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2.xml" ContentType="application/vnd.openxmlformats-officedocument.spreadsheetml.comments+xml"/>
  <Override PartName="/xl/drawings/drawing61.xml" ContentType="application/vnd.openxmlformats-officedocument.drawing+xml"/>
  <Override PartName="/xl/comments13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Projected\2025 Projection\Filed Documents\"/>
    </mc:Choice>
  </mc:AlternateContent>
  <xr:revisionPtr revIDLastSave="0" documentId="13_ncr:1_{D8CF1CE9-F04F-41F9-B2F8-C2F4643B0035}" xr6:coauthVersionLast="47" xr6:coauthVersionMax="47" xr10:uidLastSave="{00000000-0000-0000-0000-000000000000}"/>
  <bookViews>
    <workbookView xWindow="28680" yWindow="-120" windowWidth="24240" windowHeight="13020" tabRatio="838" firstSheet="60" activeTab="79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075" sheetId="100" r:id="rId78"/>
    <sheet name="S.076" sheetId="101" r:id="rId79"/>
    <sheet name="S.077" sheetId="102" r:id="rId80"/>
    <sheet name="S.xyz - blank" sheetId="13" r:id="rId81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S.075!$A$1:$P$165</definedName>
    <definedName name="_xlnm.Print_Area" localSheetId="78">S.076!$A$1:$P$165</definedName>
    <definedName name="_xlnm.Print_Area" localSheetId="79">S.077!$A$1:$P$165</definedName>
    <definedName name="_xlnm.Print_Area" localSheetId="80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S.075!#REF!</definedName>
    <definedName name="_xlnm.Print_Titles" localSheetId="78">S.076!#REF!</definedName>
    <definedName name="_xlnm.Print_Titles" localSheetId="79">S.077!#REF!</definedName>
    <definedName name="_xlnm.Print_Titles" localSheetId="80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3" i="36" l="1"/>
  <c r="V94" i="36"/>
  <c r="L93" i="36"/>
  <c r="L94" i="36"/>
  <c r="J96" i="36"/>
  <c r="I96" i="36" l="1"/>
  <c r="P1" i="102" l="1"/>
  <c r="P83" i="102" s="1"/>
  <c r="P154" i="102"/>
  <c r="O154" i="102"/>
  <c r="M154" i="102"/>
  <c r="J154" i="102"/>
  <c r="P153" i="102"/>
  <c r="O153" i="102"/>
  <c r="M153" i="102"/>
  <c r="J153" i="102"/>
  <c r="P152" i="102"/>
  <c r="O152" i="102"/>
  <c r="M152" i="102"/>
  <c r="J152" i="102"/>
  <c r="P151" i="102"/>
  <c r="O151" i="102"/>
  <c r="M151" i="102"/>
  <c r="J151" i="102"/>
  <c r="P150" i="102"/>
  <c r="O150" i="102"/>
  <c r="M150" i="102"/>
  <c r="J150" i="102"/>
  <c r="P149" i="102"/>
  <c r="O149" i="102"/>
  <c r="M149" i="102"/>
  <c r="J149" i="102"/>
  <c r="P148" i="102"/>
  <c r="O148" i="102"/>
  <c r="M148" i="102"/>
  <c r="J148" i="102"/>
  <c r="P147" i="102"/>
  <c r="O147" i="102"/>
  <c r="M147" i="102"/>
  <c r="J147" i="102"/>
  <c r="P146" i="102"/>
  <c r="O146" i="102"/>
  <c r="M146" i="102"/>
  <c r="J146" i="102"/>
  <c r="P145" i="102"/>
  <c r="O145" i="102"/>
  <c r="M145" i="102"/>
  <c r="J145" i="102"/>
  <c r="P144" i="102"/>
  <c r="O144" i="102"/>
  <c r="M144" i="102"/>
  <c r="J144" i="102"/>
  <c r="P143" i="102"/>
  <c r="O143" i="102"/>
  <c r="M143" i="102"/>
  <c r="J143" i="102"/>
  <c r="P142" i="102"/>
  <c r="O142" i="102"/>
  <c r="M142" i="102"/>
  <c r="J142" i="102"/>
  <c r="P141" i="102"/>
  <c r="O141" i="102"/>
  <c r="M141" i="102"/>
  <c r="J141" i="102"/>
  <c r="P140" i="102"/>
  <c r="O140" i="102"/>
  <c r="M140" i="102"/>
  <c r="J140" i="102"/>
  <c r="P139" i="102"/>
  <c r="O139" i="102"/>
  <c r="M139" i="102"/>
  <c r="J139" i="102"/>
  <c r="P138" i="102"/>
  <c r="O138" i="102"/>
  <c r="M138" i="102"/>
  <c r="J138" i="102"/>
  <c r="P137" i="102"/>
  <c r="O137" i="102"/>
  <c r="M137" i="102"/>
  <c r="J137" i="102"/>
  <c r="P136" i="102"/>
  <c r="O136" i="102"/>
  <c r="M136" i="102"/>
  <c r="J136" i="102"/>
  <c r="P135" i="102"/>
  <c r="O135" i="102"/>
  <c r="M135" i="102"/>
  <c r="J135" i="102"/>
  <c r="P134" i="102"/>
  <c r="O134" i="102"/>
  <c r="M134" i="102"/>
  <c r="J134" i="102"/>
  <c r="P133" i="102"/>
  <c r="O133" i="102"/>
  <c r="M133" i="102"/>
  <c r="J133" i="102"/>
  <c r="P132" i="102"/>
  <c r="O132" i="102"/>
  <c r="M132" i="102"/>
  <c r="J132" i="102"/>
  <c r="P131" i="102"/>
  <c r="O131" i="102"/>
  <c r="M131" i="102"/>
  <c r="J131" i="102"/>
  <c r="O130" i="102"/>
  <c r="M130" i="102"/>
  <c r="O129" i="102"/>
  <c r="M129" i="102"/>
  <c r="O128" i="102"/>
  <c r="M128" i="102"/>
  <c r="O127" i="102"/>
  <c r="M127" i="102"/>
  <c r="O126" i="102"/>
  <c r="M126" i="102"/>
  <c r="O125" i="102"/>
  <c r="M125" i="102"/>
  <c r="O124" i="102"/>
  <c r="M124" i="102"/>
  <c r="O123" i="102"/>
  <c r="M123" i="102"/>
  <c r="O122" i="102"/>
  <c r="M122" i="102"/>
  <c r="O121" i="102"/>
  <c r="M121" i="102"/>
  <c r="O120" i="102"/>
  <c r="M120" i="102"/>
  <c r="O119" i="102"/>
  <c r="M119" i="102"/>
  <c r="O118" i="102"/>
  <c r="M118" i="102"/>
  <c r="O117" i="102"/>
  <c r="M117" i="102"/>
  <c r="O116" i="102"/>
  <c r="M116" i="102"/>
  <c r="O115" i="102"/>
  <c r="M115" i="102"/>
  <c r="O114" i="102"/>
  <c r="M114" i="102"/>
  <c r="O113" i="102"/>
  <c r="M113" i="102"/>
  <c r="O112" i="102"/>
  <c r="M112" i="102"/>
  <c r="O111" i="102"/>
  <c r="M111" i="102"/>
  <c r="O110" i="102"/>
  <c r="M110" i="102"/>
  <c r="O109" i="102"/>
  <c r="M109" i="102"/>
  <c r="O108" i="102"/>
  <c r="M108" i="102"/>
  <c r="O107" i="102"/>
  <c r="M107" i="102"/>
  <c r="O106" i="102"/>
  <c r="M106" i="102"/>
  <c r="O105" i="102"/>
  <c r="M105" i="102"/>
  <c r="O104" i="102"/>
  <c r="M104" i="102"/>
  <c r="O103" i="102"/>
  <c r="M103" i="102"/>
  <c r="O102" i="102"/>
  <c r="M102" i="102"/>
  <c r="O101" i="102"/>
  <c r="M101" i="102"/>
  <c r="O100" i="102"/>
  <c r="M100" i="102"/>
  <c r="O99" i="102"/>
  <c r="M99" i="102"/>
  <c r="D96" i="102"/>
  <c r="L93" i="102"/>
  <c r="J93" i="102"/>
  <c r="D91" i="102"/>
  <c r="D89" i="102"/>
  <c r="N72" i="102"/>
  <c r="L72" i="102"/>
  <c r="N71" i="102"/>
  <c r="L71" i="102"/>
  <c r="N70" i="102"/>
  <c r="L70" i="102"/>
  <c r="N69" i="102"/>
  <c r="L69" i="102"/>
  <c r="N68" i="102"/>
  <c r="L68" i="102"/>
  <c r="N67" i="102"/>
  <c r="L67" i="102"/>
  <c r="N66" i="102"/>
  <c r="L66" i="102"/>
  <c r="N65" i="102"/>
  <c r="L65" i="102"/>
  <c r="N64" i="102"/>
  <c r="L64" i="102"/>
  <c r="N63" i="102"/>
  <c r="L63" i="102"/>
  <c r="N62" i="102"/>
  <c r="L62" i="102"/>
  <c r="N61" i="102"/>
  <c r="L61" i="102"/>
  <c r="N60" i="102"/>
  <c r="L60" i="102"/>
  <c r="N59" i="102"/>
  <c r="L59" i="102"/>
  <c r="N58" i="102"/>
  <c r="L58" i="102"/>
  <c r="N57" i="102"/>
  <c r="L57" i="102"/>
  <c r="N56" i="102"/>
  <c r="L56" i="102"/>
  <c r="N55" i="102"/>
  <c r="L55" i="102"/>
  <c r="N54" i="102"/>
  <c r="L54" i="102"/>
  <c r="N53" i="102"/>
  <c r="L53" i="102"/>
  <c r="N52" i="102"/>
  <c r="L52" i="102"/>
  <c r="N51" i="102"/>
  <c r="L51" i="102"/>
  <c r="N50" i="102"/>
  <c r="L50" i="102"/>
  <c r="N49" i="102"/>
  <c r="L49" i="102"/>
  <c r="N48" i="102"/>
  <c r="L48" i="102"/>
  <c r="N47" i="102"/>
  <c r="L47" i="102"/>
  <c r="N46" i="102"/>
  <c r="L46" i="102"/>
  <c r="N45" i="102"/>
  <c r="L45" i="102"/>
  <c r="N44" i="102"/>
  <c r="L44" i="102"/>
  <c r="N43" i="102"/>
  <c r="L43" i="102"/>
  <c r="N42" i="102"/>
  <c r="L42" i="102"/>
  <c r="N41" i="102"/>
  <c r="L41" i="102"/>
  <c r="N40" i="102"/>
  <c r="L40" i="102"/>
  <c r="N39" i="102"/>
  <c r="L39" i="102"/>
  <c r="N38" i="102"/>
  <c r="L38" i="102"/>
  <c r="N37" i="102"/>
  <c r="L37" i="102"/>
  <c r="N36" i="102"/>
  <c r="L36" i="102"/>
  <c r="N35" i="102"/>
  <c r="L35" i="102"/>
  <c r="N34" i="102"/>
  <c r="L34" i="102"/>
  <c r="N33" i="102"/>
  <c r="L33" i="102"/>
  <c r="N32" i="102"/>
  <c r="L32" i="102"/>
  <c r="N31" i="102"/>
  <c r="L31" i="102"/>
  <c r="N30" i="102"/>
  <c r="L30" i="102"/>
  <c r="N29" i="102"/>
  <c r="L29" i="102"/>
  <c r="N28" i="102"/>
  <c r="L28" i="102"/>
  <c r="N27" i="102"/>
  <c r="L27" i="102"/>
  <c r="N26" i="102"/>
  <c r="L26" i="102"/>
  <c r="C17" i="102"/>
  <c r="C18" i="102" s="1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C43" i="102" s="1"/>
  <c r="C44" i="102" s="1"/>
  <c r="C45" i="102" s="1"/>
  <c r="C46" i="102" s="1"/>
  <c r="C47" i="102" s="1"/>
  <c r="C48" i="102" s="1"/>
  <c r="C49" i="102" s="1"/>
  <c r="C50" i="102" s="1"/>
  <c r="C51" i="102" s="1"/>
  <c r="C52" i="102" s="1"/>
  <c r="C53" i="102" s="1"/>
  <c r="C54" i="102" s="1"/>
  <c r="C55" i="102" s="1"/>
  <c r="C56" i="102" s="1"/>
  <c r="C57" i="102" s="1"/>
  <c r="C58" i="102" s="1"/>
  <c r="C59" i="102" s="1"/>
  <c r="C60" i="102" s="1"/>
  <c r="C61" i="102" s="1"/>
  <c r="C62" i="102" s="1"/>
  <c r="C63" i="102" s="1"/>
  <c r="C64" i="102" s="1"/>
  <c r="C65" i="102" s="1"/>
  <c r="C66" i="102" s="1"/>
  <c r="C67" i="102" s="1"/>
  <c r="C68" i="102" s="1"/>
  <c r="C69" i="102" s="1"/>
  <c r="C70" i="102" s="1"/>
  <c r="C71" i="102" s="1"/>
  <c r="C72" i="102" s="1"/>
  <c r="K11" i="102"/>
  <c r="I11" i="102"/>
  <c r="O61" i="102" l="1"/>
  <c r="O65" i="102"/>
  <c r="O69" i="102"/>
  <c r="P100" i="102"/>
  <c r="P116" i="102"/>
  <c r="O59" i="102"/>
  <c r="O28" i="102"/>
  <c r="O48" i="102"/>
  <c r="O60" i="102"/>
  <c r="O30" i="102"/>
  <c r="O70" i="102"/>
  <c r="D8" i="102"/>
  <c r="D90" i="102" s="1"/>
  <c r="O44" i="102"/>
  <c r="O52" i="102"/>
  <c r="O34" i="102"/>
  <c r="O54" i="102"/>
  <c r="O62" i="102"/>
  <c r="O66" i="102"/>
  <c r="O31" i="102"/>
  <c r="O39" i="102"/>
  <c r="O47" i="102"/>
  <c r="O63" i="102"/>
  <c r="O26" i="102"/>
  <c r="O49" i="102"/>
  <c r="O53" i="102"/>
  <c r="O64" i="102"/>
  <c r="O68" i="102"/>
  <c r="O71" i="102"/>
  <c r="O35" i="102"/>
  <c r="O43" i="102"/>
  <c r="O46" i="102"/>
  <c r="O29" i="102"/>
  <c r="O32" i="102"/>
  <c r="O36" i="102"/>
  <c r="P101" i="102"/>
  <c r="P105" i="102"/>
  <c r="P109" i="102"/>
  <c r="P113" i="102"/>
  <c r="P117" i="102"/>
  <c r="P121" i="102"/>
  <c r="P125" i="102"/>
  <c r="P129" i="102"/>
  <c r="O33" i="102"/>
  <c r="O41" i="102"/>
  <c r="O56" i="102"/>
  <c r="P102" i="102"/>
  <c r="P118" i="102"/>
  <c r="O38" i="102"/>
  <c r="O57" i="102"/>
  <c r="P99" i="102"/>
  <c r="P103" i="102"/>
  <c r="P107" i="102"/>
  <c r="P111" i="102"/>
  <c r="P115" i="102"/>
  <c r="P119" i="102"/>
  <c r="P123" i="102"/>
  <c r="P127" i="102"/>
  <c r="O72" i="102"/>
  <c r="O51" i="102"/>
  <c r="O40" i="102"/>
  <c r="O55" i="102"/>
  <c r="O67" i="102"/>
  <c r="O37" i="102"/>
  <c r="O27" i="102"/>
  <c r="O45" i="102"/>
  <c r="O42" i="102"/>
  <c r="O50" i="102"/>
  <c r="O58" i="102"/>
  <c r="P104" i="102"/>
  <c r="P120" i="102"/>
  <c r="P106" i="102"/>
  <c r="P122" i="102"/>
  <c r="P108" i="102"/>
  <c r="P124" i="102"/>
  <c r="P110" i="102"/>
  <c r="P126" i="102"/>
  <c r="P112" i="102"/>
  <c r="P128" i="102"/>
  <c r="P114" i="102"/>
  <c r="P130" i="102"/>
  <c r="P1" i="101" l="1"/>
  <c r="P83" i="101" s="1"/>
  <c r="P154" i="101"/>
  <c r="O154" i="101"/>
  <c r="M154" i="101"/>
  <c r="J154" i="101"/>
  <c r="P153" i="101"/>
  <c r="O153" i="101"/>
  <c r="M153" i="101"/>
  <c r="J153" i="101"/>
  <c r="P152" i="101"/>
  <c r="O152" i="101"/>
  <c r="M152" i="101"/>
  <c r="J152" i="101"/>
  <c r="P151" i="101"/>
  <c r="O151" i="101"/>
  <c r="M151" i="101"/>
  <c r="J151" i="101"/>
  <c r="P150" i="101"/>
  <c r="O150" i="101"/>
  <c r="M150" i="101"/>
  <c r="J150" i="101"/>
  <c r="P149" i="101"/>
  <c r="O149" i="101"/>
  <c r="M149" i="101"/>
  <c r="J149" i="101"/>
  <c r="P148" i="101"/>
  <c r="O148" i="101"/>
  <c r="M148" i="101"/>
  <c r="J148" i="101"/>
  <c r="P147" i="101"/>
  <c r="O147" i="101"/>
  <c r="M147" i="101"/>
  <c r="J147" i="101"/>
  <c r="P146" i="101"/>
  <c r="O146" i="101"/>
  <c r="M146" i="101"/>
  <c r="J146" i="101"/>
  <c r="P145" i="101"/>
  <c r="O145" i="101"/>
  <c r="M145" i="101"/>
  <c r="J145" i="101"/>
  <c r="P144" i="101"/>
  <c r="O144" i="101"/>
  <c r="M144" i="101"/>
  <c r="J144" i="101"/>
  <c r="P143" i="101"/>
  <c r="O143" i="101"/>
  <c r="M143" i="101"/>
  <c r="J143" i="101"/>
  <c r="P142" i="101"/>
  <c r="O142" i="101"/>
  <c r="M142" i="101"/>
  <c r="J142" i="101"/>
  <c r="P141" i="101"/>
  <c r="O141" i="101"/>
  <c r="M141" i="101"/>
  <c r="J141" i="101"/>
  <c r="P140" i="101"/>
  <c r="O140" i="101"/>
  <c r="M140" i="101"/>
  <c r="J140" i="101"/>
  <c r="P139" i="101"/>
  <c r="O139" i="101"/>
  <c r="M139" i="101"/>
  <c r="J139" i="101"/>
  <c r="P138" i="101"/>
  <c r="O138" i="101"/>
  <c r="M138" i="101"/>
  <c r="J138" i="101"/>
  <c r="P137" i="101"/>
  <c r="O137" i="101"/>
  <c r="M137" i="101"/>
  <c r="J137" i="101"/>
  <c r="P136" i="101"/>
  <c r="O136" i="101"/>
  <c r="M136" i="101"/>
  <c r="J136" i="101"/>
  <c r="P135" i="101"/>
  <c r="O135" i="101"/>
  <c r="M135" i="101"/>
  <c r="J135" i="101"/>
  <c r="P134" i="101"/>
  <c r="O134" i="101"/>
  <c r="M134" i="101"/>
  <c r="J134" i="101"/>
  <c r="P133" i="101"/>
  <c r="O133" i="101"/>
  <c r="M133" i="101"/>
  <c r="J133" i="101"/>
  <c r="P132" i="101"/>
  <c r="O132" i="101"/>
  <c r="M132" i="101"/>
  <c r="J132" i="101"/>
  <c r="P131" i="101"/>
  <c r="O131" i="101"/>
  <c r="M131" i="101"/>
  <c r="J131" i="101"/>
  <c r="O130" i="101"/>
  <c r="M130" i="101"/>
  <c r="O129" i="101"/>
  <c r="M129" i="101"/>
  <c r="O128" i="101"/>
  <c r="M128" i="101"/>
  <c r="O127" i="101"/>
  <c r="M127" i="101"/>
  <c r="O126" i="101"/>
  <c r="M126" i="101"/>
  <c r="O125" i="101"/>
  <c r="M125" i="101"/>
  <c r="O124" i="101"/>
  <c r="M124" i="101"/>
  <c r="O123" i="101"/>
  <c r="M123" i="101"/>
  <c r="O122" i="101"/>
  <c r="M122" i="101"/>
  <c r="O121" i="101"/>
  <c r="M121" i="101"/>
  <c r="O120" i="101"/>
  <c r="M120" i="101"/>
  <c r="O119" i="101"/>
  <c r="M119" i="101"/>
  <c r="O118" i="101"/>
  <c r="M118" i="101"/>
  <c r="O117" i="101"/>
  <c r="M117" i="101"/>
  <c r="O116" i="101"/>
  <c r="M116" i="101"/>
  <c r="O115" i="101"/>
  <c r="M115" i="101"/>
  <c r="O114" i="101"/>
  <c r="M114" i="101"/>
  <c r="O113" i="101"/>
  <c r="M113" i="101"/>
  <c r="O112" i="101"/>
  <c r="M112" i="101"/>
  <c r="O111" i="101"/>
  <c r="M111" i="101"/>
  <c r="O110" i="101"/>
  <c r="M110" i="101"/>
  <c r="O109" i="101"/>
  <c r="M109" i="101"/>
  <c r="O108" i="101"/>
  <c r="M108" i="101"/>
  <c r="O107" i="101"/>
  <c r="M107" i="101"/>
  <c r="O106" i="101"/>
  <c r="M106" i="101"/>
  <c r="O105" i="101"/>
  <c r="M105" i="101"/>
  <c r="O104" i="101"/>
  <c r="M104" i="101"/>
  <c r="O103" i="101"/>
  <c r="M103" i="101"/>
  <c r="O102" i="101"/>
  <c r="M102" i="101"/>
  <c r="O101" i="101"/>
  <c r="M101" i="101"/>
  <c r="O100" i="101"/>
  <c r="M100" i="101"/>
  <c r="O99" i="101"/>
  <c r="M99" i="101"/>
  <c r="D96" i="101"/>
  <c r="L93" i="101"/>
  <c r="J93" i="101"/>
  <c r="D91" i="101"/>
  <c r="D89" i="101"/>
  <c r="N72" i="101"/>
  <c r="L72" i="101"/>
  <c r="N71" i="101"/>
  <c r="L71" i="101"/>
  <c r="N70" i="101"/>
  <c r="L70" i="101"/>
  <c r="N69" i="101"/>
  <c r="L69" i="101"/>
  <c r="N68" i="101"/>
  <c r="L68" i="101"/>
  <c r="N67" i="101"/>
  <c r="L67" i="101"/>
  <c r="N66" i="101"/>
  <c r="L66" i="101"/>
  <c r="N65" i="101"/>
  <c r="L65" i="101"/>
  <c r="N64" i="101"/>
  <c r="L64" i="101"/>
  <c r="N63" i="101"/>
  <c r="L63" i="101"/>
  <c r="N62" i="101"/>
  <c r="L62" i="101"/>
  <c r="N61" i="101"/>
  <c r="L61" i="101"/>
  <c r="N60" i="101"/>
  <c r="L60" i="101"/>
  <c r="N59" i="101"/>
  <c r="L59" i="101"/>
  <c r="N58" i="101"/>
  <c r="L58" i="101"/>
  <c r="N57" i="101"/>
  <c r="L57" i="101"/>
  <c r="N56" i="101"/>
  <c r="L56" i="101"/>
  <c r="N55" i="101"/>
  <c r="L55" i="101"/>
  <c r="N54" i="101"/>
  <c r="L54" i="101"/>
  <c r="N53" i="101"/>
  <c r="L53" i="101"/>
  <c r="N52" i="101"/>
  <c r="L52" i="101"/>
  <c r="N51" i="101"/>
  <c r="L51" i="101"/>
  <c r="N50" i="101"/>
  <c r="L50" i="101"/>
  <c r="N49" i="101"/>
  <c r="L49" i="101"/>
  <c r="N48" i="101"/>
  <c r="L48" i="101"/>
  <c r="N47" i="101"/>
  <c r="L47" i="101"/>
  <c r="N46" i="101"/>
  <c r="L46" i="101"/>
  <c r="N45" i="101"/>
  <c r="L45" i="101"/>
  <c r="N44" i="101"/>
  <c r="L44" i="101"/>
  <c r="N43" i="101"/>
  <c r="L43" i="101"/>
  <c r="N42" i="101"/>
  <c r="L42" i="101"/>
  <c r="N41" i="101"/>
  <c r="L41" i="101"/>
  <c r="N40" i="101"/>
  <c r="L40" i="101"/>
  <c r="N39" i="101"/>
  <c r="L39" i="101"/>
  <c r="N38" i="101"/>
  <c r="L38" i="101"/>
  <c r="N37" i="101"/>
  <c r="L37" i="101"/>
  <c r="N36" i="101"/>
  <c r="L36" i="101"/>
  <c r="N35" i="101"/>
  <c r="L35" i="101"/>
  <c r="N34" i="101"/>
  <c r="L34" i="101"/>
  <c r="N33" i="101"/>
  <c r="L33" i="101"/>
  <c r="N32" i="101"/>
  <c r="L32" i="101"/>
  <c r="N31" i="101"/>
  <c r="L31" i="101"/>
  <c r="N30" i="101"/>
  <c r="L30" i="101"/>
  <c r="N29" i="101"/>
  <c r="L29" i="101"/>
  <c r="N28" i="101"/>
  <c r="L28" i="101"/>
  <c r="N27" i="101"/>
  <c r="L27" i="101"/>
  <c r="N26" i="101"/>
  <c r="L26" i="101"/>
  <c r="N25" i="101"/>
  <c r="L25" i="101"/>
  <c r="N24" i="101"/>
  <c r="L24" i="101"/>
  <c r="N23" i="101"/>
  <c r="L23" i="101"/>
  <c r="N22" i="101"/>
  <c r="L22" i="101"/>
  <c r="N21" i="101"/>
  <c r="L21" i="101"/>
  <c r="N20" i="101"/>
  <c r="L20" i="101"/>
  <c r="N19" i="101"/>
  <c r="L19" i="101"/>
  <c r="N18" i="101"/>
  <c r="L18" i="101"/>
  <c r="N17" i="101"/>
  <c r="L17" i="101"/>
  <c r="C17" i="101"/>
  <c r="C18" i="101" s="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K11" i="101"/>
  <c r="I11" i="101"/>
  <c r="D90" i="101"/>
  <c r="N17" i="100"/>
  <c r="L17" i="100"/>
  <c r="M22" i="99"/>
  <c r="N22" i="99" s="1"/>
  <c r="K22" i="99"/>
  <c r="L22" i="99" s="1"/>
  <c r="M22" i="98"/>
  <c r="N22" i="98" s="1"/>
  <c r="K22" i="98"/>
  <c r="L22" i="98" s="1"/>
  <c r="M22" i="97"/>
  <c r="N22" i="97" s="1"/>
  <c r="K22" i="97"/>
  <c r="L22" i="97" s="1"/>
  <c r="M23" i="96"/>
  <c r="N23" i="96" s="1"/>
  <c r="K23" i="96"/>
  <c r="L23" i="96" s="1"/>
  <c r="M23" i="95"/>
  <c r="N23" i="95" s="1"/>
  <c r="K23" i="95"/>
  <c r="L23" i="95" s="1"/>
  <c r="M24" i="94"/>
  <c r="N24" i="94" s="1"/>
  <c r="K24" i="94"/>
  <c r="L24" i="94" s="1"/>
  <c r="M23" i="93"/>
  <c r="N23" i="93" s="1"/>
  <c r="K23" i="93"/>
  <c r="L23" i="93" s="1"/>
  <c r="M24" i="92"/>
  <c r="N24" i="92" s="1"/>
  <c r="K24" i="92"/>
  <c r="L24" i="92" s="1"/>
  <c r="M24" i="91"/>
  <c r="N24" i="91" s="1"/>
  <c r="K24" i="91"/>
  <c r="L24" i="91" s="1"/>
  <c r="M24" i="90"/>
  <c r="N24" i="90" s="1"/>
  <c r="K24" i="90"/>
  <c r="L24" i="90" s="1"/>
  <c r="M24" i="89"/>
  <c r="N24" i="89" s="1"/>
  <c r="K24" i="89"/>
  <c r="L24" i="89" s="1"/>
  <c r="M24" i="88"/>
  <c r="N24" i="88" s="1"/>
  <c r="K24" i="88"/>
  <c r="L24" i="88" s="1"/>
  <c r="M24" i="87"/>
  <c r="N24" i="87" s="1"/>
  <c r="K24" i="87"/>
  <c r="L24" i="87" s="1"/>
  <c r="M25" i="86"/>
  <c r="N25" i="86" s="1"/>
  <c r="K25" i="86"/>
  <c r="L25" i="86" s="1"/>
  <c r="M25" i="85"/>
  <c r="N25" i="85" s="1"/>
  <c r="K25" i="85"/>
  <c r="L25" i="85" s="1"/>
  <c r="M25" i="84"/>
  <c r="N25" i="84" s="1"/>
  <c r="K25" i="84"/>
  <c r="L25" i="84" s="1"/>
  <c r="M25" i="83"/>
  <c r="N25" i="83" s="1"/>
  <c r="K25" i="83"/>
  <c r="L25" i="83" s="1"/>
  <c r="M25" i="82"/>
  <c r="N25" i="82" s="1"/>
  <c r="K25" i="82"/>
  <c r="L25" i="82" s="1"/>
  <c r="M25" i="81"/>
  <c r="N25" i="81" s="1"/>
  <c r="K25" i="81"/>
  <c r="L25" i="81" s="1"/>
  <c r="M25" i="80"/>
  <c r="N25" i="80" s="1"/>
  <c r="K25" i="80"/>
  <c r="L25" i="80" s="1"/>
  <c r="M26" i="79"/>
  <c r="N26" i="79" s="1"/>
  <c r="K26" i="79"/>
  <c r="L26" i="79" s="1"/>
  <c r="M26" i="78"/>
  <c r="N26" i="78" s="1"/>
  <c r="K26" i="78"/>
  <c r="L26" i="78" s="1"/>
  <c r="M26" i="77"/>
  <c r="N26" i="77" s="1"/>
  <c r="K26" i="77"/>
  <c r="L26" i="77" s="1"/>
  <c r="M26" i="76"/>
  <c r="N26" i="76" s="1"/>
  <c r="K26" i="76"/>
  <c r="L26" i="76" s="1"/>
  <c r="M26" i="75"/>
  <c r="N26" i="75" s="1"/>
  <c r="K26" i="75"/>
  <c r="L26" i="75" s="1"/>
  <c r="M31" i="74"/>
  <c r="N31" i="74" s="1"/>
  <c r="K31" i="74"/>
  <c r="L31" i="74" s="1"/>
  <c r="M31" i="73"/>
  <c r="N31" i="73" s="1"/>
  <c r="K31" i="73"/>
  <c r="L31" i="73" s="1"/>
  <c r="M29" i="72"/>
  <c r="N29" i="72" s="1"/>
  <c r="K29" i="72"/>
  <c r="L29" i="72" s="1"/>
  <c r="M33" i="71"/>
  <c r="N33" i="71" s="1"/>
  <c r="K33" i="71"/>
  <c r="L33" i="71" s="1"/>
  <c r="M34" i="70"/>
  <c r="N34" i="70" s="1"/>
  <c r="K34" i="70"/>
  <c r="L34" i="70" s="1"/>
  <c r="M34" i="69"/>
  <c r="N34" i="69" s="1"/>
  <c r="K34" i="69"/>
  <c r="L34" i="69" s="1"/>
  <c r="M27" i="68"/>
  <c r="N27" i="68" s="1"/>
  <c r="K27" i="68"/>
  <c r="L27" i="68" s="1"/>
  <c r="M27" i="67"/>
  <c r="N27" i="67" s="1"/>
  <c r="K27" i="67"/>
  <c r="L27" i="67" s="1"/>
  <c r="M27" i="66"/>
  <c r="N27" i="66" s="1"/>
  <c r="K27" i="66"/>
  <c r="L27" i="66" s="1"/>
  <c r="M27" i="65"/>
  <c r="N27" i="65" s="1"/>
  <c r="K27" i="65"/>
  <c r="L27" i="65" s="1"/>
  <c r="M28" i="64"/>
  <c r="N28" i="64" s="1"/>
  <c r="K28" i="64"/>
  <c r="L28" i="64" s="1"/>
  <c r="M28" i="60"/>
  <c r="N28" i="60" s="1"/>
  <c r="K28" i="60"/>
  <c r="L28" i="60" s="1"/>
  <c r="M28" i="62"/>
  <c r="N28" i="62" s="1"/>
  <c r="K28" i="62"/>
  <c r="L28" i="62" s="1"/>
  <c r="M28" i="63"/>
  <c r="N28" i="63" s="1"/>
  <c r="K28" i="63"/>
  <c r="L28" i="63" s="1"/>
  <c r="M28" i="61"/>
  <c r="N28" i="61" s="1"/>
  <c r="K28" i="61"/>
  <c r="L28" i="61" s="1"/>
  <c r="M28" i="59"/>
  <c r="N28" i="59" s="1"/>
  <c r="K28" i="59"/>
  <c r="L28" i="59" s="1"/>
  <c r="M29" i="58"/>
  <c r="N29" i="58" s="1"/>
  <c r="K29" i="58"/>
  <c r="L29" i="58" s="1"/>
  <c r="M29" i="57"/>
  <c r="N29" i="57" s="1"/>
  <c r="K29" i="57"/>
  <c r="L29" i="57" s="1"/>
  <c r="M29" i="56"/>
  <c r="N29" i="56" s="1"/>
  <c r="K29" i="56"/>
  <c r="L29" i="56" s="1"/>
  <c r="M29" i="55"/>
  <c r="N29" i="55" s="1"/>
  <c r="K29" i="55"/>
  <c r="L29" i="55" s="1"/>
  <c r="M29" i="54"/>
  <c r="N29" i="54" s="1"/>
  <c r="K29" i="54"/>
  <c r="L29" i="54" s="1"/>
  <c r="M29" i="53"/>
  <c r="N29" i="53" s="1"/>
  <c r="K29" i="53"/>
  <c r="L29" i="53" s="1"/>
  <c r="M29" i="46"/>
  <c r="N29" i="46" s="1"/>
  <c r="K29" i="46"/>
  <c r="L29" i="46" s="1"/>
  <c r="M30" i="45"/>
  <c r="N30" i="45" s="1"/>
  <c r="K30" i="45"/>
  <c r="L30" i="45" s="1"/>
  <c r="M31" i="44"/>
  <c r="N31" i="44" s="1"/>
  <c r="K31" i="44"/>
  <c r="L31" i="44" s="1"/>
  <c r="M31" i="43"/>
  <c r="N31" i="43" s="1"/>
  <c r="K31" i="43"/>
  <c r="L31" i="43" s="1"/>
  <c r="M31" i="42"/>
  <c r="N31" i="42" s="1"/>
  <c r="K31" i="42"/>
  <c r="L31" i="42" s="1"/>
  <c r="M31" i="41"/>
  <c r="N31" i="41" s="1"/>
  <c r="K31" i="41"/>
  <c r="L31" i="41" s="1"/>
  <c r="M31" i="39"/>
  <c r="N31" i="39" s="1"/>
  <c r="K31" i="39"/>
  <c r="L31" i="39" s="1"/>
  <c r="M33" i="34"/>
  <c r="N33" i="34" s="1"/>
  <c r="K33" i="34"/>
  <c r="L33" i="34" s="1"/>
  <c r="N32" i="33"/>
  <c r="L32" i="33"/>
  <c r="N31" i="33"/>
  <c r="L31" i="33"/>
  <c r="N30" i="33"/>
  <c r="L30" i="33"/>
  <c r="N29" i="33"/>
  <c r="L29" i="33"/>
  <c r="N28" i="33"/>
  <c r="L28" i="33"/>
  <c r="N27" i="33"/>
  <c r="L27" i="33"/>
  <c r="N26" i="33"/>
  <c r="L26" i="33"/>
  <c r="N25" i="33"/>
  <c r="L25" i="33"/>
  <c r="N24" i="33"/>
  <c r="L24" i="33"/>
  <c r="N23" i="33"/>
  <c r="L23" i="33"/>
  <c r="N22" i="33"/>
  <c r="L22" i="33"/>
  <c r="N21" i="33"/>
  <c r="L21" i="33"/>
  <c r="N20" i="33"/>
  <c r="L20" i="33"/>
  <c r="N19" i="33"/>
  <c r="L19" i="33"/>
  <c r="N18" i="33"/>
  <c r="L18" i="33"/>
  <c r="M33" i="32"/>
  <c r="N33" i="32" s="1"/>
  <c r="K33" i="32"/>
  <c r="L33" i="32" s="1"/>
  <c r="M33" i="31"/>
  <c r="N33" i="31" s="1"/>
  <c r="K33" i="31"/>
  <c r="L33" i="31" s="1"/>
  <c r="M34" i="30"/>
  <c r="N34" i="30" s="1"/>
  <c r="K34" i="30"/>
  <c r="L34" i="30" s="1"/>
  <c r="M34" i="29"/>
  <c r="N34" i="29" s="1"/>
  <c r="K34" i="29"/>
  <c r="L34" i="29" s="1"/>
  <c r="M35" i="28"/>
  <c r="N35" i="28" s="1"/>
  <c r="K35" i="28"/>
  <c r="L35" i="28" s="1"/>
  <c r="M34" i="27"/>
  <c r="N34" i="27" s="1"/>
  <c r="K34" i="27"/>
  <c r="L34" i="27" s="1"/>
  <c r="N34" i="26"/>
  <c r="L34" i="26"/>
  <c r="N33" i="26"/>
  <c r="L33" i="26"/>
  <c r="N32" i="26"/>
  <c r="L32" i="26"/>
  <c r="N31" i="26"/>
  <c r="L31" i="26"/>
  <c r="N30" i="26"/>
  <c r="L30" i="26"/>
  <c r="N29" i="26"/>
  <c r="L29" i="26"/>
  <c r="N28" i="26"/>
  <c r="L28" i="26"/>
  <c r="N27" i="26"/>
  <c r="L27" i="26"/>
  <c r="N26" i="26"/>
  <c r="L26" i="26"/>
  <c r="N25" i="26"/>
  <c r="L25" i="26"/>
  <c r="N24" i="26"/>
  <c r="L24" i="26"/>
  <c r="N23" i="26"/>
  <c r="L23" i="26"/>
  <c r="N22" i="26"/>
  <c r="L22" i="26"/>
  <c r="N21" i="26"/>
  <c r="L21" i="26"/>
  <c r="N20" i="26"/>
  <c r="L20" i="26"/>
  <c r="N33" i="25"/>
  <c r="L33" i="25"/>
  <c r="N32" i="25"/>
  <c r="L32" i="25"/>
  <c r="N31" i="25"/>
  <c r="L31" i="25"/>
  <c r="N30" i="25"/>
  <c r="L30" i="25"/>
  <c r="N29" i="25"/>
  <c r="L29" i="25"/>
  <c r="N28" i="25"/>
  <c r="L28" i="25"/>
  <c r="N27" i="25"/>
  <c r="L27" i="25"/>
  <c r="N26" i="25"/>
  <c r="L26" i="25"/>
  <c r="N25" i="25"/>
  <c r="L25" i="25"/>
  <c r="N24" i="25"/>
  <c r="L24" i="25"/>
  <c r="N23" i="25"/>
  <c r="L23" i="25"/>
  <c r="N22" i="25"/>
  <c r="L22" i="25"/>
  <c r="N21" i="25"/>
  <c r="L21" i="25"/>
  <c r="N20" i="25"/>
  <c r="L20" i="25"/>
  <c r="N19" i="25"/>
  <c r="L19" i="25"/>
  <c r="N18" i="25"/>
  <c r="L18" i="25"/>
  <c r="L33" i="24"/>
  <c r="N33" i="24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33" i="23"/>
  <c r="N33" i="23" s="1"/>
  <c r="K33" i="23"/>
  <c r="L33" i="23" s="1"/>
  <c r="M32" i="22"/>
  <c r="N32" i="22" s="1"/>
  <c r="K32" i="22"/>
  <c r="L32" i="22" s="1"/>
  <c r="M32" i="21"/>
  <c r="N32" i="21" s="1"/>
  <c r="K32" i="21"/>
  <c r="L32" i="21" s="1"/>
  <c r="M32" i="20"/>
  <c r="N32" i="20" s="1"/>
  <c r="K32" i="20"/>
  <c r="L32" i="20" s="1"/>
  <c r="M32" i="19"/>
  <c r="N32" i="19" s="1"/>
  <c r="K32" i="19"/>
  <c r="L32" i="19" s="1"/>
  <c r="M32" i="18"/>
  <c r="N32" i="18" s="1"/>
  <c r="K32" i="18"/>
  <c r="L32" i="18" s="1"/>
  <c r="M32" i="17"/>
  <c r="N32" i="17" s="1"/>
  <c r="K32" i="17"/>
  <c r="L32" i="17" s="1"/>
  <c r="M32" i="3"/>
  <c r="N32" i="3" s="1"/>
  <c r="K32" i="3"/>
  <c r="L32" i="3" s="1"/>
  <c r="N96" i="36"/>
  <c r="O96" i="36"/>
  <c r="O60" i="101" l="1"/>
  <c r="O35" i="28"/>
  <c r="O28" i="62"/>
  <c r="O27" i="25"/>
  <c r="O17" i="100"/>
  <c r="O25" i="86"/>
  <c r="O33" i="25"/>
  <c r="O27" i="26"/>
  <c r="O33" i="24"/>
  <c r="O28" i="59"/>
  <c r="O27" i="67"/>
  <c r="O24" i="25"/>
  <c r="O28" i="25"/>
  <c r="O32" i="19"/>
  <c r="P113" i="26"/>
  <c r="P105" i="26"/>
  <c r="P101" i="26"/>
  <c r="O23" i="26"/>
  <c r="O22" i="98"/>
  <c r="O35" i="101"/>
  <c r="P115" i="26"/>
  <c r="O22" i="25"/>
  <c r="O26" i="25"/>
  <c r="O29" i="72"/>
  <c r="O25" i="84"/>
  <c r="O19" i="25"/>
  <c r="O21" i="26"/>
  <c r="O33" i="32"/>
  <c r="O32" i="25"/>
  <c r="O26" i="26"/>
  <c r="O31" i="44"/>
  <c r="O27" i="65"/>
  <c r="O21" i="25"/>
  <c r="O25" i="25"/>
  <c r="O22" i="26"/>
  <c r="O29" i="54"/>
  <c r="O23" i="93"/>
  <c r="O18" i="25"/>
  <c r="O29" i="25"/>
  <c r="O32" i="17"/>
  <c r="O25" i="80"/>
  <c r="O31" i="42"/>
  <c r="O29" i="56"/>
  <c r="O20" i="25"/>
  <c r="O31" i="25"/>
  <c r="O25" i="26"/>
  <c r="O29" i="26"/>
  <c r="O28" i="64"/>
  <c r="O33" i="23"/>
  <c r="O30" i="25"/>
  <c r="O32" i="22"/>
  <c r="P114" i="26"/>
  <c r="P106" i="26"/>
  <c r="P102" i="26"/>
  <c r="O30" i="26"/>
  <c r="O34" i="26"/>
  <c r="O31" i="43"/>
  <c r="O27" i="66"/>
  <c r="O26" i="76"/>
  <c r="O24" i="90"/>
  <c r="O22" i="99"/>
  <c r="O50" i="101"/>
  <c r="O62" i="101"/>
  <c r="O66" i="101"/>
  <c r="O70" i="101"/>
  <c r="O34" i="30"/>
  <c r="O32" i="3"/>
  <c r="O31" i="26"/>
  <c r="O34" i="70"/>
  <c r="O31" i="101"/>
  <c r="O59" i="101"/>
  <c r="O23" i="96"/>
  <c r="O28" i="26"/>
  <c r="O32" i="26"/>
  <c r="O33" i="31"/>
  <c r="O31" i="41"/>
  <c r="O30" i="45"/>
  <c r="O27" i="68"/>
  <c r="O33" i="71"/>
  <c r="O26" i="75"/>
  <c r="O26" i="78"/>
  <c r="O28" i="61"/>
  <c r="O20" i="26"/>
  <c r="O24" i="91"/>
  <c r="P108" i="25"/>
  <c r="O23" i="25"/>
  <c r="O24" i="26"/>
  <c r="O32" i="21"/>
  <c r="P107" i="26"/>
  <c r="P107" i="25"/>
  <c r="P103" i="25"/>
  <c r="O33" i="26"/>
  <c r="O29" i="46"/>
  <c r="O25" i="82"/>
  <c r="O23" i="95"/>
  <c r="O45" i="101"/>
  <c r="O65" i="101"/>
  <c r="O24" i="92"/>
  <c r="O23" i="101"/>
  <c r="O27" i="101"/>
  <c r="O39" i="101"/>
  <c r="O20" i="101"/>
  <c r="O28" i="101"/>
  <c r="O51" i="101"/>
  <c r="O21" i="101"/>
  <c r="P101" i="101"/>
  <c r="P105" i="101"/>
  <c r="P109" i="101"/>
  <c r="P113" i="101"/>
  <c r="P117" i="101"/>
  <c r="P121" i="101"/>
  <c r="P125" i="101"/>
  <c r="P129" i="101"/>
  <c r="O30" i="101"/>
  <c r="O43" i="101"/>
  <c r="O47" i="101"/>
  <c r="O54" i="101"/>
  <c r="O18" i="101"/>
  <c r="O29" i="101"/>
  <c r="O36" i="101"/>
  <c r="O44" i="101"/>
  <c r="O22" i="101"/>
  <c r="O26" i="101"/>
  <c r="O52" i="101"/>
  <c r="O63" i="101"/>
  <c r="O71" i="101"/>
  <c r="O19" i="101"/>
  <c r="O68" i="101"/>
  <c r="O38" i="101"/>
  <c r="O42" i="101"/>
  <c r="O46" i="101"/>
  <c r="O53" i="101"/>
  <c r="O61" i="101"/>
  <c r="O67" i="101"/>
  <c r="P99" i="101"/>
  <c r="P103" i="101"/>
  <c r="P107" i="101"/>
  <c r="P111" i="101"/>
  <c r="P115" i="101"/>
  <c r="P119" i="101"/>
  <c r="P123" i="101"/>
  <c r="P127" i="101"/>
  <c r="O17" i="101"/>
  <c r="O34" i="101"/>
  <c r="O37" i="101"/>
  <c r="O57" i="101"/>
  <c r="O64" i="101"/>
  <c r="P100" i="101"/>
  <c r="P104" i="101"/>
  <c r="P108" i="101"/>
  <c r="P112" i="101"/>
  <c r="P116" i="101"/>
  <c r="P120" i="101"/>
  <c r="P124" i="101"/>
  <c r="P128" i="101"/>
  <c r="O24" i="101"/>
  <c r="O58" i="101"/>
  <c r="O69" i="101"/>
  <c r="O72" i="101"/>
  <c r="O49" i="101"/>
  <c r="O55" i="101"/>
  <c r="P102" i="101"/>
  <c r="P106" i="101"/>
  <c r="P110" i="101"/>
  <c r="P114" i="101"/>
  <c r="P118" i="101"/>
  <c r="P122" i="101"/>
  <c r="P126" i="101"/>
  <c r="P130" i="101"/>
  <c r="C45" i="101"/>
  <c r="C46" i="101" s="1"/>
  <c r="C47" i="101" s="1"/>
  <c r="C48" i="101" s="1"/>
  <c r="C49" i="101" s="1"/>
  <c r="C50" i="101" s="1"/>
  <c r="C51" i="101" s="1"/>
  <c r="C52" i="101" s="1"/>
  <c r="C53" i="101" s="1"/>
  <c r="C54" i="101" s="1"/>
  <c r="C55" i="101" s="1"/>
  <c r="C56" i="101" s="1"/>
  <c r="C57" i="101" s="1"/>
  <c r="C58" i="101" s="1"/>
  <c r="C59" i="101" s="1"/>
  <c r="C60" i="101" s="1"/>
  <c r="C61" i="101" s="1"/>
  <c r="C62" i="101" s="1"/>
  <c r="C63" i="101" s="1"/>
  <c r="C64" i="101" s="1"/>
  <c r="C65" i="101" s="1"/>
  <c r="C66" i="101" s="1"/>
  <c r="C67" i="101" s="1"/>
  <c r="C68" i="101" s="1"/>
  <c r="C69" i="101" s="1"/>
  <c r="C70" i="101" s="1"/>
  <c r="C71" i="101" s="1"/>
  <c r="C72" i="101" s="1"/>
  <c r="O40" i="101"/>
  <c r="O41" i="101"/>
  <c r="O33" i="101"/>
  <c r="O56" i="101"/>
  <c r="O32" i="101"/>
  <c r="O25" i="101"/>
  <c r="O48" i="101"/>
  <c r="P116" i="26"/>
  <c r="P114" i="25"/>
  <c r="P110" i="25"/>
  <c r="P104" i="26"/>
  <c r="P100" i="26"/>
  <c r="P111" i="26"/>
  <c r="P109" i="25"/>
  <c r="P105" i="25"/>
  <c r="P109" i="26"/>
  <c r="P112" i="25"/>
  <c r="O22" i="97"/>
  <c r="O24" i="94"/>
  <c r="O24" i="89"/>
  <c r="O24" i="88"/>
  <c r="O24" i="87"/>
  <c r="O25" i="85"/>
  <c r="O25" i="83"/>
  <c r="O25" i="81"/>
  <c r="O26" i="79"/>
  <c r="O26" i="77"/>
  <c r="O31" i="74"/>
  <c r="O31" i="73"/>
  <c r="O34" i="69"/>
  <c r="O28" i="60"/>
  <c r="O28" i="63"/>
  <c r="O29" i="58"/>
  <c r="O29" i="57"/>
  <c r="O29" i="55"/>
  <c r="O29" i="53"/>
  <c r="O31" i="39"/>
  <c r="O33" i="34"/>
  <c r="O34" i="29"/>
  <c r="O34" i="27"/>
  <c r="P101" i="25"/>
  <c r="P115" i="25"/>
  <c r="P111" i="25"/>
  <c r="P104" i="25"/>
  <c r="P113" i="25"/>
  <c r="P106" i="25"/>
  <c r="P102" i="25"/>
  <c r="P110" i="26"/>
  <c r="P103" i="26"/>
  <c r="P112" i="26"/>
  <c r="P108" i="26"/>
  <c r="O32" i="20"/>
  <c r="O32" i="18"/>
  <c r="I13" i="36" l="1"/>
  <c r="E13" i="36"/>
  <c r="W92" i="36" l="1"/>
  <c r="P92" i="36"/>
  <c r="L92" i="36"/>
  <c r="P1" i="100"/>
  <c r="P83" i="100" s="1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O126" i="100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L93" i="100"/>
  <c r="J93" i="100"/>
  <c r="D91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L58" i="100"/>
  <c r="N57" i="100"/>
  <c r="L57" i="100"/>
  <c r="N56" i="100"/>
  <c r="L56" i="100"/>
  <c r="N55" i="100"/>
  <c r="L55" i="100"/>
  <c r="N54" i="100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L48" i="100"/>
  <c r="N47" i="100"/>
  <c r="L47" i="100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C17" i="100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K11" i="100"/>
  <c r="I11" i="100"/>
  <c r="P125" i="100" l="1"/>
  <c r="V92" i="36"/>
  <c r="O59" i="100"/>
  <c r="P114" i="100"/>
  <c r="P106" i="100"/>
  <c r="O50" i="100"/>
  <c r="P122" i="100"/>
  <c r="P102" i="100"/>
  <c r="O69" i="100"/>
  <c r="P100" i="100"/>
  <c r="P120" i="100"/>
  <c r="P119" i="100"/>
  <c r="P109" i="100"/>
  <c r="O49" i="100"/>
  <c r="O52" i="100"/>
  <c r="O68" i="100"/>
  <c r="P115" i="100"/>
  <c r="P113" i="100"/>
  <c r="O57" i="100"/>
  <c r="P111" i="100"/>
  <c r="O58" i="100"/>
  <c r="O19" i="100"/>
  <c r="O23" i="100"/>
  <c r="O35" i="100"/>
  <c r="O39" i="100"/>
  <c r="O43" i="100"/>
  <c r="O47" i="100"/>
  <c r="O55" i="100"/>
  <c r="P112" i="100"/>
  <c r="O48" i="100"/>
  <c r="O21" i="100"/>
  <c r="O25" i="100"/>
  <c r="O37" i="100"/>
  <c r="P118" i="100"/>
  <c r="P129" i="100"/>
  <c r="O61" i="100"/>
  <c r="P110" i="100"/>
  <c r="O70" i="100"/>
  <c r="O22" i="100"/>
  <c r="O26" i="100"/>
  <c r="O53" i="100"/>
  <c r="P101" i="100"/>
  <c r="P116" i="100"/>
  <c r="P123" i="100"/>
  <c r="O18" i="100"/>
  <c r="O65" i="100"/>
  <c r="O62" i="100"/>
  <c r="O28" i="100"/>
  <c r="O32" i="100"/>
  <c r="O36" i="100"/>
  <c r="O51" i="100"/>
  <c r="P99" i="100"/>
  <c r="P103" i="100"/>
  <c r="O33" i="100"/>
  <c r="O41" i="100"/>
  <c r="P104" i="100"/>
  <c r="P107" i="100"/>
  <c r="P126" i="100"/>
  <c r="O34" i="100"/>
  <c r="O45" i="100"/>
  <c r="O63" i="100"/>
  <c r="O66" i="100"/>
  <c r="P108" i="100"/>
  <c r="P117" i="100"/>
  <c r="P124" i="100"/>
  <c r="P127" i="100"/>
  <c r="P128" i="100"/>
  <c r="O31" i="100"/>
  <c r="O56" i="100"/>
  <c r="O20" i="100"/>
  <c r="O24" i="100"/>
  <c r="O60" i="100"/>
  <c r="O64" i="100"/>
  <c r="O42" i="100"/>
  <c r="O67" i="100"/>
  <c r="P105" i="100"/>
  <c r="P121" i="100"/>
  <c r="O29" i="100"/>
  <c r="O40" i="100"/>
  <c r="O44" i="100"/>
  <c r="O54" i="100"/>
  <c r="O72" i="100"/>
  <c r="P130" i="100"/>
  <c r="C45" i="100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O27" i="100"/>
  <c r="O30" i="100"/>
  <c r="O71" i="100"/>
  <c r="O38" i="100"/>
  <c r="O46" i="100"/>
  <c r="D8" i="100" l="1"/>
  <c r="D90" i="100" s="1"/>
  <c r="N101" i="99" l="1"/>
  <c r="O101" i="99" s="1"/>
  <c r="L101" i="99"/>
  <c r="M101" i="99" s="1"/>
  <c r="M21" i="99"/>
  <c r="N21" i="99" s="1"/>
  <c r="K21" i="99"/>
  <c r="L21" i="99" s="1"/>
  <c r="N101" i="98"/>
  <c r="O101" i="98" s="1"/>
  <c r="L101" i="98"/>
  <c r="M101" i="98" s="1"/>
  <c r="M21" i="98"/>
  <c r="N21" i="98" s="1"/>
  <c r="K21" i="98"/>
  <c r="L21" i="98" s="1"/>
  <c r="N101" i="97"/>
  <c r="O101" i="97" s="1"/>
  <c r="L101" i="97"/>
  <c r="M101" i="97" s="1"/>
  <c r="M21" i="97"/>
  <c r="N21" i="97" s="1"/>
  <c r="K21" i="97"/>
  <c r="L21" i="97" s="1"/>
  <c r="N102" i="96"/>
  <c r="O102" i="96" s="1"/>
  <c r="L102" i="96"/>
  <c r="M102" i="96" s="1"/>
  <c r="M22" i="96"/>
  <c r="N22" i="96" s="1"/>
  <c r="K22" i="96"/>
  <c r="L22" i="96" s="1"/>
  <c r="N102" i="95"/>
  <c r="O102" i="95" s="1"/>
  <c r="L102" i="95"/>
  <c r="M102" i="95" s="1"/>
  <c r="M22" i="95"/>
  <c r="N22" i="95" s="1"/>
  <c r="K22" i="95"/>
  <c r="L22" i="95" s="1"/>
  <c r="N103" i="94"/>
  <c r="O103" i="94" s="1"/>
  <c r="L103" i="94"/>
  <c r="M103" i="94" s="1"/>
  <c r="M23" i="94"/>
  <c r="N23" i="94" s="1"/>
  <c r="K23" i="94"/>
  <c r="L23" i="94" s="1"/>
  <c r="N102" i="93"/>
  <c r="O102" i="93" s="1"/>
  <c r="L102" i="93"/>
  <c r="M102" i="93" s="1"/>
  <c r="M22" i="93"/>
  <c r="N22" i="93" s="1"/>
  <c r="K22" i="93"/>
  <c r="L22" i="93" s="1"/>
  <c r="N103" i="92"/>
  <c r="O103" i="92" s="1"/>
  <c r="L103" i="92"/>
  <c r="M103" i="92" s="1"/>
  <c r="M23" i="92"/>
  <c r="N23" i="92" s="1"/>
  <c r="K23" i="92"/>
  <c r="L23" i="92" s="1"/>
  <c r="N103" i="91"/>
  <c r="O103" i="91" s="1"/>
  <c r="L103" i="91"/>
  <c r="M103" i="91" s="1"/>
  <c r="M23" i="91"/>
  <c r="N23" i="91" s="1"/>
  <c r="K23" i="91"/>
  <c r="L23" i="91" s="1"/>
  <c r="N103" i="90"/>
  <c r="O103" i="90" s="1"/>
  <c r="L103" i="90"/>
  <c r="M103" i="90" s="1"/>
  <c r="M23" i="90"/>
  <c r="N23" i="90" s="1"/>
  <c r="K23" i="90"/>
  <c r="L23" i="90" s="1"/>
  <c r="N103" i="89"/>
  <c r="O103" i="89" s="1"/>
  <c r="L103" i="89"/>
  <c r="M103" i="89" s="1"/>
  <c r="M23" i="89"/>
  <c r="N23" i="89" s="1"/>
  <c r="K23" i="89"/>
  <c r="L23" i="89" s="1"/>
  <c r="N103" i="88"/>
  <c r="O103" i="88" s="1"/>
  <c r="L103" i="88"/>
  <c r="M103" i="88" s="1"/>
  <c r="M23" i="88"/>
  <c r="N23" i="88" s="1"/>
  <c r="K23" i="88"/>
  <c r="L23" i="88" s="1"/>
  <c r="N103" i="87"/>
  <c r="O103" i="87" s="1"/>
  <c r="L103" i="87"/>
  <c r="M103" i="87" s="1"/>
  <c r="M23" i="87"/>
  <c r="N23" i="87" s="1"/>
  <c r="K23" i="87"/>
  <c r="L23" i="87" s="1"/>
  <c r="N104" i="86"/>
  <c r="O104" i="86" s="1"/>
  <c r="L104" i="86"/>
  <c r="M104" i="86" s="1"/>
  <c r="M24" i="86"/>
  <c r="N24" i="86" s="1"/>
  <c r="K24" i="86"/>
  <c r="L24" i="86" s="1"/>
  <c r="N104" i="85"/>
  <c r="O104" i="85" s="1"/>
  <c r="L104" i="85"/>
  <c r="M104" i="85" s="1"/>
  <c r="M24" i="85"/>
  <c r="N24" i="85" s="1"/>
  <c r="K24" i="85"/>
  <c r="L24" i="85" s="1"/>
  <c r="N103" i="84"/>
  <c r="O103" i="84" s="1"/>
  <c r="L103" i="84"/>
  <c r="M103" i="84" s="1"/>
  <c r="M24" i="84"/>
  <c r="N24" i="84" s="1"/>
  <c r="K24" i="84"/>
  <c r="L24" i="84" s="1"/>
  <c r="N104" i="83"/>
  <c r="O104" i="83" s="1"/>
  <c r="L104" i="83"/>
  <c r="M104" i="83" s="1"/>
  <c r="M24" i="83"/>
  <c r="N24" i="83" s="1"/>
  <c r="K24" i="83"/>
  <c r="L24" i="83" s="1"/>
  <c r="N104" i="82"/>
  <c r="O104" i="82" s="1"/>
  <c r="L104" i="82"/>
  <c r="M104" i="82" s="1"/>
  <c r="M24" i="82"/>
  <c r="N24" i="82" s="1"/>
  <c r="K24" i="82"/>
  <c r="L24" i="82" s="1"/>
  <c r="N104" i="81"/>
  <c r="O104" i="81" s="1"/>
  <c r="L104" i="81"/>
  <c r="M104" i="81" s="1"/>
  <c r="M24" i="81"/>
  <c r="N24" i="81" s="1"/>
  <c r="K24" i="81"/>
  <c r="L24" i="81" s="1"/>
  <c r="N104" i="80"/>
  <c r="O104" i="80" s="1"/>
  <c r="L104" i="80"/>
  <c r="M104" i="80" s="1"/>
  <c r="M24" i="80"/>
  <c r="N24" i="80" s="1"/>
  <c r="K24" i="80"/>
  <c r="L24" i="80" s="1"/>
  <c r="N105" i="79"/>
  <c r="O105" i="79" s="1"/>
  <c r="L105" i="79"/>
  <c r="M105" i="79" s="1"/>
  <c r="M25" i="79"/>
  <c r="N25" i="79" s="1"/>
  <c r="K25" i="79"/>
  <c r="L25" i="79" s="1"/>
  <c r="N105" i="78"/>
  <c r="O105" i="78" s="1"/>
  <c r="L105" i="78"/>
  <c r="M105" i="78" s="1"/>
  <c r="M25" i="78"/>
  <c r="N25" i="78" s="1"/>
  <c r="K25" i="78"/>
  <c r="L25" i="78" s="1"/>
  <c r="N105" i="77"/>
  <c r="O105" i="77" s="1"/>
  <c r="L105" i="77"/>
  <c r="M105" i="77" s="1"/>
  <c r="M25" i="77"/>
  <c r="N25" i="77" s="1"/>
  <c r="K25" i="77"/>
  <c r="L25" i="77" s="1"/>
  <c r="N105" i="76"/>
  <c r="O105" i="76" s="1"/>
  <c r="L105" i="76"/>
  <c r="M105" i="76" s="1"/>
  <c r="M25" i="76"/>
  <c r="N25" i="76" s="1"/>
  <c r="K25" i="76"/>
  <c r="L25" i="76" s="1"/>
  <c r="N105" i="75"/>
  <c r="O105" i="75" s="1"/>
  <c r="L105" i="75"/>
  <c r="M105" i="75" s="1"/>
  <c r="M25" i="75"/>
  <c r="N25" i="75" s="1"/>
  <c r="K25" i="75"/>
  <c r="L25" i="75" s="1"/>
  <c r="N110" i="74"/>
  <c r="O110" i="74" s="1"/>
  <c r="L110" i="74"/>
  <c r="M110" i="74" s="1"/>
  <c r="M30" i="74"/>
  <c r="N30" i="74" s="1"/>
  <c r="K30" i="74"/>
  <c r="L30" i="74" s="1"/>
  <c r="N110" i="73"/>
  <c r="O110" i="73" s="1"/>
  <c r="L110" i="73"/>
  <c r="M110" i="73" s="1"/>
  <c r="M30" i="73"/>
  <c r="N30" i="73" s="1"/>
  <c r="K30" i="73"/>
  <c r="L30" i="73" s="1"/>
  <c r="N108" i="72"/>
  <c r="O108" i="72" s="1"/>
  <c r="L108" i="72"/>
  <c r="M108" i="72" s="1"/>
  <c r="M28" i="72"/>
  <c r="N28" i="72" s="1"/>
  <c r="K28" i="72"/>
  <c r="L28" i="72" s="1"/>
  <c r="N112" i="71"/>
  <c r="O112" i="71" s="1"/>
  <c r="L112" i="71"/>
  <c r="M112" i="71" s="1"/>
  <c r="M32" i="71"/>
  <c r="N32" i="71" s="1"/>
  <c r="K32" i="71"/>
  <c r="L32" i="71" s="1"/>
  <c r="N113" i="70"/>
  <c r="O113" i="70" s="1"/>
  <c r="L113" i="70"/>
  <c r="M113" i="70" s="1"/>
  <c r="M33" i="70"/>
  <c r="N33" i="70" s="1"/>
  <c r="K33" i="70"/>
  <c r="L33" i="70" s="1"/>
  <c r="N113" i="69"/>
  <c r="O113" i="69" s="1"/>
  <c r="L113" i="69"/>
  <c r="M113" i="69" s="1"/>
  <c r="M33" i="69"/>
  <c r="N33" i="69" s="1"/>
  <c r="K33" i="69"/>
  <c r="L33" i="69" s="1"/>
  <c r="N106" i="68"/>
  <c r="O106" i="68" s="1"/>
  <c r="L106" i="68"/>
  <c r="M106" i="68" s="1"/>
  <c r="M26" i="68"/>
  <c r="N26" i="68" s="1"/>
  <c r="K26" i="68"/>
  <c r="L26" i="68" s="1"/>
  <c r="N106" i="67"/>
  <c r="O106" i="67" s="1"/>
  <c r="L106" i="67"/>
  <c r="M106" i="67" s="1"/>
  <c r="M26" i="67"/>
  <c r="N26" i="67" s="1"/>
  <c r="K26" i="67"/>
  <c r="L26" i="67" s="1"/>
  <c r="N106" i="66"/>
  <c r="O106" i="66" s="1"/>
  <c r="L106" i="66"/>
  <c r="M106" i="66" s="1"/>
  <c r="M26" i="66"/>
  <c r="N26" i="66" s="1"/>
  <c r="K26" i="66"/>
  <c r="L26" i="66" s="1"/>
  <c r="N106" i="65"/>
  <c r="O106" i="65" s="1"/>
  <c r="L106" i="65"/>
  <c r="M106" i="65" s="1"/>
  <c r="M26" i="65"/>
  <c r="N26" i="65" s="1"/>
  <c r="K26" i="65"/>
  <c r="L26" i="65" s="1"/>
  <c r="N107" i="64"/>
  <c r="O107" i="64" s="1"/>
  <c r="L107" i="64"/>
  <c r="M107" i="64" s="1"/>
  <c r="M27" i="64"/>
  <c r="N27" i="64" s="1"/>
  <c r="K27" i="64"/>
  <c r="L27" i="64" s="1"/>
  <c r="N107" i="60"/>
  <c r="O107" i="60" s="1"/>
  <c r="L107" i="60"/>
  <c r="M107" i="60" s="1"/>
  <c r="M27" i="60"/>
  <c r="N27" i="60" s="1"/>
  <c r="K27" i="60"/>
  <c r="L27" i="60" s="1"/>
  <c r="N107" i="62"/>
  <c r="O107" i="62" s="1"/>
  <c r="L107" i="62"/>
  <c r="M107" i="62" s="1"/>
  <c r="M27" i="62"/>
  <c r="N27" i="62" s="1"/>
  <c r="K27" i="62"/>
  <c r="L27" i="62" s="1"/>
  <c r="N107" i="63"/>
  <c r="O107" i="63" s="1"/>
  <c r="L107" i="63"/>
  <c r="M107" i="63" s="1"/>
  <c r="M27" i="63"/>
  <c r="N27" i="63" s="1"/>
  <c r="K27" i="63"/>
  <c r="L27" i="63" s="1"/>
  <c r="N107" i="61"/>
  <c r="O107" i="61" s="1"/>
  <c r="L107" i="61"/>
  <c r="M107" i="61" s="1"/>
  <c r="M27" i="61"/>
  <c r="N27" i="61" s="1"/>
  <c r="K27" i="61"/>
  <c r="L27" i="61" s="1"/>
  <c r="N107" i="59"/>
  <c r="O107" i="59" s="1"/>
  <c r="L107" i="59"/>
  <c r="M107" i="59" s="1"/>
  <c r="M27" i="59"/>
  <c r="N27" i="59" s="1"/>
  <c r="K27" i="59"/>
  <c r="L27" i="59" s="1"/>
  <c r="N108" i="58"/>
  <c r="O108" i="58" s="1"/>
  <c r="L108" i="58"/>
  <c r="M108" i="58" s="1"/>
  <c r="M28" i="58"/>
  <c r="N28" i="58" s="1"/>
  <c r="K28" i="58"/>
  <c r="L28" i="58" s="1"/>
  <c r="N108" i="57"/>
  <c r="O108" i="57" s="1"/>
  <c r="L108" i="57"/>
  <c r="M108" i="57" s="1"/>
  <c r="M28" i="57"/>
  <c r="N28" i="57" s="1"/>
  <c r="K28" i="57"/>
  <c r="L28" i="57" s="1"/>
  <c r="N108" i="56"/>
  <c r="O108" i="56" s="1"/>
  <c r="L108" i="56"/>
  <c r="M108" i="56" s="1"/>
  <c r="M28" i="56"/>
  <c r="N28" i="56" s="1"/>
  <c r="K28" i="56"/>
  <c r="L28" i="56" s="1"/>
  <c r="N108" i="55"/>
  <c r="O108" i="55" s="1"/>
  <c r="L108" i="55"/>
  <c r="M108" i="55" s="1"/>
  <c r="M28" i="55"/>
  <c r="N28" i="55" s="1"/>
  <c r="K28" i="55"/>
  <c r="L28" i="55" s="1"/>
  <c r="N108" i="54"/>
  <c r="O108" i="54" s="1"/>
  <c r="L108" i="54"/>
  <c r="M108" i="54" s="1"/>
  <c r="M28" i="54"/>
  <c r="N28" i="54" s="1"/>
  <c r="K28" i="54"/>
  <c r="L28" i="54" s="1"/>
  <c r="N108" i="53"/>
  <c r="O108" i="53" s="1"/>
  <c r="L108" i="53"/>
  <c r="M108" i="53" s="1"/>
  <c r="M28" i="53"/>
  <c r="N28" i="53" s="1"/>
  <c r="K28" i="53"/>
  <c r="L28" i="53" s="1"/>
  <c r="N108" i="46"/>
  <c r="O108" i="46" s="1"/>
  <c r="L108" i="46"/>
  <c r="M108" i="46" s="1"/>
  <c r="M28" i="46"/>
  <c r="N28" i="46" s="1"/>
  <c r="K28" i="46"/>
  <c r="L28" i="46" s="1"/>
  <c r="N109" i="45"/>
  <c r="O109" i="45" s="1"/>
  <c r="L109" i="45"/>
  <c r="M109" i="45" s="1"/>
  <c r="M29" i="45"/>
  <c r="N29" i="45" s="1"/>
  <c r="K29" i="45"/>
  <c r="L29" i="45" s="1"/>
  <c r="N110" i="44"/>
  <c r="O110" i="44" s="1"/>
  <c r="L110" i="44"/>
  <c r="M110" i="44" s="1"/>
  <c r="M30" i="44"/>
  <c r="N30" i="44" s="1"/>
  <c r="K30" i="44"/>
  <c r="L30" i="44" s="1"/>
  <c r="N110" i="43"/>
  <c r="O110" i="43" s="1"/>
  <c r="L110" i="43"/>
  <c r="M110" i="43" s="1"/>
  <c r="M30" i="43"/>
  <c r="N30" i="43" s="1"/>
  <c r="K30" i="43"/>
  <c r="L30" i="43" s="1"/>
  <c r="N110" i="42"/>
  <c r="O110" i="42" s="1"/>
  <c r="L110" i="42"/>
  <c r="M110" i="42" s="1"/>
  <c r="M30" i="42"/>
  <c r="N30" i="42" s="1"/>
  <c r="K30" i="42"/>
  <c r="L30" i="42" s="1"/>
  <c r="N110" i="41"/>
  <c r="O110" i="41" s="1"/>
  <c r="L110" i="41"/>
  <c r="M110" i="41" s="1"/>
  <c r="M30" i="41"/>
  <c r="N30" i="41" s="1"/>
  <c r="K30" i="41"/>
  <c r="L30" i="41" s="1"/>
  <c r="N110" i="39"/>
  <c r="O110" i="39" s="1"/>
  <c r="L110" i="39"/>
  <c r="M110" i="39" s="1"/>
  <c r="M30" i="39"/>
  <c r="N30" i="39" s="1"/>
  <c r="K30" i="39"/>
  <c r="L30" i="39" s="1"/>
  <c r="N112" i="34"/>
  <c r="O112" i="34" s="1"/>
  <c r="L112" i="34"/>
  <c r="M112" i="34" s="1"/>
  <c r="M32" i="34"/>
  <c r="N32" i="34" s="1"/>
  <c r="K32" i="34"/>
  <c r="L32" i="34" s="1"/>
  <c r="N112" i="32"/>
  <c r="O112" i="32" s="1"/>
  <c r="L112" i="32"/>
  <c r="M112" i="32" s="1"/>
  <c r="M32" i="32"/>
  <c r="N32" i="32" s="1"/>
  <c r="K32" i="32"/>
  <c r="L32" i="32" s="1"/>
  <c r="N112" i="31"/>
  <c r="O112" i="31" s="1"/>
  <c r="L112" i="31"/>
  <c r="M112" i="31" s="1"/>
  <c r="M32" i="31"/>
  <c r="N32" i="31" s="1"/>
  <c r="K32" i="31"/>
  <c r="L32" i="31" s="1"/>
  <c r="N113" i="30"/>
  <c r="O113" i="30" s="1"/>
  <c r="L113" i="30"/>
  <c r="M113" i="30" s="1"/>
  <c r="M33" i="30"/>
  <c r="N33" i="30" s="1"/>
  <c r="K33" i="30"/>
  <c r="L33" i="30" s="1"/>
  <c r="N113" i="29"/>
  <c r="O113" i="29" s="1"/>
  <c r="L113" i="29"/>
  <c r="M113" i="29" s="1"/>
  <c r="M33" i="29"/>
  <c r="N33" i="29" s="1"/>
  <c r="K33" i="29"/>
  <c r="L33" i="29" s="1"/>
  <c r="N114" i="28"/>
  <c r="O114" i="28" s="1"/>
  <c r="L114" i="28"/>
  <c r="M114" i="28" s="1"/>
  <c r="M34" i="28"/>
  <c r="N34" i="28" s="1"/>
  <c r="K34" i="28"/>
  <c r="L34" i="28" s="1"/>
  <c r="N113" i="27"/>
  <c r="O113" i="27" s="1"/>
  <c r="L113" i="27"/>
  <c r="M113" i="27" s="1"/>
  <c r="M33" i="27"/>
  <c r="N33" i="27" s="1"/>
  <c r="K33" i="27"/>
  <c r="L33" i="27" s="1"/>
  <c r="N112" i="24"/>
  <c r="O112" i="24" s="1"/>
  <c r="L112" i="24"/>
  <c r="M112" i="24" s="1"/>
  <c r="M32" i="24"/>
  <c r="N32" i="24" s="1"/>
  <c r="K32" i="24"/>
  <c r="L32" i="24" s="1"/>
  <c r="N112" i="23"/>
  <c r="O112" i="23" s="1"/>
  <c r="L112" i="23"/>
  <c r="M112" i="23" s="1"/>
  <c r="M32" i="23"/>
  <c r="N32" i="23" s="1"/>
  <c r="K32" i="23"/>
  <c r="L32" i="23" s="1"/>
  <c r="N111" i="22"/>
  <c r="O111" i="22" s="1"/>
  <c r="L111" i="22"/>
  <c r="M111" i="22" s="1"/>
  <c r="M31" i="22"/>
  <c r="N31" i="22" s="1"/>
  <c r="K31" i="22"/>
  <c r="L31" i="22" s="1"/>
  <c r="N111" i="21"/>
  <c r="O111" i="21" s="1"/>
  <c r="L111" i="21"/>
  <c r="M111" i="21" s="1"/>
  <c r="M31" i="21"/>
  <c r="N31" i="21" s="1"/>
  <c r="K31" i="21"/>
  <c r="L31" i="21" s="1"/>
  <c r="N111" i="20"/>
  <c r="O111" i="20" s="1"/>
  <c r="L111" i="20"/>
  <c r="M111" i="20" s="1"/>
  <c r="M31" i="20"/>
  <c r="N31" i="20" s="1"/>
  <c r="K31" i="20"/>
  <c r="L31" i="20" s="1"/>
  <c r="N111" i="19"/>
  <c r="O111" i="19" s="1"/>
  <c r="L111" i="19"/>
  <c r="M111" i="19" s="1"/>
  <c r="M31" i="19"/>
  <c r="N31" i="19" s="1"/>
  <c r="K31" i="19"/>
  <c r="L31" i="19" s="1"/>
  <c r="N111" i="18"/>
  <c r="O111" i="18" s="1"/>
  <c r="L111" i="18"/>
  <c r="M111" i="18" s="1"/>
  <c r="M31" i="18"/>
  <c r="N31" i="18" s="1"/>
  <c r="K31" i="18"/>
  <c r="L31" i="18" s="1"/>
  <c r="P110" i="41" l="1"/>
  <c r="P108" i="53"/>
  <c r="P108" i="55"/>
  <c r="P108" i="57"/>
  <c r="P113" i="69"/>
  <c r="P105" i="75"/>
  <c r="P111" i="21"/>
  <c r="P112" i="23"/>
  <c r="P113" i="27"/>
  <c r="O31" i="20"/>
  <c r="O32" i="24"/>
  <c r="O32" i="32"/>
  <c r="O30" i="42"/>
  <c r="O30" i="44"/>
  <c r="O28" i="58"/>
  <c r="O28" i="72"/>
  <c r="O30" i="74"/>
  <c r="O25" i="78"/>
  <c r="O23" i="90"/>
  <c r="O23" i="92"/>
  <c r="P112" i="32"/>
  <c r="P104" i="86"/>
  <c r="P103" i="88"/>
  <c r="P102" i="96"/>
  <c r="P108" i="58"/>
  <c r="O31" i="19"/>
  <c r="O31" i="21"/>
  <c r="O32" i="23"/>
  <c r="O33" i="29"/>
  <c r="O32" i="31"/>
  <c r="O32" i="34"/>
  <c r="O30" i="41"/>
  <c r="O29" i="45"/>
  <c r="O28" i="55"/>
  <c r="O28" i="57"/>
  <c r="O27" i="63"/>
  <c r="O25" i="75"/>
  <c r="O25" i="77"/>
  <c r="O25" i="79"/>
  <c r="O24" i="83"/>
  <c r="P111" i="20"/>
  <c r="P108" i="54"/>
  <c r="P114" i="28"/>
  <c r="P113" i="70"/>
  <c r="P111" i="22"/>
  <c r="P107" i="61"/>
  <c r="P103" i="84"/>
  <c r="O21" i="98"/>
  <c r="O25" i="76"/>
  <c r="P107" i="64"/>
  <c r="O23" i="88"/>
  <c r="O26" i="66"/>
  <c r="O27" i="60"/>
  <c r="O31" i="18"/>
  <c r="P110" i="42"/>
  <c r="O28" i="54"/>
  <c r="O24" i="81"/>
  <c r="O34" i="28"/>
  <c r="O33" i="30"/>
  <c r="P105" i="76"/>
  <c r="O21" i="97"/>
  <c r="O30" i="43"/>
  <c r="O28" i="53"/>
  <c r="P113" i="30"/>
  <c r="O30" i="39"/>
  <c r="O27" i="61"/>
  <c r="O27" i="62"/>
  <c r="O32" i="71"/>
  <c r="P104" i="85"/>
  <c r="O23" i="89"/>
  <c r="O23" i="94"/>
  <c r="O33" i="27"/>
  <c r="O23" i="91"/>
  <c r="P101" i="97"/>
  <c r="P111" i="19"/>
  <c r="P106" i="65"/>
  <c r="O27" i="59"/>
  <c r="O27" i="64"/>
  <c r="O26" i="67"/>
  <c r="O33" i="70"/>
  <c r="O24" i="86"/>
  <c r="O22" i="93"/>
  <c r="P101" i="99"/>
  <c r="P101" i="98"/>
  <c r="P103" i="92"/>
  <c r="P104" i="81"/>
  <c r="P105" i="79"/>
  <c r="P110" i="74"/>
  <c r="P112" i="71"/>
  <c r="P106" i="67"/>
  <c r="P106" i="66"/>
  <c r="P107" i="63"/>
  <c r="P107" i="59"/>
  <c r="P108" i="56"/>
  <c r="P108" i="46"/>
  <c r="P112" i="34"/>
  <c r="P113" i="29"/>
  <c r="O21" i="99"/>
  <c r="O22" i="96"/>
  <c r="P102" i="95"/>
  <c r="O22" i="95"/>
  <c r="P103" i="94"/>
  <c r="P102" i="93"/>
  <c r="P103" i="91"/>
  <c r="P103" i="90"/>
  <c r="P103" i="89"/>
  <c r="P103" i="87"/>
  <c r="O23" i="87"/>
  <c r="O24" i="85"/>
  <c r="O24" i="84"/>
  <c r="P104" i="83"/>
  <c r="P104" i="82"/>
  <c r="O24" i="82"/>
  <c r="P104" i="80"/>
  <c r="O24" i="80"/>
  <c r="P105" i="78"/>
  <c r="P105" i="77"/>
  <c r="O30" i="73"/>
  <c r="P108" i="72"/>
  <c r="O33" i="69"/>
  <c r="P106" i="68"/>
  <c r="O26" i="68"/>
  <c r="O26" i="65"/>
  <c r="P107" i="60"/>
  <c r="P107" i="62"/>
  <c r="O28" i="56"/>
  <c r="O28" i="46"/>
  <c r="P109" i="45"/>
  <c r="P110" i="44"/>
  <c r="P110" i="43"/>
  <c r="P110" i="39"/>
  <c r="P112" i="31"/>
  <c r="P112" i="24"/>
  <c r="O31" i="22"/>
  <c r="P111" i="18"/>
  <c r="N111" i="17"/>
  <c r="O111" i="17" s="1"/>
  <c r="L111" i="17"/>
  <c r="M111" i="17" s="1"/>
  <c r="M31" i="17"/>
  <c r="N31" i="17" s="1"/>
  <c r="K31" i="17"/>
  <c r="L31" i="17" s="1"/>
  <c r="N111" i="3"/>
  <c r="O111" i="3" s="1"/>
  <c r="L111" i="3"/>
  <c r="M111" i="3" s="1"/>
  <c r="M31" i="3"/>
  <c r="N31" i="3" s="1"/>
  <c r="K31" i="3"/>
  <c r="L31" i="3" s="1"/>
  <c r="N103" i="86"/>
  <c r="L103" i="86"/>
  <c r="M103" i="86" s="1"/>
  <c r="O31" i="17" l="1"/>
  <c r="O31" i="3"/>
  <c r="P111" i="17"/>
  <c r="P111" i="3"/>
  <c r="M20" i="99" l="1"/>
  <c r="K20" i="99"/>
  <c r="L20" i="99" s="1"/>
  <c r="M20" i="98"/>
  <c r="K20" i="98"/>
  <c r="L20" i="98" s="1"/>
  <c r="M20" i="97"/>
  <c r="K20" i="97"/>
  <c r="L20" i="97" s="1"/>
  <c r="M21" i="96"/>
  <c r="K21" i="96"/>
  <c r="L21" i="96" s="1"/>
  <c r="M21" i="95"/>
  <c r="K21" i="95"/>
  <c r="L21" i="95" s="1"/>
  <c r="M22" i="94"/>
  <c r="K22" i="94"/>
  <c r="L22" i="94" s="1"/>
  <c r="M21" i="93"/>
  <c r="K21" i="93"/>
  <c r="L21" i="93" s="1"/>
  <c r="M22" i="92"/>
  <c r="K22" i="92"/>
  <c r="L22" i="92" s="1"/>
  <c r="M22" i="91"/>
  <c r="K22" i="91"/>
  <c r="L22" i="91" s="1"/>
  <c r="M22" i="90"/>
  <c r="K22" i="90"/>
  <c r="L22" i="90" s="1"/>
  <c r="M22" i="89"/>
  <c r="K22" i="89"/>
  <c r="L22" i="89" s="1"/>
  <c r="M22" i="88"/>
  <c r="K22" i="88"/>
  <c r="L22" i="88" s="1"/>
  <c r="M22" i="87"/>
  <c r="K22" i="87"/>
  <c r="L22" i="87" s="1"/>
  <c r="M23" i="86"/>
  <c r="K23" i="86"/>
  <c r="L23" i="86" s="1"/>
  <c r="M23" i="85" l="1"/>
  <c r="K23" i="85"/>
  <c r="L23" i="85" s="1"/>
  <c r="M23" i="84"/>
  <c r="K23" i="84"/>
  <c r="L23" i="84" s="1"/>
  <c r="M23" i="83"/>
  <c r="K23" i="83"/>
  <c r="L23" i="83" s="1"/>
  <c r="M23" i="82"/>
  <c r="K23" i="82"/>
  <c r="L23" i="82" s="1"/>
  <c r="M23" i="81"/>
  <c r="K23" i="81"/>
  <c r="L23" i="81" s="1"/>
  <c r="M23" i="80"/>
  <c r="K23" i="80"/>
  <c r="L23" i="80" s="1"/>
  <c r="M24" i="79"/>
  <c r="K24" i="79"/>
  <c r="L24" i="79" s="1"/>
  <c r="M24" i="78"/>
  <c r="K24" i="78"/>
  <c r="L24" i="78" s="1"/>
  <c r="M24" i="77"/>
  <c r="K24" i="77"/>
  <c r="L24" i="77" s="1"/>
  <c r="M24" i="76"/>
  <c r="K24" i="76"/>
  <c r="L24" i="76" s="1"/>
  <c r="M24" i="75"/>
  <c r="K24" i="75"/>
  <c r="L24" i="75" s="1"/>
  <c r="M29" i="74"/>
  <c r="K29" i="74"/>
  <c r="L29" i="74" s="1"/>
  <c r="M29" i="73"/>
  <c r="K29" i="73"/>
  <c r="L29" i="73" s="1"/>
  <c r="M27" i="72"/>
  <c r="K27" i="72"/>
  <c r="L27" i="72" s="1"/>
  <c r="M31" i="71"/>
  <c r="K31" i="71"/>
  <c r="L31" i="71" s="1"/>
  <c r="M32" i="70"/>
  <c r="K32" i="70"/>
  <c r="L32" i="70" s="1"/>
  <c r="M32" i="69"/>
  <c r="K32" i="69"/>
  <c r="L32" i="69" s="1"/>
  <c r="M25" i="68"/>
  <c r="K25" i="68"/>
  <c r="L25" i="68" s="1"/>
  <c r="M25" i="67"/>
  <c r="K25" i="67"/>
  <c r="L25" i="67" s="1"/>
  <c r="M25" i="66"/>
  <c r="K25" i="66"/>
  <c r="L25" i="66" s="1"/>
  <c r="M25" i="65"/>
  <c r="K25" i="65"/>
  <c r="L25" i="65" s="1"/>
  <c r="M26" i="64"/>
  <c r="K26" i="64"/>
  <c r="L26" i="64" s="1"/>
  <c r="M26" i="60"/>
  <c r="K26" i="60"/>
  <c r="L26" i="60" s="1"/>
  <c r="M26" i="62"/>
  <c r="K26" i="62"/>
  <c r="L26" i="62" s="1"/>
  <c r="M26" i="63"/>
  <c r="K26" i="63"/>
  <c r="L26" i="63" s="1"/>
  <c r="M26" i="61"/>
  <c r="K26" i="61"/>
  <c r="L26" i="61" s="1"/>
  <c r="M26" i="59"/>
  <c r="K26" i="59"/>
  <c r="L26" i="59" s="1"/>
  <c r="M27" i="58"/>
  <c r="K27" i="58"/>
  <c r="L27" i="58" s="1"/>
  <c r="M27" i="57"/>
  <c r="K27" i="57"/>
  <c r="L27" i="57" s="1"/>
  <c r="M27" i="56"/>
  <c r="K27" i="56"/>
  <c r="L27" i="56" s="1"/>
  <c r="M27" i="55"/>
  <c r="K27" i="55"/>
  <c r="L27" i="55" s="1"/>
  <c r="M27" i="54"/>
  <c r="K27" i="54"/>
  <c r="L27" i="54" s="1"/>
  <c r="M27" i="53"/>
  <c r="K27" i="53"/>
  <c r="L27" i="53" s="1"/>
  <c r="M27" i="46"/>
  <c r="K27" i="46"/>
  <c r="L27" i="46" s="1"/>
  <c r="M28" i="45"/>
  <c r="K28" i="45"/>
  <c r="L28" i="45" s="1"/>
  <c r="M29" i="44"/>
  <c r="K29" i="44"/>
  <c r="L29" i="44" s="1"/>
  <c r="M29" i="43"/>
  <c r="K29" i="43"/>
  <c r="L29" i="43" s="1"/>
  <c r="M29" i="42"/>
  <c r="K29" i="42"/>
  <c r="L29" i="42" s="1"/>
  <c r="M29" i="41"/>
  <c r="K29" i="41"/>
  <c r="L29" i="41" s="1"/>
  <c r="M29" i="39"/>
  <c r="K29" i="39"/>
  <c r="L29" i="39" s="1"/>
  <c r="M31" i="34"/>
  <c r="K31" i="34"/>
  <c r="L31" i="34" s="1"/>
  <c r="M31" i="32"/>
  <c r="K31" i="32"/>
  <c r="L31" i="32" s="1"/>
  <c r="M31" i="31"/>
  <c r="K31" i="31"/>
  <c r="L31" i="31" s="1"/>
  <c r="M32" i="30"/>
  <c r="K32" i="30"/>
  <c r="L32" i="30" s="1"/>
  <c r="M32" i="29"/>
  <c r="K32" i="29"/>
  <c r="L32" i="29" s="1"/>
  <c r="M33" i="28"/>
  <c r="K33" i="28"/>
  <c r="L33" i="28" s="1"/>
  <c r="M32" i="27"/>
  <c r="K32" i="27"/>
  <c r="L32" i="27" s="1"/>
  <c r="M31" i="24"/>
  <c r="K31" i="24"/>
  <c r="L31" i="24" s="1"/>
  <c r="M31" i="23"/>
  <c r="K31" i="23"/>
  <c r="L31" i="23" s="1"/>
  <c r="M30" i="22"/>
  <c r="K30" i="22"/>
  <c r="L30" i="22" s="1"/>
  <c r="M30" i="21"/>
  <c r="K30" i="21"/>
  <c r="L30" i="21" s="1"/>
  <c r="M30" i="20"/>
  <c r="K30" i="20"/>
  <c r="L30" i="20" s="1"/>
  <c r="M30" i="19"/>
  <c r="K30" i="19"/>
  <c r="L30" i="19" s="1"/>
  <c r="M30" i="18"/>
  <c r="K30" i="18"/>
  <c r="L30" i="18" s="1"/>
  <c r="M30" i="17"/>
  <c r="K30" i="17"/>
  <c r="L30" i="17" s="1"/>
  <c r="M30" i="3"/>
  <c r="K30" i="3"/>
  <c r="L30" i="3" s="1"/>
  <c r="N100" i="99"/>
  <c r="L100" i="99"/>
  <c r="M100" i="99" s="1"/>
  <c r="N99" i="99"/>
  <c r="L99" i="99"/>
  <c r="M99" i="99" s="1"/>
  <c r="N100" i="98"/>
  <c r="L100" i="98"/>
  <c r="M100" i="98" s="1"/>
  <c r="N99" i="98"/>
  <c r="L99" i="98"/>
  <c r="M99" i="98" s="1"/>
  <c r="N100" i="97"/>
  <c r="L100" i="97"/>
  <c r="M100" i="97" s="1"/>
  <c r="N99" i="97"/>
  <c r="L99" i="97"/>
  <c r="M99" i="97" s="1"/>
  <c r="N101" i="96"/>
  <c r="L101" i="96"/>
  <c r="M101" i="96" s="1"/>
  <c r="N100" i="96"/>
  <c r="L100" i="96"/>
  <c r="M100" i="96" s="1"/>
  <c r="N101" i="95"/>
  <c r="L101" i="95"/>
  <c r="M101" i="95" s="1"/>
  <c r="N100" i="95"/>
  <c r="L100" i="95"/>
  <c r="M100" i="95" s="1"/>
  <c r="N102" i="94"/>
  <c r="L102" i="94"/>
  <c r="M102" i="94" s="1"/>
  <c r="N101" i="94"/>
  <c r="L101" i="94"/>
  <c r="M101" i="94" s="1"/>
  <c r="N100" i="94"/>
  <c r="L100" i="94"/>
  <c r="M100" i="94" s="1"/>
  <c r="N101" i="93"/>
  <c r="L101" i="93"/>
  <c r="M101" i="93" s="1"/>
  <c r="N100" i="93"/>
  <c r="L100" i="93"/>
  <c r="M100" i="93" s="1"/>
  <c r="N102" i="92"/>
  <c r="L102" i="92"/>
  <c r="M102" i="92" s="1"/>
  <c r="N101" i="92"/>
  <c r="L101" i="92"/>
  <c r="M101" i="92" s="1"/>
  <c r="N102" i="91"/>
  <c r="L102" i="91"/>
  <c r="M102" i="91" s="1"/>
  <c r="N101" i="91"/>
  <c r="L101" i="91"/>
  <c r="M101" i="91" s="1"/>
  <c r="N102" i="90"/>
  <c r="L102" i="90"/>
  <c r="M102" i="90" s="1"/>
  <c r="N101" i="90"/>
  <c r="L101" i="90"/>
  <c r="M101" i="90" s="1"/>
  <c r="N102" i="89"/>
  <c r="L102" i="89"/>
  <c r="M102" i="89" s="1"/>
  <c r="N101" i="89"/>
  <c r="L101" i="89"/>
  <c r="M101" i="89" s="1"/>
  <c r="N102" i="88"/>
  <c r="L102" i="88"/>
  <c r="M102" i="88" s="1"/>
  <c r="N101" i="88"/>
  <c r="L101" i="88"/>
  <c r="M101" i="88" s="1"/>
  <c r="N102" i="87"/>
  <c r="L102" i="87"/>
  <c r="M102" i="87" s="1"/>
  <c r="N101" i="87"/>
  <c r="L101" i="87"/>
  <c r="M101" i="87" s="1"/>
  <c r="N102" i="86"/>
  <c r="L102" i="86"/>
  <c r="M102" i="86" s="1"/>
  <c r="N101" i="86"/>
  <c r="L101" i="86"/>
  <c r="M101" i="86" s="1"/>
  <c r="N103" i="85"/>
  <c r="L103" i="85"/>
  <c r="M103" i="85" s="1"/>
  <c r="N102" i="85"/>
  <c r="L102" i="85"/>
  <c r="M102" i="85" s="1"/>
  <c r="N102" i="84"/>
  <c r="L102" i="84"/>
  <c r="M102" i="84" s="1"/>
  <c r="N101" i="84"/>
  <c r="L101" i="84"/>
  <c r="M101" i="84" s="1"/>
  <c r="N103" i="83"/>
  <c r="L103" i="83"/>
  <c r="M103" i="83" s="1"/>
  <c r="N102" i="83"/>
  <c r="L102" i="83"/>
  <c r="M102" i="83" s="1"/>
  <c r="N103" i="82"/>
  <c r="L103" i="82"/>
  <c r="M103" i="82" s="1"/>
  <c r="N102" i="82"/>
  <c r="L102" i="82"/>
  <c r="M102" i="82" s="1"/>
  <c r="N103" i="81"/>
  <c r="L103" i="81"/>
  <c r="M103" i="81" s="1"/>
  <c r="N102" i="81"/>
  <c r="L102" i="81"/>
  <c r="M102" i="81" s="1"/>
  <c r="N103" i="80"/>
  <c r="L103" i="80"/>
  <c r="M103" i="80" s="1"/>
  <c r="N102" i="80"/>
  <c r="L102" i="80"/>
  <c r="M102" i="80" s="1"/>
  <c r="N104" i="79"/>
  <c r="L104" i="79"/>
  <c r="M104" i="79" s="1"/>
  <c r="N103" i="79"/>
  <c r="L103" i="79"/>
  <c r="M103" i="79" s="1"/>
  <c r="N104" i="78"/>
  <c r="L104" i="78"/>
  <c r="M104" i="78" s="1"/>
  <c r="N103" i="78"/>
  <c r="L103" i="78"/>
  <c r="M103" i="78" s="1"/>
  <c r="N104" i="77"/>
  <c r="L104" i="77"/>
  <c r="M104" i="77" s="1"/>
  <c r="N103" i="77"/>
  <c r="L103" i="77"/>
  <c r="M103" i="77" s="1"/>
  <c r="N104" i="76"/>
  <c r="L104" i="76"/>
  <c r="M104" i="76" s="1"/>
  <c r="N103" i="76"/>
  <c r="L103" i="76"/>
  <c r="M103" i="76" s="1"/>
  <c r="N104" i="75"/>
  <c r="L104" i="75"/>
  <c r="M104" i="75" s="1"/>
  <c r="N103" i="75"/>
  <c r="L103" i="75"/>
  <c r="M103" i="75" s="1"/>
  <c r="N109" i="74"/>
  <c r="L109" i="74"/>
  <c r="M109" i="74" s="1"/>
  <c r="N108" i="74"/>
  <c r="L108" i="74"/>
  <c r="M108" i="74" s="1"/>
  <c r="N107" i="74"/>
  <c r="L107" i="74"/>
  <c r="M107" i="74" s="1"/>
  <c r="N109" i="73"/>
  <c r="L109" i="73"/>
  <c r="M109" i="73" s="1"/>
  <c r="N108" i="73"/>
  <c r="L108" i="73"/>
  <c r="M108" i="73" s="1"/>
  <c r="N107" i="72"/>
  <c r="L107" i="72"/>
  <c r="M107" i="72" s="1"/>
  <c r="N106" i="72"/>
  <c r="L106" i="72"/>
  <c r="M106" i="72" s="1"/>
  <c r="N111" i="71"/>
  <c r="L111" i="71"/>
  <c r="M111" i="71" s="1"/>
  <c r="N110" i="71"/>
  <c r="L110" i="71"/>
  <c r="M110" i="71" s="1"/>
  <c r="N112" i="70"/>
  <c r="L112" i="70"/>
  <c r="M112" i="70" s="1"/>
  <c r="N111" i="70"/>
  <c r="L111" i="70"/>
  <c r="M111" i="70" s="1"/>
  <c r="N112" i="69"/>
  <c r="L112" i="69"/>
  <c r="M112" i="69" s="1"/>
  <c r="N111" i="69"/>
  <c r="L111" i="69"/>
  <c r="M111" i="69" s="1"/>
  <c r="N105" i="68"/>
  <c r="L105" i="68"/>
  <c r="M105" i="68" s="1"/>
  <c r="N104" i="68"/>
  <c r="L104" i="68"/>
  <c r="M104" i="68" s="1"/>
  <c r="N105" i="67"/>
  <c r="L105" i="67"/>
  <c r="M105" i="67" s="1"/>
  <c r="N104" i="67"/>
  <c r="L104" i="67"/>
  <c r="M104" i="67" s="1"/>
  <c r="N105" i="66"/>
  <c r="L105" i="66"/>
  <c r="M105" i="66" s="1"/>
  <c r="N104" i="66"/>
  <c r="L104" i="66"/>
  <c r="M104" i="66" s="1"/>
  <c r="N105" i="65"/>
  <c r="L105" i="65"/>
  <c r="M105" i="65" s="1"/>
  <c r="N104" i="65"/>
  <c r="L104" i="65"/>
  <c r="M104" i="65" s="1"/>
  <c r="N106" i="64"/>
  <c r="L106" i="64"/>
  <c r="M106" i="64" s="1"/>
  <c r="N105" i="64"/>
  <c r="L105" i="64"/>
  <c r="M105" i="64" s="1"/>
  <c r="N106" i="60"/>
  <c r="L106" i="60"/>
  <c r="M106" i="60" s="1"/>
  <c r="N105" i="60"/>
  <c r="L105" i="60"/>
  <c r="M105" i="60" s="1"/>
  <c r="N106" i="62"/>
  <c r="L106" i="62"/>
  <c r="M106" i="62" s="1"/>
  <c r="N105" i="62"/>
  <c r="L105" i="62"/>
  <c r="M105" i="62" s="1"/>
  <c r="N106" i="63"/>
  <c r="L106" i="63"/>
  <c r="M106" i="63" s="1"/>
  <c r="N105" i="63"/>
  <c r="L105" i="63"/>
  <c r="M105" i="63" s="1"/>
  <c r="N106" i="61"/>
  <c r="L106" i="61"/>
  <c r="M106" i="61" s="1"/>
  <c r="N105" i="61"/>
  <c r="L105" i="61"/>
  <c r="M105" i="61" s="1"/>
  <c r="N106" i="59"/>
  <c r="L106" i="59"/>
  <c r="M106" i="59" s="1"/>
  <c r="N105" i="59"/>
  <c r="L105" i="59"/>
  <c r="M105" i="59" s="1"/>
  <c r="N107" i="58"/>
  <c r="L107" i="58"/>
  <c r="M107" i="58" s="1"/>
  <c r="N106" i="58"/>
  <c r="L106" i="58"/>
  <c r="M106" i="58" s="1"/>
  <c r="N107" i="57"/>
  <c r="L107" i="57"/>
  <c r="M107" i="57" s="1"/>
  <c r="N106" i="57"/>
  <c r="L106" i="57"/>
  <c r="M106" i="57" s="1"/>
  <c r="N107" i="56"/>
  <c r="L107" i="56"/>
  <c r="M107" i="56" s="1"/>
  <c r="N106" i="56"/>
  <c r="L106" i="56"/>
  <c r="M106" i="56" s="1"/>
  <c r="N107" i="55"/>
  <c r="L107" i="55"/>
  <c r="M107" i="55" s="1"/>
  <c r="N106" i="55"/>
  <c r="L106" i="55"/>
  <c r="M106" i="55" s="1"/>
  <c r="N107" i="54"/>
  <c r="L107" i="54"/>
  <c r="M107" i="54" s="1"/>
  <c r="N106" i="54"/>
  <c r="L106" i="54"/>
  <c r="M106" i="54" s="1"/>
  <c r="N107" i="53"/>
  <c r="L107" i="53"/>
  <c r="M107" i="53" s="1"/>
  <c r="N106" i="53"/>
  <c r="L106" i="53"/>
  <c r="M106" i="53" s="1"/>
  <c r="N107" i="46"/>
  <c r="L107" i="46"/>
  <c r="M107" i="46" s="1"/>
  <c r="N106" i="46"/>
  <c r="L106" i="46"/>
  <c r="M106" i="46" s="1"/>
  <c r="N108" i="45"/>
  <c r="L108" i="45"/>
  <c r="M108" i="45" s="1"/>
  <c r="N107" i="45"/>
  <c r="L107" i="45"/>
  <c r="M107" i="45" s="1"/>
  <c r="N109" i="44"/>
  <c r="L109" i="44"/>
  <c r="M109" i="44" s="1"/>
  <c r="N108" i="44"/>
  <c r="L108" i="44"/>
  <c r="M108" i="44" s="1"/>
  <c r="N109" i="43"/>
  <c r="L109" i="43"/>
  <c r="M109" i="43" s="1"/>
  <c r="N108" i="43"/>
  <c r="L108" i="43"/>
  <c r="M108" i="43" s="1"/>
  <c r="N109" i="42"/>
  <c r="L109" i="42"/>
  <c r="M109" i="42" s="1"/>
  <c r="N108" i="42"/>
  <c r="L108" i="42"/>
  <c r="M108" i="42" s="1"/>
  <c r="N109" i="41"/>
  <c r="L109" i="41"/>
  <c r="M109" i="41" s="1"/>
  <c r="N108" i="41"/>
  <c r="L108" i="41"/>
  <c r="M108" i="41" s="1"/>
  <c r="N109" i="39"/>
  <c r="L109" i="39"/>
  <c r="M109" i="39" s="1"/>
  <c r="N108" i="39"/>
  <c r="L108" i="39"/>
  <c r="M108" i="39" s="1"/>
  <c r="N111" i="34"/>
  <c r="L111" i="34"/>
  <c r="M111" i="34" s="1"/>
  <c r="N110" i="34"/>
  <c r="L110" i="34"/>
  <c r="M110" i="34" s="1"/>
  <c r="N111" i="32"/>
  <c r="L111" i="32"/>
  <c r="M111" i="32" s="1"/>
  <c r="N110" i="32"/>
  <c r="L110" i="32"/>
  <c r="M110" i="32" s="1"/>
  <c r="N111" i="31"/>
  <c r="L111" i="31"/>
  <c r="M111" i="31" s="1"/>
  <c r="N110" i="31"/>
  <c r="L110" i="31"/>
  <c r="M110" i="31" s="1"/>
  <c r="N112" i="30"/>
  <c r="L112" i="30"/>
  <c r="M112" i="30" s="1"/>
  <c r="N111" i="30"/>
  <c r="L111" i="30"/>
  <c r="M111" i="30" s="1"/>
  <c r="N112" i="29"/>
  <c r="L112" i="29"/>
  <c r="M112" i="29" s="1"/>
  <c r="N111" i="29"/>
  <c r="L111" i="29"/>
  <c r="M111" i="29" s="1"/>
  <c r="N113" i="28"/>
  <c r="L113" i="28"/>
  <c r="M113" i="28" s="1"/>
  <c r="N112" i="28"/>
  <c r="L112" i="28"/>
  <c r="M112" i="28" s="1"/>
  <c r="N112" i="27"/>
  <c r="L112" i="27"/>
  <c r="M112" i="27" s="1"/>
  <c r="N111" i="27"/>
  <c r="L111" i="27"/>
  <c r="M111" i="27" s="1"/>
  <c r="N111" i="24"/>
  <c r="L111" i="24"/>
  <c r="M111" i="24" s="1"/>
  <c r="N110" i="24"/>
  <c r="L110" i="24"/>
  <c r="M110" i="24" s="1"/>
  <c r="N111" i="23"/>
  <c r="L111" i="23"/>
  <c r="M111" i="23" s="1"/>
  <c r="N110" i="23"/>
  <c r="L110" i="23"/>
  <c r="M110" i="23" s="1"/>
  <c r="N110" i="22"/>
  <c r="L110" i="22"/>
  <c r="M110" i="22" s="1"/>
  <c r="N109" i="22"/>
  <c r="L109" i="22"/>
  <c r="M109" i="22" s="1"/>
  <c r="N110" i="21"/>
  <c r="L110" i="21"/>
  <c r="M110" i="21" s="1"/>
  <c r="N109" i="21"/>
  <c r="L109" i="21"/>
  <c r="M109" i="21" s="1"/>
  <c r="M19" i="99"/>
  <c r="K19" i="99"/>
  <c r="L19" i="99" s="1"/>
  <c r="M19" i="98"/>
  <c r="K19" i="98"/>
  <c r="L19" i="98" s="1"/>
  <c r="M19" i="97"/>
  <c r="K19" i="97"/>
  <c r="L19" i="97" s="1"/>
  <c r="M20" i="96"/>
  <c r="K20" i="96"/>
  <c r="L20" i="96" s="1"/>
  <c r="M20" i="95"/>
  <c r="K20" i="95"/>
  <c r="L20" i="95" s="1"/>
  <c r="M21" i="94"/>
  <c r="K21" i="94"/>
  <c r="L21" i="94" s="1"/>
  <c r="M20" i="93"/>
  <c r="K20" i="93"/>
  <c r="L20" i="93" s="1"/>
  <c r="M21" i="92"/>
  <c r="K21" i="92"/>
  <c r="L21" i="92" s="1"/>
  <c r="M21" i="91"/>
  <c r="K21" i="91"/>
  <c r="L21" i="91" s="1"/>
  <c r="M21" i="90"/>
  <c r="K21" i="90"/>
  <c r="L21" i="90" s="1"/>
  <c r="M21" i="89"/>
  <c r="K21" i="89"/>
  <c r="L21" i="89" s="1"/>
  <c r="M21" i="88"/>
  <c r="K21" i="88"/>
  <c r="L21" i="88" s="1"/>
  <c r="M21" i="87"/>
  <c r="K21" i="87"/>
  <c r="L21" i="87" s="1"/>
  <c r="M22" i="86"/>
  <c r="K22" i="86"/>
  <c r="L22" i="86" s="1"/>
  <c r="M22" i="85"/>
  <c r="K22" i="85"/>
  <c r="L22" i="85" s="1"/>
  <c r="M22" i="84"/>
  <c r="K22" i="84"/>
  <c r="L22" i="84" s="1"/>
  <c r="M22" i="83"/>
  <c r="K22" i="83"/>
  <c r="L22" i="83" s="1"/>
  <c r="M22" i="82"/>
  <c r="K22" i="82"/>
  <c r="L22" i="82" s="1"/>
  <c r="M22" i="81"/>
  <c r="K22" i="81"/>
  <c r="L22" i="81" s="1"/>
  <c r="M22" i="80"/>
  <c r="K22" i="80"/>
  <c r="L22" i="80" s="1"/>
  <c r="M23" i="79"/>
  <c r="K23" i="79"/>
  <c r="L23" i="79" s="1"/>
  <c r="M23" i="78"/>
  <c r="K23" i="78"/>
  <c r="L23" i="78" s="1"/>
  <c r="M23" i="77"/>
  <c r="K23" i="77"/>
  <c r="L23" i="77" s="1"/>
  <c r="M23" i="76"/>
  <c r="K23" i="76"/>
  <c r="L23" i="76" s="1"/>
  <c r="M23" i="75"/>
  <c r="K23" i="75"/>
  <c r="L23" i="75" s="1"/>
  <c r="M28" i="74"/>
  <c r="K28" i="74"/>
  <c r="L28" i="74" s="1"/>
  <c r="M28" i="73"/>
  <c r="K28" i="73"/>
  <c r="L28" i="73" s="1"/>
  <c r="M26" i="72"/>
  <c r="K26" i="72"/>
  <c r="L26" i="72" s="1"/>
  <c r="M30" i="71"/>
  <c r="K30" i="71"/>
  <c r="L30" i="71" s="1"/>
  <c r="M31" i="70"/>
  <c r="K31" i="70"/>
  <c r="L31" i="70" s="1"/>
  <c r="M31" i="69"/>
  <c r="K31" i="69"/>
  <c r="L31" i="69" s="1"/>
  <c r="M24" i="68"/>
  <c r="K24" i="68"/>
  <c r="L24" i="68" s="1"/>
  <c r="M24" i="67"/>
  <c r="K24" i="67"/>
  <c r="L24" i="67" s="1"/>
  <c r="M24" i="66"/>
  <c r="K24" i="66"/>
  <c r="L24" i="66" s="1"/>
  <c r="M24" i="65"/>
  <c r="K24" i="65"/>
  <c r="L24" i="65" s="1"/>
  <c r="M25" i="64"/>
  <c r="K25" i="64"/>
  <c r="L25" i="64" s="1"/>
  <c r="M25" i="60"/>
  <c r="K25" i="60"/>
  <c r="L25" i="60" s="1"/>
  <c r="M25" i="62"/>
  <c r="K25" i="62"/>
  <c r="L25" i="62" s="1"/>
  <c r="M25" i="63"/>
  <c r="K25" i="63"/>
  <c r="L25" i="63" s="1"/>
  <c r="M25" i="61"/>
  <c r="K25" i="61"/>
  <c r="L25" i="61" s="1"/>
  <c r="M25" i="59"/>
  <c r="K25" i="59"/>
  <c r="L25" i="59" s="1"/>
  <c r="M26" i="58"/>
  <c r="K26" i="58"/>
  <c r="L26" i="58" s="1"/>
  <c r="M26" i="57"/>
  <c r="K26" i="57"/>
  <c r="L26" i="57" s="1"/>
  <c r="M26" i="56"/>
  <c r="K26" i="56"/>
  <c r="L26" i="56" s="1"/>
  <c r="M26" i="55"/>
  <c r="K26" i="55"/>
  <c r="L26" i="55" s="1"/>
  <c r="M26" i="54"/>
  <c r="K26" i="54"/>
  <c r="L26" i="54" s="1"/>
  <c r="M26" i="53"/>
  <c r="K26" i="53"/>
  <c r="L26" i="53" s="1"/>
  <c r="M26" i="46"/>
  <c r="K26" i="46"/>
  <c r="L26" i="46" s="1"/>
  <c r="M27" i="45"/>
  <c r="K27" i="45"/>
  <c r="L27" i="45" s="1"/>
  <c r="M28" i="44"/>
  <c r="K28" i="44"/>
  <c r="L28" i="44" s="1"/>
  <c r="M28" i="43"/>
  <c r="K28" i="43"/>
  <c r="L28" i="43" s="1"/>
  <c r="M28" i="42"/>
  <c r="K28" i="42"/>
  <c r="L28" i="42" s="1"/>
  <c r="M28" i="41"/>
  <c r="K28" i="41"/>
  <c r="L28" i="41" s="1"/>
  <c r="M28" i="39"/>
  <c r="K28" i="39"/>
  <c r="L28" i="39" s="1"/>
  <c r="M30" i="34"/>
  <c r="K30" i="34"/>
  <c r="L30" i="34" s="1"/>
  <c r="M30" i="32"/>
  <c r="K30" i="32"/>
  <c r="L30" i="32" s="1"/>
  <c r="M30" i="31"/>
  <c r="K30" i="31"/>
  <c r="L30" i="31" s="1"/>
  <c r="M31" i="30"/>
  <c r="K31" i="30"/>
  <c r="L31" i="30" s="1"/>
  <c r="M31" i="29"/>
  <c r="K31" i="29"/>
  <c r="L31" i="29" s="1"/>
  <c r="M32" i="28"/>
  <c r="K32" i="28"/>
  <c r="L32" i="28" s="1"/>
  <c r="M31" i="27"/>
  <c r="K31" i="27"/>
  <c r="L31" i="27" s="1"/>
  <c r="M30" i="24"/>
  <c r="K30" i="24"/>
  <c r="L30" i="24" s="1"/>
  <c r="M30" i="23"/>
  <c r="K30" i="23"/>
  <c r="L30" i="23" s="1"/>
  <c r="M29" i="22"/>
  <c r="K29" i="22"/>
  <c r="L29" i="22" s="1"/>
  <c r="I27" i="3"/>
  <c r="I28" i="3"/>
  <c r="I29" i="3"/>
  <c r="M29" i="21" l="1"/>
  <c r="K29" i="21"/>
  <c r="L29" i="21" s="1"/>
  <c r="N110" i="20"/>
  <c r="L110" i="20"/>
  <c r="M110" i="20" s="1"/>
  <c r="N109" i="20"/>
  <c r="L109" i="20"/>
  <c r="M109" i="20" s="1"/>
  <c r="M29" i="20"/>
  <c r="K29" i="20"/>
  <c r="L29" i="20" s="1"/>
  <c r="N110" i="19"/>
  <c r="L110" i="19"/>
  <c r="M110" i="19" s="1"/>
  <c r="N109" i="19"/>
  <c r="L109" i="19"/>
  <c r="M109" i="19" s="1"/>
  <c r="M29" i="19"/>
  <c r="K29" i="19"/>
  <c r="L29" i="19" s="1"/>
  <c r="N110" i="18"/>
  <c r="L110" i="18"/>
  <c r="M110" i="18" s="1"/>
  <c r="N109" i="18"/>
  <c r="L109" i="18"/>
  <c r="M109" i="18" s="1"/>
  <c r="M29" i="18"/>
  <c r="K29" i="18"/>
  <c r="L29" i="18" s="1"/>
  <c r="N110" i="17"/>
  <c r="L110" i="17"/>
  <c r="M110" i="17" s="1"/>
  <c r="N109" i="17"/>
  <c r="L109" i="17"/>
  <c r="M109" i="17" s="1"/>
  <c r="M29" i="17"/>
  <c r="K29" i="17"/>
  <c r="L29" i="17" s="1"/>
  <c r="M29" i="3"/>
  <c r="K29" i="3"/>
  <c r="L29" i="3" s="1"/>
  <c r="N110" i="3"/>
  <c r="L110" i="3"/>
  <c r="M110" i="3" s="1"/>
  <c r="N109" i="3"/>
  <c r="L109" i="3"/>
  <c r="M109" i="3" s="1"/>
  <c r="T14" i="36" l="1"/>
  <c r="I17" i="99" l="1"/>
  <c r="M20" i="94" l="1"/>
  <c r="K20" i="94"/>
  <c r="L20" i="94" s="1"/>
  <c r="M21" i="86"/>
  <c r="K21" i="86"/>
  <c r="L21" i="86" s="1"/>
  <c r="M27" i="74"/>
  <c r="K27" i="74"/>
  <c r="L27" i="74" s="1"/>
  <c r="M26" i="74"/>
  <c r="K26" i="74"/>
  <c r="L26" i="74" s="1"/>
  <c r="M18" i="99" l="1"/>
  <c r="K18" i="99"/>
  <c r="L18" i="99" s="1"/>
  <c r="M17" i="99"/>
  <c r="K17" i="99"/>
  <c r="L17" i="99" s="1"/>
  <c r="M18" i="97"/>
  <c r="K18" i="97"/>
  <c r="L18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 l="1"/>
  <c r="K22" i="76"/>
  <c r="L22" i="76" s="1"/>
  <c r="M22" i="75"/>
  <c r="K22" i="75"/>
  <c r="L22" i="75" s="1"/>
  <c r="M27" i="73"/>
  <c r="K27" i="73"/>
  <c r="L27" i="73" s="1"/>
  <c r="M25" i="72"/>
  <c r="K25" i="72"/>
  <c r="L25" i="72" s="1"/>
  <c r="K23" i="66"/>
  <c r="L23" i="66" s="1"/>
  <c r="M23" i="66"/>
  <c r="K24" i="63"/>
  <c r="L24" i="63" s="1"/>
  <c r="M24" i="63"/>
  <c r="M25" i="55"/>
  <c r="M25" i="53"/>
  <c r="M26" i="45"/>
  <c r="M27" i="41"/>
  <c r="K30" i="29"/>
  <c r="L30" i="29" s="1"/>
  <c r="M30" i="29"/>
  <c r="M30" i="27"/>
  <c r="M29" i="24"/>
  <c r="M28" i="18"/>
  <c r="M29" i="71"/>
  <c r="K29" i="71"/>
  <c r="L29" i="71" s="1"/>
  <c r="M28" i="22"/>
  <c r="K28" i="22"/>
  <c r="L28" i="22" s="1"/>
  <c r="M30" i="70" l="1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K25" i="55"/>
  <c r="L25" i="55" s="1"/>
  <c r="M25" i="54"/>
  <c r="K25" i="54"/>
  <c r="L25" i="54" s="1"/>
  <c r="K25" i="53"/>
  <c r="L25" i="53" s="1"/>
  <c r="M25" i="46"/>
  <c r="K25" i="46"/>
  <c r="L25" i="46" s="1"/>
  <c r="K26" i="45"/>
  <c r="L26" i="45" s="1"/>
  <c r="M27" i="44"/>
  <c r="K27" i="44"/>
  <c r="L27" i="44" s="1"/>
  <c r="M27" i="43"/>
  <c r="K27" i="43"/>
  <c r="L27" i="43" s="1"/>
  <c r="M27" i="42"/>
  <c r="K27" i="42"/>
  <c r="L27" i="42" s="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M30" i="30"/>
  <c r="K30" i="30"/>
  <c r="L30" i="30" s="1"/>
  <c r="M31" i="28"/>
  <c r="K31" i="28"/>
  <c r="L31" i="28" s="1"/>
  <c r="K30" i="27"/>
  <c r="L30" i="27" s="1"/>
  <c r="K29" i="24"/>
  <c r="L29" i="24" s="1"/>
  <c r="M29" i="23"/>
  <c r="K29" i="23"/>
  <c r="L29" i="23" s="1"/>
  <c r="M28" i="21"/>
  <c r="K28" i="21"/>
  <c r="L28" i="21" s="1"/>
  <c r="M28" i="20"/>
  <c r="K28" i="20"/>
  <c r="L28" i="20" s="1"/>
  <c r="M28" i="19"/>
  <c r="K28" i="19"/>
  <c r="L28" i="19" s="1"/>
  <c r="K28" i="18"/>
  <c r="L28" i="18" s="1"/>
  <c r="K28" i="17"/>
  <c r="L28" i="17" s="1"/>
  <c r="M28" i="17"/>
  <c r="M28" i="3"/>
  <c r="K28" i="3"/>
  <c r="L28" i="3" s="1"/>
  <c r="K29" i="31" l="1"/>
  <c r="L29" i="31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0" i="99"/>
  <c r="O99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0" i="99"/>
  <c r="N19" i="99"/>
  <c r="N18" i="99"/>
  <c r="N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26" i="99"/>
  <c r="O28" i="99"/>
  <c r="O30" i="99"/>
  <c r="O53" i="99"/>
  <c r="O55" i="99"/>
  <c r="O57" i="99"/>
  <c r="O61" i="99"/>
  <c r="O65" i="99"/>
  <c r="O69" i="99"/>
  <c r="O71" i="99"/>
  <c r="O34" i="99"/>
  <c r="O38" i="99"/>
  <c r="O44" i="99"/>
  <c r="O46" i="99"/>
  <c r="O19" i="99"/>
  <c r="O31" i="99"/>
  <c r="O43" i="99"/>
  <c r="O49" i="99"/>
  <c r="O32" i="99"/>
  <c r="O48" i="99"/>
  <c r="P106" i="99"/>
  <c r="P108" i="99"/>
  <c r="P112" i="99"/>
  <c r="P116" i="99"/>
  <c r="P104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J92" i="101" l="1"/>
  <c r="N87" i="101" s="1"/>
  <c r="J92" i="102"/>
  <c r="J92" i="99"/>
  <c r="L86" i="99" s="1"/>
  <c r="J92" i="100"/>
  <c r="P109" i="24"/>
  <c r="P110" i="30"/>
  <c r="P102" i="75"/>
  <c r="P100" i="84"/>
  <c r="P109" i="23"/>
  <c r="P110" i="29"/>
  <c r="P109" i="34"/>
  <c r="P108" i="17"/>
  <c r="P108" i="22"/>
  <c r="P111" i="28"/>
  <c r="P109" i="32"/>
  <c r="P103" i="66"/>
  <c r="P110" i="69"/>
  <c r="P108" i="19"/>
  <c r="P110" i="27"/>
  <c r="P109" i="31"/>
  <c r="P103" i="65"/>
  <c r="P103" i="68"/>
  <c r="P109" i="71"/>
  <c r="P101" i="82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N88" i="101" l="1"/>
  <c r="M87" i="101"/>
  <c r="O87" i="101" s="1"/>
  <c r="L86" i="101"/>
  <c r="L86" i="102"/>
  <c r="N87" i="99"/>
  <c r="M87" i="99"/>
  <c r="N89" i="101"/>
  <c r="L86" i="100"/>
  <c r="N87" i="100"/>
  <c r="M87" i="100"/>
  <c r="N88" i="100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0" i="98"/>
  <c r="O99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0" i="98"/>
  <c r="N19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0" i="97"/>
  <c r="N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87" i="99" l="1"/>
  <c r="N89" i="100"/>
  <c r="O87" i="100"/>
  <c r="O7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4" i="98"/>
  <c r="O26" i="98"/>
  <c r="O28" i="98"/>
  <c r="O31" i="98"/>
  <c r="O48" i="98"/>
  <c r="O66" i="98"/>
  <c r="O69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37" i="97"/>
  <c r="O33" i="97"/>
  <c r="B18" i="97"/>
  <c r="P102" i="97"/>
  <c r="P100" i="97"/>
  <c r="P120" i="97"/>
  <c r="P124" i="97"/>
  <c r="P128" i="97"/>
  <c r="P121" i="97"/>
  <c r="P125" i="97"/>
  <c r="P129" i="97"/>
  <c r="B19" i="98" l="1"/>
  <c r="K18" i="98"/>
  <c r="M18" i="98"/>
  <c r="N18" i="97"/>
  <c r="O18" i="97" s="1"/>
  <c r="O87" i="97"/>
  <c r="N18" i="98" l="1"/>
  <c r="N87" i="98"/>
  <c r="L18" i="98"/>
  <c r="M87" i="98"/>
  <c r="I18" i="98"/>
  <c r="B19" i="97"/>
  <c r="I18" i="97"/>
  <c r="O18" i="98" l="1"/>
  <c r="O87" i="98"/>
  <c r="E36" i="1"/>
  <c r="E35" i="1"/>
  <c r="C36" i="1"/>
  <c r="C35" i="1"/>
  <c r="I103" i="36"/>
  <c r="C36" i="2" l="1"/>
  <c r="C35" i="2"/>
  <c r="E36" i="2" l="1"/>
  <c r="E35" i="2"/>
  <c r="M17" i="96" l="1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L99" i="92"/>
  <c r="M99" i="92" s="1"/>
  <c r="M18" i="92"/>
  <c r="N18" i="92" s="1"/>
  <c r="K18" i="92"/>
  <c r="L18" i="92" s="1"/>
  <c r="N99" i="9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1" i="96"/>
  <c r="O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1" i="95"/>
  <c r="O100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2" i="94"/>
  <c r="O101" i="94"/>
  <c r="O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2" i="94"/>
  <c r="N21" i="94"/>
  <c r="N20" i="94"/>
  <c r="N19" i="94"/>
  <c r="O19" i="94" s="1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N17" i="92" s="1"/>
  <c r="K17" i="92"/>
  <c r="L17" i="92" s="1"/>
  <c r="M17" i="91"/>
  <c r="N17" i="91" s="1"/>
  <c r="K17" i="9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E17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2" i="91"/>
  <c r="O101" i="91"/>
  <c r="O100" i="91"/>
  <c r="O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2" i="88"/>
  <c r="O101" i="88"/>
  <c r="O100" i="88"/>
  <c r="O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3" i="86"/>
  <c r="N22" i="86"/>
  <c r="N21" i="86"/>
  <c r="O21" i="86" s="1"/>
  <c r="N20" i="86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3" i="80"/>
  <c r="O102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4" i="79"/>
  <c r="N23" i="79"/>
  <c r="O23" i="79" s="1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4" i="78"/>
  <c r="O103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4" i="77"/>
  <c r="O103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29" i="73"/>
  <c r="N28" i="73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1" i="71"/>
  <c r="N30" i="71"/>
  <c r="N29" i="71"/>
  <c r="O29" i="71" s="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2" i="70"/>
  <c r="N31" i="70"/>
  <c r="N30" i="70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5" i="67"/>
  <c r="N24" i="67"/>
  <c r="O24" i="67" s="1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6" i="59"/>
  <c r="N25" i="59"/>
  <c r="N24" i="59"/>
  <c r="O24" i="59" s="1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F81" i="2"/>
  <c r="J94" i="102" s="1"/>
  <c r="F87" i="2"/>
  <c r="F86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102" s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N27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105" i="57"/>
  <c r="O106" i="57"/>
  <c r="O107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N24" i="56"/>
  <c r="N25" i="56"/>
  <c r="N26" i="56"/>
  <c r="N27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 s="1"/>
  <c r="K11" i="55"/>
  <c r="N24" i="55"/>
  <c r="N25" i="55"/>
  <c r="N26" i="55"/>
  <c r="N27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 s="1"/>
  <c r="K11" i="54"/>
  <c r="N24" i="54"/>
  <c r="N25" i="54"/>
  <c r="N26" i="54"/>
  <c r="N27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24" i="53"/>
  <c r="N25" i="53"/>
  <c r="N26" i="53"/>
  <c r="N27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1" i="46"/>
  <c r="P83" i="46" s="1"/>
  <c r="O3" i="46"/>
  <c r="D8" i="46"/>
  <c r="D90" i="46" s="1"/>
  <c r="K11" i="46"/>
  <c r="N24" i="46"/>
  <c r="O24" i="46" s="1"/>
  <c r="N25" i="46"/>
  <c r="N26" i="46"/>
  <c r="N27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I14" i="25"/>
  <c r="I14" i="26"/>
  <c r="I14" i="33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D90" i="45" s="1"/>
  <c r="K11" i="45"/>
  <c r="B18" i="45"/>
  <c r="N25" i="45"/>
  <c r="O25" i="45" s="1"/>
  <c r="N26" i="45"/>
  <c r="N27" i="45"/>
  <c r="N28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I14" i="13"/>
  <c r="W100" i="29"/>
  <c r="W99" i="29"/>
  <c r="B100" i="27"/>
  <c r="L17" i="25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8"/>
  <c r="D90" i="18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1" i="44"/>
  <c r="P83" i="44" s="1"/>
  <c r="O3" i="44"/>
  <c r="K11" i="44"/>
  <c r="N26" i="44"/>
  <c r="O26" i="44" s="1"/>
  <c r="N27" i="44"/>
  <c r="N28" i="44"/>
  <c r="N29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26" i="43"/>
  <c r="N27" i="43"/>
  <c r="N28" i="43"/>
  <c r="N29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N26" i="42"/>
  <c r="O26" i="42" s="1"/>
  <c r="N27" i="42"/>
  <c r="N28" i="42"/>
  <c r="N29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26" i="41"/>
  <c r="N27" i="41"/>
  <c r="O27" i="41" s="1"/>
  <c r="N28" i="41"/>
  <c r="N29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N26" i="39"/>
  <c r="O26" i="39" s="1"/>
  <c r="N27" i="39"/>
  <c r="N28" i="39"/>
  <c r="N29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D89" i="35"/>
  <c r="P1" i="35"/>
  <c r="P83" i="35" s="1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I18" i="34"/>
  <c r="L18" i="34"/>
  <c r="N18" i="34"/>
  <c r="N28" i="34"/>
  <c r="N29" i="34"/>
  <c r="N30" i="34"/>
  <c r="N31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N32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N32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O31" i="28" s="1"/>
  <c r="N32" i="28"/>
  <c r="N33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O29" i="24" s="1"/>
  <c r="N30" i="24"/>
  <c r="N31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N31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N30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N30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N30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6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N30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B106" i="43"/>
  <c r="B104" i="54"/>
  <c r="B100" i="85"/>
  <c r="B106" i="41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E103" i="36"/>
  <c r="O103" i="36"/>
  <c r="D103" i="36"/>
  <c r="N103" i="36"/>
  <c r="C103" i="36"/>
  <c r="F103" i="36"/>
  <c r="J95" i="102" l="1"/>
  <c r="I10" i="101"/>
  <c r="D92" i="101" s="1"/>
  <c r="J96" i="101" s="1"/>
  <c r="I10" i="102"/>
  <c r="I13" i="102"/>
  <c r="P101" i="65"/>
  <c r="P100" i="77"/>
  <c r="O17" i="72"/>
  <c r="P106" i="18"/>
  <c r="P106" i="34"/>
  <c r="P100" i="71"/>
  <c r="P99" i="91"/>
  <c r="O17" i="78"/>
  <c r="O18" i="3"/>
  <c r="P100" i="64"/>
  <c r="P107" i="29"/>
  <c r="P103" i="71"/>
  <c r="M87" i="73"/>
  <c r="P100" i="67"/>
  <c r="O20" i="24"/>
  <c r="P102" i="54"/>
  <c r="O17" i="87"/>
  <c r="O19" i="35"/>
  <c r="P101" i="70"/>
  <c r="O17" i="90"/>
  <c r="P99" i="89"/>
  <c r="O19" i="67"/>
  <c r="O26" i="69"/>
  <c r="P99" i="90"/>
  <c r="P100" i="73"/>
  <c r="P100" i="32"/>
  <c r="P105" i="70"/>
  <c r="P101" i="72"/>
  <c r="O19" i="31"/>
  <c r="P106" i="70"/>
  <c r="O17" i="82"/>
  <c r="O19" i="42"/>
  <c r="P99" i="77"/>
  <c r="O21" i="74"/>
  <c r="P105" i="39"/>
  <c r="P100" i="78"/>
  <c r="O18" i="53"/>
  <c r="O20" i="43"/>
  <c r="O20" i="67"/>
  <c r="P99" i="71"/>
  <c r="P102" i="74"/>
  <c r="O24" i="29"/>
  <c r="O20" i="28"/>
  <c r="O17" i="96"/>
  <c r="O20" i="20"/>
  <c r="P99" i="75"/>
  <c r="P106" i="71"/>
  <c r="O23" i="69"/>
  <c r="P99" i="66"/>
  <c r="O27" i="28"/>
  <c r="O23" i="44"/>
  <c r="O22" i="57"/>
  <c r="O17" i="89"/>
  <c r="P101" i="21"/>
  <c r="P106" i="69"/>
  <c r="P99" i="70"/>
  <c r="P99" i="72"/>
  <c r="P101" i="58"/>
  <c r="P99" i="65"/>
  <c r="P106" i="32"/>
  <c r="P104" i="39"/>
  <c r="P104" i="42"/>
  <c r="P102" i="46"/>
  <c r="O22" i="30"/>
  <c r="P103" i="19"/>
  <c r="P103" i="21"/>
  <c r="P104" i="71"/>
  <c r="P102" i="73"/>
  <c r="P99" i="74"/>
  <c r="P104" i="29"/>
  <c r="O23" i="32"/>
  <c r="P100" i="46"/>
  <c r="P103" i="73"/>
  <c r="P99" i="68"/>
  <c r="O25" i="70"/>
  <c r="P99" i="29"/>
  <c r="P104" i="53"/>
  <c r="P103" i="29"/>
  <c r="P102" i="34"/>
  <c r="P100" i="41"/>
  <c r="N87" i="72"/>
  <c r="P101" i="64"/>
  <c r="P107" i="69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O25" i="27"/>
  <c r="O25" i="29"/>
  <c r="O17" i="79"/>
  <c r="P106" i="3"/>
  <c r="P99" i="86"/>
  <c r="O18" i="32"/>
  <c r="P99" i="58"/>
  <c r="P99" i="34"/>
  <c r="P103" i="24"/>
  <c r="P100" i="83"/>
  <c r="P108" i="29"/>
  <c r="O24" i="43"/>
  <c r="O22" i="53"/>
  <c r="P99" i="81"/>
  <c r="P101" i="73"/>
  <c r="P101" i="53"/>
  <c r="P101" i="61"/>
  <c r="P104" i="57"/>
  <c r="P100" i="39"/>
  <c r="P100" i="44"/>
  <c r="O17" i="53"/>
  <c r="P104" i="45"/>
  <c r="P103" i="53"/>
  <c r="P102" i="20"/>
  <c r="P101" i="41"/>
  <c r="P104" i="31"/>
  <c r="O21" i="39"/>
  <c r="O20" i="31"/>
  <c r="P102" i="31"/>
  <c r="P99" i="45"/>
  <c r="P102" i="3"/>
  <c r="P103" i="23"/>
  <c r="P103" i="34"/>
  <c r="P99" i="56"/>
  <c r="P99" i="61"/>
  <c r="P101" i="71"/>
  <c r="P105" i="71"/>
  <c r="P99" i="73"/>
  <c r="P105" i="3"/>
  <c r="O17" i="81"/>
  <c r="P107" i="22"/>
  <c r="P100" i="80"/>
  <c r="P100" i="82"/>
  <c r="P99" i="88"/>
  <c r="O19" i="53"/>
  <c r="O18" i="68"/>
  <c r="P99" i="83"/>
  <c r="O17" i="85"/>
  <c r="P105" i="44"/>
  <c r="P103" i="46"/>
  <c r="O18" i="85"/>
  <c r="O17" i="88"/>
  <c r="P107" i="70"/>
  <c r="P103" i="74"/>
  <c r="P103" i="62"/>
  <c r="P103" i="64"/>
  <c r="M87" i="91"/>
  <c r="P101" i="34"/>
  <c r="P103" i="20"/>
  <c r="P103" i="22"/>
  <c r="P106" i="28"/>
  <c r="P104" i="32"/>
  <c r="O26" i="19"/>
  <c r="O25" i="41"/>
  <c r="P99" i="82"/>
  <c r="P102" i="53"/>
  <c r="P99" i="79"/>
  <c r="P103" i="57"/>
  <c r="P102" i="59"/>
  <c r="P108" i="69"/>
  <c r="P107" i="71"/>
  <c r="P100" i="75"/>
  <c r="J94" i="100"/>
  <c r="J95" i="100" s="1"/>
  <c r="J94" i="101"/>
  <c r="P104" i="27"/>
  <c r="P103" i="31"/>
  <c r="P99" i="54"/>
  <c r="O18" i="46"/>
  <c r="O20" i="42"/>
  <c r="O22" i="31"/>
  <c r="O23" i="27"/>
  <c r="O20" i="17"/>
  <c r="I12" i="88"/>
  <c r="I13" i="88" s="1"/>
  <c r="I12" i="101"/>
  <c r="O18" i="69"/>
  <c r="P99" i="85"/>
  <c r="O17" i="92"/>
  <c r="P100" i="29"/>
  <c r="P103" i="30"/>
  <c r="O17" i="57"/>
  <c r="I12" i="77"/>
  <c r="I13" i="77" s="1"/>
  <c r="P101" i="3"/>
  <c r="P101" i="62"/>
  <c r="P100" i="85"/>
  <c r="I12" i="62"/>
  <c r="I13" i="62" s="1"/>
  <c r="P107" i="27"/>
  <c r="O17" i="42"/>
  <c r="O21" i="22"/>
  <c r="P103" i="43"/>
  <c r="P99" i="22"/>
  <c r="O17" i="55"/>
  <c r="P100" i="27"/>
  <c r="O22" i="59"/>
  <c r="P101" i="74"/>
  <c r="P106" i="31"/>
  <c r="P102" i="71"/>
  <c r="P100" i="72"/>
  <c r="P101" i="22"/>
  <c r="P101" i="43"/>
  <c r="O21" i="29"/>
  <c r="P99" i="92"/>
  <c r="O20" i="23"/>
  <c r="P100" i="28"/>
  <c r="O23" i="3"/>
  <c r="O25" i="32"/>
  <c r="O17" i="91"/>
  <c r="P102" i="21"/>
  <c r="P102" i="28"/>
  <c r="P100" i="79"/>
  <c r="O18" i="55"/>
  <c r="P99" i="87"/>
  <c r="M87" i="18"/>
  <c r="P107" i="23"/>
  <c r="O20" i="70"/>
  <c r="P100" i="69"/>
  <c r="P104" i="69"/>
  <c r="O24" i="34"/>
  <c r="P100" i="65"/>
  <c r="P101" i="67"/>
  <c r="O22" i="17"/>
  <c r="O25" i="21"/>
  <c r="P107" i="17"/>
  <c r="P107" i="21"/>
  <c r="P108" i="23"/>
  <c r="P106" i="41"/>
  <c r="P103" i="60"/>
  <c r="P99" i="30"/>
  <c r="O18" i="79"/>
  <c r="P106" i="44"/>
  <c r="P106" i="22"/>
  <c r="P107" i="34"/>
  <c r="P102" i="30"/>
  <c r="P102" i="65"/>
  <c r="P102" i="67"/>
  <c r="P109" i="69"/>
  <c r="P102" i="23"/>
  <c r="P99" i="23"/>
  <c r="P100" i="58"/>
  <c r="P105" i="24"/>
  <c r="P106" i="30"/>
  <c r="P105" i="32"/>
  <c r="P101" i="46"/>
  <c r="P101" i="54"/>
  <c r="O23" i="42"/>
  <c r="O21" i="46"/>
  <c r="P100" i="55"/>
  <c r="O26" i="70"/>
  <c r="O24" i="42"/>
  <c r="O17" i="20"/>
  <c r="P102" i="22"/>
  <c r="O17" i="31"/>
  <c r="P102" i="45"/>
  <c r="P101" i="32"/>
  <c r="O20" i="64"/>
  <c r="P100" i="68"/>
  <c r="P104" i="30"/>
  <c r="P104" i="17"/>
  <c r="P103" i="41"/>
  <c r="P106" i="17"/>
  <c r="P108" i="71"/>
  <c r="P103" i="35"/>
  <c r="P96" i="36"/>
  <c r="P101" i="17"/>
  <c r="P99" i="57"/>
  <c r="P102" i="41"/>
  <c r="P102" i="43"/>
  <c r="O20" i="54"/>
  <c r="P101" i="57"/>
  <c r="P102" i="72"/>
  <c r="P101" i="77"/>
  <c r="P100" i="42"/>
  <c r="P102" i="63"/>
  <c r="P105" i="73"/>
  <c r="O28" i="70"/>
  <c r="P99" i="67"/>
  <c r="O17" i="29"/>
  <c r="O17" i="32"/>
  <c r="P100" i="3"/>
  <c r="P101" i="44"/>
  <c r="P99" i="69"/>
  <c r="P104" i="46"/>
  <c r="P104" i="56"/>
  <c r="O17" i="39"/>
  <c r="P103" i="54"/>
  <c r="O18" i="73"/>
  <c r="P102" i="19"/>
  <c r="O19" i="20"/>
  <c r="O19" i="39"/>
  <c r="P100" i="45"/>
  <c r="P99" i="62"/>
  <c r="O17" i="80"/>
  <c r="P101" i="18"/>
  <c r="P101" i="20"/>
  <c r="O18" i="80"/>
  <c r="P99" i="84"/>
  <c r="P102" i="62"/>
  <c r="P103" i="63"/>
  <c r="P103" i="58"/>
  <c r="P103" i="45"/>
  <c r="P102" i="42"/>
  <c r="P102" i="39"/>
  <c r="P108" i="34"/>
  <c r="P99" i="31"/>
  <c r="P108" i="31"/>
  <c r="P100" i="31"/>
  <c r="P100" i="30"/>
  <c r="P107" i="20"/>
  <c r="P100" i="19"/>
  <c r="P101" i="19"/>
  <c r="P105" i="18"/>
  <c r="P102" i="18"/>
  <c r="P103" i="17"/>
  <c r="P103" i="3"/>
  <c r="I12" i="91"/>
  <c r="I13" i="91" s="1"/>
  <c r="I12" i="100"/>
  <c r="I10" i="18"/>
  <c r="D93" i="18" s="1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100"/>
  <c r="O28" i="96"/>
  <c r="O67" i="89"/>
  <c r="O60" i="67"/>
  <c r="P102" i="58"/>
  <c r="O17" i="70"/>
  <c r="P99" i="28"/>
  <c r="P100" i="60"/>
  <c r="P101" i="28"/>
  <c r="O19" i="34"/>
  <c r="P102" i="17"/>
  <c r="P100" i="22"/>
  <c r="P100" i="23"/>
  <c r="P101" i="30"/>
  <c r="P105" i="29"/>
  <c r="P103" i="70"/>
  <c r="P107" i="30"/>
  <c r="P104" i="44"/>
  <c r="P102" i="56"/>
  <c r="O20" i="59"/>
  <c r="O17" i="83"/>
  <c r="O21" i="59"/>
  <c r="O27" i="69"/>
  <c r="P101" i="76"/>
  <c r="P101" i="78"/>
  <c r="P100" i="18"/>
  <c r="P99" i="20"/>
  <c r="O21" i="24"/>
  <c r="P101" i="27"/>
  <c r="O20" i="27"/>
  <c r="O21" i="17"/>
  <c r="O21" i="21"/>
  <c r="O17" i="63"/>
  <c r="O17" i="59"/>
  <c r="P99" i="59"/>
  <c r="O17" i="65"/>
  <c r="P100" i="70"/>
  <c r="P100" i="74"/>
  <c r="O23" i="19"/>
  <c r="O26" i="28"/>
  <c r="O24" i="32"/>
  <c r="P103" i="42"/>
  <c r="P101" i="55"/>
  <c r="P101" i="56"/>
  <c r="P100" i="62"/>
  <c r="O19" i="64"/>
  <c r="O17" i="77"/>
  <c r="P105" i="20"/>
  <c r="P107" i="3"/>
  <c r="P101" i="79"/>
  <c r="P99" i="3"/>
  <c r="O17" i="3"/>
  <c r="P100" i="17"/>
  <c r="P99" i="19"/>
  <c r="O21" i="23"/>
  <c r="O17" i="23"/>
  <c r="P99" i="24"/>
  <c r="P99" i="27"/>
  <c r="O17" i="27"/>
  <c r="P99" i="32"/>
  <c r="P99" i="35"/>
  <c r="R12" i="36"/>
  <c r="T12" i="36" s="1"/>
  <c r="B18" i="26"/>
  <c r="O18" i="39"/>
  <c r="P102" i="27"/>
  <c r="P102" i="29"/>
  <c r="P99" i="41"/>
  <c r="P99" i="43"/>
  <c r="P99" i="53"/>
  <c r="P103" i="18"/>
  <c r="P102" i="69"/>
  <c r="O22" i="41"/>
  <c r="O20" i="55"/>
  <c r="P108" i="32"/>
  <c r="P106" i="73"/>
  <c r="O21" i="60"/>
  <c r="O19" i="76"/>
  <c r="P100" i="76"/>
  <c r="P103" i="59"/>
  <c r="P103" i="61"/>
  <c r="P101" i="75"/>
  <c r="O66" i="67"/>
  <c r="P100" i="24"/>
  <c r="P103" i="27"/>
  <c r="P101" i="31"/>
  <c r="P104" i="23"/>
  <c r="O17" i="64"/>
  <c r="O22" i="70"/>
  <c r="O20" i="73"/>
  <c r="O19" i="73"/>
  <c r="O18" i="72"/>
  <c r="O17" i="17"/>
  <c r="O17" i="22"/>
  <c r="P101" i="23"/>
  <c r="P101" i="24"/>
  <c r="P101" i="29"/>
  <c r="O21" i="34"/>
  <c r="P105" i="27"/>
  <c r="O21" i="71"/>
  <c r="O20" i="74"/>
  <c r="P99" i="17"/>
  <c r="O18" i="17"/>
  <c r="P99" i="18"/>
  <c r="O17" i="19"/>
  <c r="P100" i="21"/>
  <c r="O17" i="21"/>
  <c r="O18" i="22"/>
  <c r="P102" i="24"/>
  <c r="O17" i="24"/>
  <c r="O21" i="28"/>
  <c r="O19" i="28"/>
  <c r="O21" i="31"/>
  <c r="O20" i="21"/>
  <c r="P104" i="28"/>
  <c r="O18" i="29"/>
  <c r="P100" i="35"/>
  <c r="O20" i="35"/>
  <c r="O17" i="35"/>
  <c r="O17" i="43"/>
  <c r="O17" i="46"/>
  <c r="O21" i="20"/>
  <c r="O17" i="62"/>
  <c r="O17" i="61"/>
  <c r="O18" i="58"/>
  <c r="O18" i="56"/>
  <c r="O22" i="3"/>
  <c r="O23" i="23"/>
  <c r="P105" i="30"/>
  <c r="P102" i="44"/>
  <c r="P100" i="54"/>
  <c r="P105" i="21"/>
  <c r="P102" i="66"/>
  <c r="P102" i="68"/>
  <c r="P100" i="81"/>
  <c r="O22" i="27"/>
  <c r="O18" i="27"/>
  <c r="P105" i="28"/>
  <c r="O20" i="30"/>
  <c r="O18" i="30"/>
  <c r="P100" i="34"/>
  <c r="O18" i="35"/>
  <c r="P101" i="39"/>
  <c r="P101" i="42"/>
  <c r="O17" i="45"/>
  <c r="O20" i="34"/>
  <c r="P99" i="42"/>
  <c r="P99" i="55"/>
  <c r="P102" i="32"/>
  <c r="P100" i="43"/>
  <c r="O21" i="3"/>
  <c r="O21" i="18"/>
  <c r="O20" i="39"/>
  <c r="O23" i="29"/>
  <c r="O22" i="23"/>
  <c r="P104" i="24"/>
  <c r="O21" i="44"/>
  <c r="P101" i="45"/>
  <c r="O19" i="57"/>
  <c r="O17" i="67"/>
  <c r="P104" i="73"/>
  <c r="P99" i="78"/>
  <c r="P103" i="69"/>
  <c r="P100" i="63"/>
  <c r="P106" i="23"/>
  <c r="P106" i="24"/>
  <c r="P102" i="60"/>
  <c r="P102" i="64"/>
  <c r="P109" i="27"/>
  <c r="P109" i="29"/>
  <c r="P109" i="70"/>
  <c r="P104" i="72"/>
  <c r="O17" i="34"/>
  <c r="O19" i="43"/>
  <c r="B18" i="33"/>
  <c r="B18" i="25"/>
  <c r="O24" i="27"/>
  <c r="P106" i="29"/>
  <c r="P105" i="42"/>
  <c r="P108" i="70"/>
  <c r="P107" i="18"/>
  <c r="P105" i="45"/>
  <c r="P105" i="74"/>
  <c r="P104" i="18"/>
  <c r="P105" i="23"/>
  <c r="P107" i="28"/>
  <c r="O22" i="42"/>
  <c r="O22" i="43"/>
  <c r="P103" i="44"/>
  <c r="O19" i="62"/>
  <c r="O17" i="75"/>
  <c r="O24" i="22"/>
  <c r="O26" i="29"/>
  <c r="O25" i="34"/>
  <c r="O23" i="39"/>
  <c r="O20" i="63"/>
  <c r="P100" i="66"/>
  <c r="P108" i="27"/>
  <c r="P107" i="31"/>
  <c r="O24" i="39"/>
  <c r="P105" i="43"/>
  <c r="P103" i="55"/>
  <c r="P102" i="61"/>
  <c r="O21" i="62"/>
  <c r="P110" i="28"/>
  <c r="P106" i="42"/>
  <c r="P104" i="58"/>
  <c r="O22" i="61"/>
  <c r="O18" i="87"/>
  <c r="P100" i="57"/>
  <c r="P99" i="64"/>
  <c r="P102" i="70"/>
  <c r="P104" i="70"/>
  <c r="P99" i="76"/>
  <c r="P105" i="69"/>
  <c r="P104" i="19"/>
  <c r="P104" i="20"/>
  <c r="O24" i="31"/>
  <c r="P103" i="39"/>
  <c r="O22" i="44"/>
  <c r="O21" i="45"/>
  <c r="O20" i="56"/>
  <c r="O25" i="69"/>
  <c r="P99" i="80"/>
  <c r="O21" i="58"/>
  <c r="F17" i="13"/>
  <c r="D18" i="13" s="1"/>
  <c r="B18" i="13" s="1"/>
  <c r="O26" i="23"/>
  <c r="P107" i="24"/>
  <c r="O24" i="44"/>
  <c r="P103" i="56"/>
  <c r="O20" i="68"/>
  <c r="P108" i="24"/>
  <c r="P106" i="39"/>
  <c r="P106" i="43"/>
  <c r="P104" i="54"/>
  <c r="P101" i="69"/>
  <c r="P105" i="31"/>
  <c r="P105" i="34"/>
  <c r="O18" i="66"/>
  <c r="P105" i="17"/>
  <c r="O24" i="21"/>
  <c r="P105" i="22"/>
  <c r="P101" i="59"/>
  <c r="O25" i="3"/>
  <c r="O21" i="63"/>
  <c r="P104" i="55"/>
  <c r="O17" i="94"/>
  <c r="F18" i="2"/>
  <c r="O57" i="70"/>
  <c r="O34" i="67"/>
  <c r="O38" i="67"/>
  <c r="O44" i="67"/>
  <c r="O48" i="67"/>
  <c r="O56" i="67"/>
  <c r="O62" i="67"/>
  <c r="O42" i="67"/>
  <c r="O46" i="67"/>
  <c r="F18" i="1"/>
  <c r="O68" i="85"/>
  <c r="O20" i="78"/>
  <c r="O21" i="66"/>
  <c r="O32" i="77"/>
  <c r="O36" i="77"/>
  <c r="O64" i="92"/>
  <c r="O56" i="62"/>
  <c r="O68" i="63"/>
  <c r="O48" i="64"/>
  <c r="O70" i="64"/>
  <c r="O53" i="65"/>
  <c r="O59" i="67"/>
  <c r="O69" i="67"/>
  <c r="O70" i="67"/>
  <c r="O61" i="67"/>
  <c r="P115" i="81"/>
  <c r="P109" i="95"/>
  <c r="P111" i="95"/>
  <c r="P117" i="95"/>
  <c r="P119" i="95"/>
  <c r="P125" i="95"/>
  <c r="P127" i="95"/>
  <c r="O62" i="96"/>
  <c r="O64" i="96"/>
  <c r="O66" i="96"/>
  <c r="O64" i="60"/>
  <c r="O47" i="64"/>
  <c r="O55" i="75"/>
  <c r="O69" i="78"/>
  <c r="O72" i="84"/>
  <c r="F48" i="1"/>
  <c r="F52" i="1" s="1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71" i="26"/>
  <c r="O69" i="26"/>
  <c r="O67" i="26"/>
  <c r="O65" i="26"/>
  <c r="O63" i="26"/>
  <c r="O61" i="26"/>
  <c r="O59" i="26"/>
  <c r="O41" i="26"/>
  <c r="O39" i="26"/>
  <c r="O37" i="26"/>
  <c r="O69" i="28"/>
  <c r="O65" i="28"/>
  <c r="O61" i="28"/>
  <c r="O57" i="28"/>
  <c r="O55" i="28"/>
  <c r="O53" i="28"/>
  <c r="O51" i="28"/>
  <c r="O49" i="28"/>
  <c r="O47" i="28"/>
  <c r="O45" i="28"/>
  <c r="O33" i="28"/>
  <c r="O62" i="29"/>
  <c r="O72" i="35"/>
  <c r="O70" i="35"/>
  <c r="O68" i="35"/>
  <c r="O64" i="35"/>
  <c r="O60" i="35"/>
  <c r="O52" i="35"/>
  <c r="O48" i="35"/>
  <c r="O46" i="35"/>
  <c r="O42" i="35"/>
  <c r="O40" i="35"/>
  <c r="O38" i="35"/>
  <c r="O36" i="35"/>
  <c r="O34" i="35"/>
  <c r="O32" i="35"/>
  <c r="O28" i="35"/>
  <c r="O35" i="72"/>
  <c r="O53" i="72"/>
  <c r="O57" i="72"/>
  <c r="O51" i="81"/>
  <c r="O37" i="82"/>
  <c r="O36" i="17"/>
  <c r="O61" i="27"/>
  <c r="O44" i="24"/>
  <c r="O42" i="24"/>
  <c r="O38" i="24"/>
  <c r="O36" i="24"/>
  <c r="O34" i="24"/>
  <c r="O37" i="25"/>
  <c r="O35" i="25"/>
  <c r="O57" i="26"/>
  <c r="O55" i="26"/>
  <c r="O53" i="26"/>
  <c r="O51" i="26"/>
  <c r="O49" i="26"/>
  <c r="O47" i="26"/>
  <c r="C8" i="1"/>
  <c r="O44" i="17"/>
  <c r="O71" i="20"/>
  <c r="O53" i="2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36" i="59"/>
  <c r="O29" i="64"/>
  <c r="O31" i="64"/>
  <c r="O43" i="64"/>
  <c r="O55" i="64"/>
  <c r="O46" i="69"/>
  <c r="O56" i="69"/>
  <c r="O70" i="69"/>
  <c r="O50" i="72"/>
  <c r="O52" i="72"/>
  <c r="O62" i="72"/>
  <c r="O36" i="81"/>
  <c r="O26" i="82"/>
  <c r="O32" i="82"/>
  <c r="O34" i="82"/>
  <c r="O38" i="82"/>
  <c r="O68" i="82"/>
  <c r="O70" i="82"/>
  <c r="O39" i="88"/>
  <c r="O63" i="88"/>
  <c r="O33" i="90"/>
  <c r="O47" i="90"/>
  <c r="O72" i="95"/>
  <c r="O17" i="25"/>
  <c r="O41" i="74"/>
  <c r="O70" i="13"/>
  <c r="O68" i="13"/>
  <c r="O66" i="13"/>
  <c r="O64" i="13"/>
  <c r="O62" i="13"/>
  <c r="O60" i="13"/>
  <c r="O58" i="13"/>
  <c r="O56" i="13"/>
  <c r="O54" i="13"/>
  <c r="O52" i="13"/>
  <c r="O50" i="13"/>
  <c r="O48" i="13"/>
  <c r="O34" i="13"/>
  <c r="O22" i="13"/>
  <c r="O44" i="23"/>
  <c r="O59" i="59"/>
  <c r="O45" i="60"/>
  <c r="O57" i="61"/>
  <c r="O65" i="79"/>
  <c r="O69" i="79"/>
  <c r="O18" i="74"/>
  <c r="O65" i="67"/>
  <c r="O20" i="66"/>
  <c r="O20" i="96"/>
  <c r="O30" i="96"/>
  <c r="O21" i="94"/>
  <c r="O55" i="94"/>
  <c r="O38" i="87"/>
  <c r="O64" i="87"/>
  <c r="O72" i="87"/>
  <c r="O18" i="83"/>
  <c r="O48" i="83"/>
  <c r="O52" i="83"/>
  <c r="O60" i="83"/>
  <c r="O66" i="83"/>
  <c r="O68" i="83"/>
  <c r="O70" i="83"/>
  <c r="O52" i="82"/>
  <c r="O22" i="80"/>
  <c r="O28" i="80"/>
  <c r="O42" i="80"/>
  <c r="O44" i="80"/>
  <c r="O48" i="80"/>
  <c r="O54" i="80"/>
  <c r="O56" i="80"/>
  <c r="O58" i="80"/>
  <c r="O60" i="80"/>
  <c r="O19" i="79"/>
  <c r="O43" i="79"/>
  <c r="O49" i="79"/>
  <c r="O59" i="79"/>
  <c r="O18" i="77"/>
  <c r="O29" i="77"/>
  <c r="O41" i="77"/>
  <c r="O17" i="76"/>
  <c r="O19" i="75"/>
  <c r="O19" i="74"/>
  <c r="O47" i="74"/>
  <c r="O55" i="74"/>
  <c r="O69" i="74"/>
  <c r="O17" i="74"/>
  <c r="O24" i="74"/>
  <c r="O21" i="73"/>
  <c r="O46" i="73"/>
  <c r="O50" i="73"/>
  <c r="O56" i="73"/>
  <c r="O24" i="73"/>
  <c r="O71" i="72"/>
  <c r="O22" i="71"/>
  <c r="O23" i="70"/>
  <c r="O18" i="70"/>
  <c r="O21" i="69"/>
  <c r="O20" i="69"/>
  <c r="O40" i="69"/>
  <c r="O24" i="69"/>
  <c r="O19" i="65"/>
  <c r="O20" i="65"/>
  <c r="O18" i="64"/>
  <c r="O17" i="60"/>
  <c r="O18" i="61"/>
  <c r="O20" i="61"/>
  <c r="O19" i="59"/>
  <c r="O17" i="58"/>
  <c r="O20" i="58"/>
  <c r="O18" i="57"/>
  <c r="O71" i="57"/>
  <c r="O37" i="57"/>
  <c r="O71" i="56"/>
  <c r="O69" i="56"/>
  <c r="O67" i="56"/>
  <c r="O65" i="56"/>
  <c r="O59" i="56"/>
  <c r="O57" i="56"/>
  <c r="O55" i="56"/>
  <c r="O49" i="56"/>
  <c r="O47" i="56"/>
  <c r="O45" i="56"/>
  <c r="O35" i="56"/>
  <c r="O27" i="56"/>
  <c r="O22" i="55"/>
  <c r="O21" i="54"/>
  <c r="O22" i="54"/>
  <c r="O17" i="54"/>
  <c r="O21" i="53"/>
  <c r="O20" i="53"/>
  <c r="O22" i="46"/>
  <c r="O19" i="46"/>
  <c r="O20" i="45"/>
  <c r="O18" i="45"/>
  <c r="O19" i="45"/>
  <c r="O23" i="43"/>
  <c r="O18" i="43"/>
  <c r="O21" i="42"/>
  <c r="O17" i="41"/>
  <c r="O19" i="41"/>
  <c r="O18" i="41"/>
  <c r="O23" i="34"/>
  <c r="O19" i="32"/>
  <c r="O18" i="31"/>
  <c r="O26" i="31"/>
  <c r="O26" i="30"/>
  <c r="O21" i="30"/>
  <c r="O22" i="28"/>
  <c r="O23" i="28"/>
  <c r="O26" i="27"/>
  <c r="O28" i="27"/>
  <c r="O19" i="24"/>
  <c r="O23" i="24"/>
  <c r="O18" i="24"/>
  <c r="O19" i="23"/>
  <c r="O25" i="22"/>
  <c r="O19" i="22"/>
  <c r="O18" i="21"/>
  <c r="O23" i="21"/>
  <c r="O22" i="21"/>
  <c r="O22" i="20"/>
  <c r="O25" i="19"/>
  <c r="O20" i="19"/>
  <c r="O21" i="19"/>
  <c r="O24" i="19"/>
  <c r="O25" i="18"/>
  <c r="O18" i="18"/>
  <c r="O23" i="18"/>
  <c r="O24" i="18"/>
  <c r="O62" i="17"/>
  <c r="O19" i="17"/>
  <c r="O23" i="17"/>
  <c r="O25" i="17"/>
  <c r="O19" i="3"/>
  <c r="O48" i="17"/>
  <c r="O46" i="17"/>
  <c r="O34" i="17"/>
  <c r="O60" i="18"/>
  <c r="O60" i="25"/>
  <c r="O56" i="25"/>
  <c r="O44" i="25"/>
  <c r="O46" i="26"/>
  <c r="O70" i="31"/>
  <c r="O68" i="31"/>
  <c r="O48" i="31"/>
  <c r="O44" i="31"/>
  <c r="O42" i="31"/>
  <c r="O38" i="31"/>
  <c r="O36" i="31"/>
  <c r="O30" i="31"/>
  <c r="O35" i="74"/>
  <c r="O37" i="74"/>
  <c r="C22" i="1"/>
  <c r="I12" i="96"/>
  <c r="I13" i="96" s="1"/>
  <c r="I10" i="73"/>
  <c r="I12" i="71"/>
  <c r="I13" i="71" s="1"/>
  <c r="I12" i="78"/>
  <c r="I13" i="78" s="1"/>
  <c r="I12" i="72"/>
  <c r="I13" i="72" s="1"/>
  <c r="I12" i="32"/>
  <c r="I13" i="32" s="1"/>
  <c r="I10" i="13"/>
  <c r="D94" i="13" s="1"/>
  <c r="O62" i="34"/>
  <c r="O62" i="44"/>
  <c r="O43" i="70"/>
  <c r="O45" i="70"/>
  <c r="O55" i="70"/>
  <c r="O63" i="70"/>
  <c r="O65" i="70"/>
  <c r="O39" i="74"/>
  <c r="O49" i="74"/>
  <c r="O51" i="74"/>
  <c r="O53" i="74"/>
  <c r="O65" i="74"/>
  <c r="A2" i="1"/>
  <c r="A2" i="2" s="1"/>
  <c r="I12" i="39"/>
  <c r="I13" i="39" s="1"/>
  <c r="I12" i="65"/>
  <c r="I13" i="65" s="1"/>
  <c r="I12" i="84"/>
  <c r="I13" i="84" s="1"/>
  <c r="B20" i="84" s="1"/>
  <c r="I12" i="75"/>
  <c r="I13" i="75" s="1"/>
  <c r="I10" i="33"/>
  <c r="D94" i="33" s="1"/>
  <c r="I12" i="93"/>
  <c r="I13" i="93" s="1"/>
  <c r="C61" i="1"/>
  <c r="C73" i="1"/>
  <c r="I10" i="75"/>
  <c r="D94" i="75" s="1"/>
  <c r="C76" i="1"/>
  <c r="I10" i="46"/>
  <c r="D94" i="46" s="1"/>
  <c r="I12" i="22"/>
  <c r="I13" i="22" s="1"/>
  <c r="I12" i="69"/>
  <c r="I13" i="69" s="1"/>
  <c r="I12" i="34"/>
  <c r="I13" i="34" s="1"/>
  <c r="I12" i="60"/>
  <c r="I13" i="60" s="1"/>
  <c r="I12" i="74"/>
  <c r="I13" i="74" s="1"/>
  <c r="O71" i="33"/>
  <c r="O39" i="33"/>
  <c r="O35" i="33"/>
  <c r="O43" i="35"/>
  <c r="O55" i="46"/>
  <c r="P151" i="55"/>
  <c r="P145" i="55"/>
  <c r="P139" i="55"/>
  <c r="P137" i="55"/>
  <c r="P135" i="55"/>
  <c r="P133" i="55"/>
  <c r="P131" i="55"/>
  <c r="P117" i="55"/>
  <c r="P115" i="55"/>
  <c r="P113" i="55"/>
  <c r="P111" i="55"/>
  <c r="P109" i="55"/>
  <c r="P107" i="55"/>
  <c r="O33" i="13"/>
  <c r="O39" i="22"/>
  <c r="O55" i="42"/>
  <c r="O62" i="80"/>
  <c r="O65" i="90"/>
  <c r="O59" i="92"/>
  <c r="O59" i="42"/>
  <c r="O26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0" i="66"/>
  <c r="O70" i="66"/>
  <c r="O66" i="75"/>
  <c r="O33" i="80"/>
  <c r="O35" i="80"/>
  <c r="O37" i="80"/>
  <c r="O51" i="80"/>
  <c r="O53" i="80"/>
  <c r="O71" i="80"/>
  <c r="O46" i="85"/>
  <c r="O50" i="34"/>
  <c r="O59" i="64"/>
  <c r="O63" i="64"/>
  <c r="O30" i="71"/>
  <c r="O34" i="71"/>
  <c r="O36" i="71"/>
  <c r="O38" i="71"/>
  <c r="O48" i="71"/>
  <c r="O50" i="71"/>
  <c r="O52" i="71"/>
  <c r="O54" i="71"/>
  <c r="O58" i="71"/>
  <c r="O62" i="71"/>
  <c r="O64" i="71"/>
  <c r="O66" i="71"/>
  <c r="O68" i="71"/>
  <c r="O70" i="71"/>
  <c r="O72" i="71"/>
  <c r="O69" i="81"/>
  <c r="O32" i="84"/>
  <c r="O42" i="84"/>
  <c r="O62" i="86"/>
  <c r="O64" i="86"/>
  <c r="O70" i="86"/>
  <c r="C80" i="1"/>
  <c r="C28" i="1"/>
  <c r="C59" i="1"/>
  <c r="I10" i="28"/>
  <c r="D94" i="28" s="1"/>
  <c r="C79" i="1"/>
  <c r="C39" i="1"/>
  <c r="I10" i="17"/>
  <c r="I10" i="56"/>
  <c r="D92" i="56" s="1"/>
  <c r="B105" i="56" s="1"/>
  <c r="I10" i="61"/>
  <c r="I12" i="27"/>
  <c r="I13" i="27" s="1"/>
  <c r="I12" i="35"/>
  <c r="I13" i="35" s="1"/>
  <c r="H21" i="35" s="1"/>
  <c r="I12" i="92"/>
  <c r="I13" i="92" s="1"/>
  <c r="I12" i="31"/>
  <c r="I13" i="31" s="1"/>
  <c r="I12" i="61"/>
  <c r="I13" i="61" s="1"/>
  <c r="I12" i="64"/>
  <c r="I13" i="64" s="1"/>
  <c r="I12" i="58"/>
  <c r="I13" i="58" s="1"/>
  <c r="I12" i="25"/>
  <c r="I12" i="28"/>
  <c r="I13" i="28" s="1"/>
  <c r="I12" i="67"/>
  <c r="I13" i="67" s="1"/>
  <c r="I12" i="83"/>
  <c r="I13" i="83" s="1"/>
  <c r="I12" i="18"/>
  <c r="I13" i="18" s="1"/>
  <c r="I12" i="89"/>
  <c r="I13" i="89" s="1"/>
  <c r="I12" i="66"/>
  <c r="I13" i="66" s="1"/>
  <c r="I12" i="20"/>
  <c r="I13" i="20" s="1"/>
  <c r="I12" i="26"/>
  <c r="I13" i="26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I12" i="33"/>
  <c r="I12" i="42"/>
  <c r="I13" i="42" s="1"/>
  <c r="F14" i="1"/>
  <c r="E19" i="1" s="1"/>
  <c r="F19" i="1" s="1"/>
  <c r="I12" i="68"/>
  <c r="I13" i="68" s="1"/>
  <c r="I12" i="99"/>
  <c r="I12" i="98"/>
  <c r="I12" i="97"/>
  <c r="C50" i="1"/>
  <c r="C14" i="1"/>
  <c r="C10" i="1"/>
  <c r="I12" i="95"/>
  <c r="I13" i="95" s="1"/>
  <c r="C62" i="1"/>
  <c r="C55" i="1"/>
  <c r="I10" i="35"/>
  <c r="D93" i="35" s="1"/>
  <c r="C99" i="35" s="1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85"/>
  <c r="D94" i="85" s="1"/>
  <c r="I12" i="3"/>
  <c r="I13" i="3" s="1"/>
  <c r="I12" i="76"/>
  <c r="I13" i="76" s="1"/>
  <c r="I12" i="85"/>
  <c r="I13" i="85" s="1"/>
  <c r="I12" i="23"/>
  <c r="I13" i="23" s="1"/>
  <c r="I12" i="30"/>
  <c r="I13" i="30" s="1"/>
  <c r="I12" i="21"/>
  <c r="I13" i="21" s="1"/>
  <c r="I12" i="45"/>
  <c r="I13" i="45" s="1"/>
  <c r="I12" i="19"/>
  <c r="I13" i="19" s="1"/>
  <c r="I12" i="79"/>
  <c r="I12" i="17"/>
  <c r="I13" i="17" s="1"/>
  <c r="I12" i="90"/>
  <c r="I13" i="90" s="1"/>
  <c r="I12" i="29"/>
  <c r="I13" i="29" s="1"/>
  <c r="I12" i="43"/>
  <c r="I13" i="43" s="1"/>
  <c r="I10" i="89"/>
  <c r="D94" i="89" s="1"/>
  <c r="I12" i="44"/>
  <c r="I13" i="44" s="1"/>
  <c r="I12" i="87"/>
  <c r="I13" i="87" s="1"/>
  <c r="O56" i="17"/>
  <c r="O54" i="17"/>
  <c r="O52" i="17"/>
  <c r="O42" i="17"/>
  <c r="O40" i="17"/>
  <c r="O62" i="18"/>
  <c r="O56" i="18"/>
  <c r="O52" i="18"/>
  <c r="O50" i="18"/>
  <c r="O46" i="18"/>
  <c r="O29" i="18"/>
  <c r="O65" i="21"/>
  <c r="O43" i="24"/>
  <c r="O41" i="24"/>
  <c r="O39" i="24"/>
  <c r="O37" i="24"/>
  <c r="O31" i="24"/>
  <c r="O70" i="25"/>
  <c r="C82" i="1"/>
  <c r="C77" i="1"/>
  <c r="I12" i="94"/>
  <c r="I13" i="94" s="1"/>
  <c r="I10" i="74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2" i="55"/>
  <c r="I13" i="55" s="1"/>
  <c r="I12" i="63"/>
  <c r="I13" i="63" s="1"/>
  <c r="I12" i="81"/>
  <c r="I13" i="81" s="1"/>
  <c r="I12" i="46"/>
  <c r="I13" i="46" s="1"/>
  <c r="I12" i="86"/>
  <c r="I13" i="86" s="1"/>
  <c r="I12" i="82"/>
  <c r="I13" i="82" s="1"/>
  <c r="I12" i="80"/>
  <c r="I13" i="80" s="1"/>
  <c r="I12" i="56"/>
  <c r="I13" i="56" s="1"/>
  <c r="I12" i="53"/>
  <c r="I13" i="53" s="1"/>
  <c r="I12" i="13"/>
  <c r="I12" i="70"/>
  <c r="I13" i="70" s="1"/>
  <c r="I12" i="41"/>
  <c r="I13" i="41" s="1"/>
  <c r="I12" i="73"/>
  <c r="I13" i="73" s="1"/>
  <c r="I12" i="59"/>
  <c r="I13" i="59" s="1"/>
  <c r="I12" i="54"/>
  <c r="I13" i="54" s="1"/>
  <c r="I12" i="24"/>
  <c r="I13" i="24" s="1"/>
  <c r="I12" i="57"/>
  <c r="I13" i="57" s="1"/>
  <c r="O69" i="13"/>
  <c r="O61" i="13"/>
  <c r="O59" i="13"/>
  <c r="O55" i="13"/>
  <c r="O53" i="13"/>
  <c r="O49" i="13"/>
  <c r="O41" i="13"/>
  <c r="O31" i="13"/>
  <c r="O23" i="13"/>
  <c r="O21" i="13"/>
  <c r="O19" i="13"/>
  <c r="O17" i="13"/>
  <c r="O45" i="22"/>
  <c r="O43" i="22"/>
  <c r="O41" i="22"/>
  <c r="O37" i="22"/>
  <c r="O35" i="22"/>
  <c r="O33" i="22"/>
  <c r="O43" i="55"/>
  <c r="O61" i="64"/>
  <c r="O35" i="77"/>
  <c r="O49" i="77"/>
  <c r="O63" i="77"/>
  <c r="O21" i="92"/>
  <c r="O25" i="92"/>
  <c r="O27" i="92"/>
  <c r="O29" i="92"/>
  <c r="O33" i="92"/>
  <c r="O37" i="92"/>
  <c r="O39" i="92"/>
  <c r="O41" i="92"/>
  <c r="O43" i="92"/>
  <c r="O45" i="92"/>
  <c r="O47" i="92"/>
  <c r="O53" i="92"/>
  <c r="O61" i="92"/>
  <c r="O63" i="92"/>
  <c r="O65" i="92"/>
  <c r="O68" i="25"/>
  <c r="O66" i="25"/>
  <c r="O50" i="25"/>
  <c r="O46" i="25"/>
  <c r="O40" i="25"/>
  <c r="O68" i="26"/>
  <c r="O64" i="26"/>
  <c r="O60" i="26"/>
  <c r="O58" i="26"/>
  <c r="O48" i="26"/>
  <c r="O18" i="26"/>
  <c r="O53" i="27"/>
  <c r="O44" i="27"/>
  <c r="O42" i="27"/>
  <c r="O67" i="33"/>
  <c r="O63" i="33"/>
  <c r="O61" i="33"/>
  <c r="O55" i="33"/>
  <c r="O53" i="33"/>
  <c r="O47" i="33"/>
  <c r="O45" i="33"/>
  <c r="O43" i="33"/>
  <c r="O41" i="33"/>
  <c r="O37" i="33"/>
  <c r="O31" i="33"/>
  <c r="O29" i="33"/>
  <c r="O27" i="33"/>
  <c r="O25" i="33"/>
  <c r="O23" i="33"/>
  <c r="O21" i="33"/>
  <c r="O19" i="33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9" i="45"/>
  <c r="O59" i="45"/>
  <c r="O47" i="45"/>
  <c r="O45" i="45"/>
  <c r="O41" i="45"/>
  <c r="O35" i="45"/>
  <c r="O31" i="45"/>
  <c r="O72" i="57"/>
  <c r="O66" i="57"/>
  <c r="O64" i="57"/>
  <c r="O62" i="57"/>
  <c r="O58" i="57"/>
  <c r="O56" i="57"/>
  <c r="O48" i="57"/>
  <c r="O46" i="57"/>
  <c r="O38" i="57"/>
  <c r="O36" i="57"/>
  <c r="O30" i="57"/>
  <c r="O32" i="62"/>
  <c r="O66" i="62"/>
  <c r="O58" i="85"/>
  <c r="O21" i="91"/>
  <c r="O25" i="91"/>
  <c r="O29" i="91"/>
  <c r="O35" i="91"/>
  <c r="O39" i="91"/>
  <c r="O41" i="91"/>
  <c r="O43" i="91"/>
  <c r="O45" i="91"/>
  <c r="O52" i="74"/>
  <c r="O56" i="81"/>
  <c r="O64" i="89"/>
  <c r="O29" i="79"/>
  <c r="O33" i="79"/>
  <c r="O35" i="79"/>
  <c r="O37" i="79"/>
  <c r="O41" i="79"/>
  <c r="O47" i="79"/>
  <c r="O53" i="79"/>
  <c r="O31" i="95"/>
  <c r="O45" i="95"/>
  <c r="O55" i="95"/>
  <c r="O61" i="95"/>
  <c r="O69" i="95"/>
  <c r="O37" i="94"/>
  <c r="O39" i="94"/>
  <c r="O41" i="94"/>
  <c r="O47" i="94"/>
  <c r="O57" i="94"/>
  <c r="O59" i="94"/>
  <c r="O63" i="94"/>
  <c r="O65" i="94"/>
  <c r="O67" i="94"/>
  <c r="O69" i="94"/>
  <c r="O33" i="86"/>
  <c r="O35" i="86"/>
  <c r="O67" i="86"/>
  <c r="O47" i="83"/>
  <c r="O28" i="83"/>
  <c r="O40" i="83"/>
  <c r="O42" i="83"/>
  <c r="O62" i="83"/>
  <c r="O31" i="82"/>
  <c r="O59" i="82"/>
  <c r="O67" i="82"/>
  <c r="O26" i="74"/>
  <c r="O32" i="74"/>
  <c r="O62" i="74"/>
  <c r="O28" i="74"/>
  <c r="O34" i="74"/>
  <c r="O36" i="74"/>
  <c r="O38" i="74"/>
  <c r="O42" i="74"/>
  <c r="O44" i="74"/>
  <c r="O54" i="74"/>
  <c r="O56" i="74"/>
  <c r="O58" i="74"/>
  <c r="O60" i="74"/>
  <c r="O64" i="74"/>
  <c r="O66" i="74"/>
  <c r="O68" i="74"/>
  <c r="O70" i="74"/>
  <c r="O72" i="74"/>
  <c r="O39" i="96"/>
  <c r="O53" i="96"/>
  <c r="O55" i="96"/>
  <c r="O57" i="96"/>
  <c r="O69" i="96"/>
  <c r="O40" i="95"/>
  <c r="O42" i="95"/>
  <c r="O48" i="95"/>
  <c r="O56" i="95"/>
  <c r="O64" i="93"/>
  <c r="O72" i="93"/>
  <c r="O25" i="93"/>
  <c r="O29" i="93"/>
  <c r="O31" i="93"/>
  <c r="O33" i="93"/>
  <c r="O35" i="93"/>
  <c r="O37" i="93"/>
  <c r="O43" i="93"/>
  <c r="O45" i="93"/>
  <c r="O51" i="93"/>
  <c r="O53" i="93"/>
  <c r="O59" i="93"/>
  <c r="O61" i="93"/>
  <c r="O63" i="93"/>
  <c r="O65" i="93"/>
  <c r="O18" i="91"/>
  <c r="O28" i="90"/>
  <c r="O18" i="88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7" i="86"/>
  <c r="O20" i="86"/>
  <c r="O30" i="86"/>
  <c r="O38" i="86"/>
  <c r="O40" i="86"/>
  <c r="O42" i="86"/>
  <c r="O48" i="86"/>
  <c r="O50" i="86"/>
  <c r="O52" i="86"/>
  <c r="O56" i="86"/>
  <c r="O58" i="86"/>
  <c r="O60" i="86"/>
  <c r="O18" i="86"/>
  <c r="O37" i="86"/>
  <c r="O52" i="84"/>
  <c r="O58" i="84"/>
  <c r="O18" i="84"/>
  <c r="O17" i="84"/>
  <c r="O34" i="83"/>
  <c r="O38" i="83"/>
  <c r="O18" i="82"/>
  <c r="O27" i="82"/>
  <c r="O18" i="81"/>
  <c r="O23" i="81"/>
  <c r="O47" i="81"/>
  <c r="O54" i="81"/>
  <c r="O32" i="79"/>
  <c r="O23" i="78"/>
  <c r="O61" i="78"/>
  <c r="O39" i="77"/>
  <c r="O45" i="77"/>
  <c r="O47" i="77"/>
  <c r="O53" i="77"/>
  <c r="O57" i="77"/>
  <c r="O59" i="77"/>
  <c r="O65" i="77"/>
  <c r="O67" i="77"/>
  <c r="O69" i="77"/>
  <c r="O71" i="77"/>
  <c r="O19" i="77"/>
  <c r="O30" i="76"/>
  <c r="O38" i="76"/>
  <c r="O18" i="75"/>
  <c r="O28" i="73"/>
  <c r="O34" i="73"/>
  <c r="O36" i="73"/>
  <c r="O38" i="73"/>
  <c r="O40" i="73"/>
  <c r="O42" i="73"/>
  <c r="O44" i="73"/>
  <c r="O52" i="73"/>
  <c r="O54" i="73"/>
  <c r="O62" i="73"/>
  <c r="O64" i="73"/>
  <c r="O17" i="73"/>
  <c r="O29" i="73"/>
  <c r="O45" i="73"/>
  <c r="O49" i="73"/>
  <c r="O51" i="73"/>
  <c r="O53" i="73"/>
  <c r="O55" i="73"/>
  <c r="O59" i="73"/>
  <c r="O63" i="73"/>
  <c r="O65" i="73"/>
  <c r="O67" i="73"/>
  <c r="O69" i="73"/>
  <c r="O71" i="73"/>
  <c r="O19" i="72"/>
  <c r="O31" i="72"/>
  <c r="O33" i="72"/>
  <c r="O37" i="72"/>
  <c r="O39" i="72"/>
  <c r="O43" i="72"/>
  <c r="O49" i="72"/>
  <c r="O51" i="72"/>
  <c r="O61" i="72"/>
  <c r="O65" i="72"/>
  <c r="O69" i="72"/>
  <c r="O31" i="71"/>
  <c r="O35" i="71"/>
  <c r="O37" i="71"/>
  <c r="O47" i="71"/>
  <c r="O53" i="71"/>
  <c r="O55" i="71"/>
  <c r="O63" i="71"/>
  <c r="O65" i="71"/>
  <c r="O67" i="71"/>
  <c r="O69" i="71"/>
  <c r="O71" i="71"/>
  <c r="O23" i="71"/>
  <c r="O17" i="71"/>
  <c r="O24" i="71"/>
  <c r="O35" i="70"/>
  <c r="O37" i="70"/>
  <c r="O41" i="70"/>
  <c r="O61" i="70"/>
  <c r="O67" i="70"/>
  <c r="O69" i="70"/>
  <c r="O31" i="70"/>
  <c r="O59" i="70"/>
  <c r="O36" i="69"/>
  <c r="O38" i="69"/>
  <c r="O48" i="69"/>
  <c r="O52" i="69"/>
  <c r="O60" i="69"/>
  <c r="O62" i="69"/>
  <c r="O64" i="69"/>
  <c r="O44" i="68"/>
  <c r="O32" i="66"/>
  <c r="O34" i="66"/>
  <c r="O36" i="66"/>
  <c r="O42" i="66"/>
  <c r="O46" i="66"/>
  <c r="O45" i="66"/>
  <c r="O48" i="66"/>
  <c r="O29" i="65"/>
  <c r="O53" i="64"/>
  <c r="O57" i="64"/>
  <c r="O67" i="64"/>
  <c r="O61" i="61"/>
  <c r="O30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71" i="58"/>
  <c r="O67" i="58"/>
  <c r="O61" i="58"/>
  <c r="O53" i="58"/>
  <c r="O51" i="58"/>
  <c r="O47" i="58"/>
  <c r="O45" i="58"/>
  <c r="O43" i="58"/>
  <c r="O39" i="58"/>
  <c r="O37" i="58"/>
  <c r="O35" i="58"/>
  <c r="O33" i="58"/>
  <c r="O72" i="56"/>
  <c r="O64" i="56"/>
  <c r="O62" i="56"/>
  <c r="O58" i="56"/>
  <c r="O56" i="56"/>
  <c r="O52" i="56"/>
  <c r="O48" i="56"/>
  <c r="O46" i="56"/>
  <c r="O44" i="56"/>
  <c r="O42" i="56"/>
  <c r="O40" i="56"/>
  <c r="O38" i="56"/>
  <c r="O36" i="56"/>
  <c r="O34" i="56"/>
  <c r="O32" i="56"/>
  <c r="O63" i="55"/>
  <c r="O59" i="55"/>
  <c r="O57" i="55"/>
  <c r="O53" i="55"/>
  <c r="O51" i="55"/>
  <c r="O47" i="55"/>
  <c r="O41" i="55"/>
  <c r="O39" i="55"/>
  <c r="O37" i="55"/>
  <c r="O35" i="55"/>
  <c r="O33" i="55"/>
  <c r="O31" i="55"/>
  <c r="O27" i="55"/>
  <c r="O69" i="54"/>
  <c r="O65" i="54"/>
  <c r="O55" i="54"/>
  <c r="O53" i="54"/>
  <c r="O51" i="54"/>
  <c r="O45" i="54"/>
  <c r="O43" i="54"/>
  <c r="O39" i="54"/>
  <c r="O35" i="54"/>
  <c r="O59" i="53"/>
  <c r="O66" i="46"/>
  <c r="O52" i="46"/>
  <c r="O44" i="46"/>
  <c r="O68" i="44"/>
  <c r="O66" i="44"/>
  <c r="O55" i="44"/>
  <c r="O60" i="43"/>
  <c r="O48" i="43"/>
  <c r="O40" i="42"/>
  <c r="O38" i="42"/>
  <c r="O36" i="42"/>
  <c r="O34" i="42"/>
  <c r="O66" i="42"/>
  <c r="O64" i="42"/>
  <c r="O62" i="42"/>
  <c r="O60" i="42"/>
  <c r="O56" i="42"/>
  <c r="O54" i="42"/>
  <c r="O52" i="42"/>
  <c r="O48" i="42"/>
  <c r="O46" i="42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68" i="39"/>
  <c r="O66" i="39"/>
  <c r="O64" i="39"/>
  <c r="O56" i="39"/>
  <c r="O52" i="39"/>
  <c r="O48" i="39"/>
  <c r="O46" i="39"/>
  <c r="O44" i="39"/>
  <c r="O36" i="39"/>
  <c r="O34" i="39"/>
  <c r="O32" i="39"/>
  <c r="O28" i="39"/>
  <c r="O49" i="34"/>
  <c r="O39" i="34"/>
  <c r="O31" i="34"/>
  <c r="O31" i="32"/>
  <c r="O55" i="31"/>
  <c r="O41" i="31"/>
  <c r="O39" i="31"/>
  <c r="O35" i="31"/>
  <c r="O66" i="31"/>
  <c r="O65" i="30"/>
  <c r="O63" i="30"/>
  <c r="O55" i="30"/>
  <c r="O51" i="30"/>
  <c r="O47" i="30"/>
  <c r="O43" i="30"/>
  <c r="O41" i="30"/>
  <c r="O39" i="30"/>
  <c r="O37" i="30"/>
  <c r="O35" i="30"/>
  <c r="O50" i="29"/>
  <c r="O70" i="23"/>
  <c r="O68" i="23"/>
  <c r="O66" i="23"/>
  <c r="O64" i="23"/>
  <c r="O60" i="23"/>
  <c r="O52" i="23"/>
  <c r="O50" i="23"/>
  <c r="O48" i="23"/>
  <c r="O42" i="23"/>
  <c r="O38" i="23"/>
  <c r="O36" i="23"/>
  <c r="O34" i="23"/>
  <c r="O30" i="23"/>
  <c r="O29" i="21"/>
  <c r="O69" i="21"/>
  <c r="O51" i="21"/>
  <c r="O47" i="21"/>
  <c r="O45" i="21"/>
  <c r="O39" i="21"/>
  <c r="O72" i="21"/>
  <c r="O70" i="21"/>
  <c r="O68" i="21"/>
  <c r="O66" i="21"/>
  <c r="O64" i="21"/>
  <c r="O62" i="21"/>
  <c r="O60" i="21"/>
  <c r="O58" i="21"/>
  <c r="O56" i="21"/>
  <c r="O48" i="21"/>
  <c r="O40" i="21"/>
  <c r="O36" i="21"/>
  <c r="O34" i="21"/>
  <c r="O30" i="21"/>
  <c r="O47" i="20"/>
  <c r="O57" i="19"/>
  <c r="O68" i="19"/>
  <c r="O43" i="19"/>
  <c r="O41" i="19"/>
  <c r="O44" i="3"/>
  <c r="O71" i="3"/>
  <c r="O69" i="3"/>
  <c r="O67" i="3"/>
  <c r="O65" i="3"/>
  <c r="O63" i="3"/>
  <c r="O61" i="3"/>
  <c r="O59" i="3"/>
  <c r="O55" i="3"/>
  <c r="O51" i="3"/>
  <c r="O49" i="3"/>
  <c r="O47" i="3"/>
  <c r="O45" i="3"/>
  <c r="O42" i="3"/>
  <c r="O36" i="3"/>
  <c r="O30" i="3"/>
  <c r="O61" i="71"/>
  <c r="O18" i="71"/>
  <c r="O19" i="71"/>
  <c r="O43" i="71"/>
  <c r="O25" i="71"/>
  <c r="O20" i="71"/>
  <c r="O26" i="71"/>
  <c r="O39" i="70"/>
  <c r="O19" i="70"/>
  <c r="O21" i="70"/>
  <c r="O30" i="70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27" i="70"/>
  <c r="O24" i="70"/>
  <c r="O49" i="69"/>
  <c r="O17" i="69"/>
  <c r="O19" i="68"/>
  <c r="O33" i="67"/>
  <c r="O23" i="67"/>
  <c r="O25" i="67"/>
  <c r="O35" i="67"/>
  <c r="O37" i="67"/>
  <c r="O39" i="67"/>
  <c r="O41" i="67"/>
  <c r="O43" i="67"/>
  <c r="O45" i="67"/>
  <c r="O47" i="67"/>
  <c r="O49" i="67"/>
  <c r="O57" i="67"/>
  <c r="O36" i="67"/>
  <c r="O50" i="67"/>
  <c r="O52" i="67"/>
  <c r="O64" i="67"/>
  <c r="O61" i="66"/>
  <c r="O63" i="66"/>
  <c r="O65" i="66"/>
  <c r="O67" i="66"/>
  <c r="O19" i="66"/>
  <c r="O33" i="65"/>
  <c r="O35" i="65"/>
  <c r="O37" i="65"/>
  <c r="O39" i="65"/>
  <c r="O41" i="65"/>
  <c r="O43" i="65"/>
  <c r="O45" i="65"/>
  <c r="O55" i="65"/>
  <c r="O57" i="65"/>
  <c r="O61" i="65"/>
  <c r="O63" i="65"/>
  <c r="O65" i="65"/>
  <c r="O18" i="65"/>
  <c r="O21" i="64"/>
  <c r="O20" i="60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18" i="60"/>
  <c r="O20" i="62"/>
  <c r="O43" i="63"/>
  <c r="O56" i="63"/>
  <c r="O66" i="63"/>
  <c r="O19" i="63"/>
  <c r="O36" i="61"/>
  <c r="O19" i="61"/>
  <c r="O21" i="61"/>
  <c r="O35" i="59"/>
  <c r="O47" i="59"/>
  <c r="O70" i="58"/>
  <c r="O68" i="58"/>
  <c r="O64" i="58"/>
  <c r="O62" i="58"/>
  <c r="O60" i="58"/>
  <c r="O56" i="58"/>
  <c r="O54" i="58"/>
  <c r="O50" i="58"/>
  <c r="O48" i="58"/>
  <c r="O46" i="58"/>
  <c r="O42" i="58"/>
  <c r="O36" i="58"/>
  <c r="O34" i="58"/>
  <c r="O32" i="58"/>
  <c r="O26" i="58"/>
  <c r="O21" i="57"/>
  <c r="O17" i="56"/>
  <c r="O21" i="56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19" i="55"/>
  <c r="O21" i="55"/>
  <c r="O18" i="54"/>
  <c r="O58" i="54"/>
  <c r="O67" i="53"/>
  <c r="O65" i="53"/>
  <c r="O57" i="53"/>
  <c r="O47" i="53"/>
  <c r="O41" i="53"/>
  <c r="O37" i="53"/>
  <c r="O35" i="53"/>
  <c r="O63" i="53"/>
  <c r="O70" i="53"/>
  <c r="O68" i="53"/>
  <c r="O60" i="53"/>
  <c r="O58" i="53"/>
  <c r="O56" i="53"/>
  <c r="O52" i="53"/>
  <c r="O44" i="53"/>
  <c r="O71" i="46"/>
  <c r="O63" i="46"/>
  <c r="O59" i="46"/>
  <c r="O57" i="46"/>
  <c r="O53" i="46"/>
  <c r="O51" i="46"/>
  <c r="O47" i="46"/>
  <c r="O41" i="46"/>
  <c r="O31" i="46"/>
  <c r="O27" i="46"/>
  <c r="O23" i="45"/>
  <c r="O63" i="44"/>
  <c r="O27" i="44"/>
  <c r="O58" i="44"/>
  <c r="O56" i="44"/>
  <c r="O54" i="44"/>
  <c r="O50" i="44"/>
  <c r="O48" i="44"/>
  <c r="O44" i="44"/>
  <c r="O40" i="44"/>
  <c r="O36" i="44"/>
  <c r="O32" i="44"/>
  <c r="O28" i="44"/>
  <c r="O41" i="44"/>
  <c r="O19" i="44"/>
  <c r="O17" i="44"/>
  <c r="O20" i="44"/>
  <c r="O21" i="43"/>
  <c r="O18" i="42"/>
  <c r="O20" i="41"/>
  <c r="O51" i="39"/>
  <c r="O22" i="39"/>
  <c r="O64" i="34"/>
  <c r="O60" i="34"/>
  <c r="O38" i="34"/>
  <c r="O30" i="34"/>
  <c r="O22" i="34"/>
  <c r="O26" i="34"/>
  <c r="O18" i="34"/>
  <c r="O68" i="32"/>
  <c r="O64" i="32"/>
  <c r="O62" i="32"/>
  <c r="O58" i="32"/>
  <c r="O56" i="32"/>
  <c r="O52" i="32"/>
  <c r="O42" i="32"/>
  <c r="O36" i="32"/>
  <c r="O34" i="32"/>
  <c r="O22" i="32"/>
  <c r="O26" i="32"/>
  <c r="O20" i="32"/>
  <c r="O67" i="31"/>
  <c r="O23" i="31"/>
  <c r="O23" i="30"/>
  <c r="O25" i="30"/>
  <c r="O50" i="30"/>
  <c r="O19" i="30"/>
  <c r="O17" i="30"/>
  <c r="O45" i="29"/>
  <c r="O64" i="29"/>
  <c r="O60" i="29"/>
  <c r="O48" i="29"/>
  <c r="O19" i="29"/>
  <c r="O20" i="29"/>
  <c r="O27" i="29"/>
  <c r="O22" i="29"/>
  <c r="O24" i="28"/>
  <c r="O60" i="28"/>
  <c r="O54" i="28"/>
  <c r="O52" i="28"/>
  <c r="O50" i="28"/>
  <c r="O44" i="28"/>
  <c r="O40" i="28"/>
  <c r="O25" i="28"/>
  <c r="O70" i="27"/>
  <c r="O68" i="27"/>
  <c r="O66" i="27"/>
  <c r="O64" i="27"/>
  <c r="O62" i="27"/>
  <c r="O58" i="27"/>
  <c r="O56" i="27"/>
  <c r="O54" i="27"/>
  <c r="O52" i="27"/>
  <c r="O50" i="27"/>
  <c r="O46" i="27"/>
  <c r="O43" i="27"/>
  <c r="O41" i="27"/>
  <c r="O27" i="27"/>
  <c r="O21" i="27"/>
  <c r="O19" i="27"/>
  <c r="O24" i="24"/>
  <c r="O25" i="24"/>
  <c r="O26" i="24"/>
  <c r="O18" i="23"/>
  <c r="O69" i="22"/>
  <c r="O63" i="22"/>
  <c r="O53" i="22"/>
  <c r="O72" i="22"/>
  <c r="O70" i="22"/>
  <c r="O68" i="22"/>
  <c r="O64" i="22"/>
  <c r="O62" i="22"/>
  <c r="O56" i="22"/>
  <c r="O54" i="22"/>
  <c r="O52" i="22"/>
  <c r="O48" i="22"/>
  <c r="O22" i="22"/>
  <c r="O23" i="22"/>
  <c r="O26" i="22"/>
  <c r="I10" i="82"/>
  <c r="D93" i="82" s="1"/>
  <c r="I10" i="99"/>
  <c r="I10" i="98"/>
  <c r="I10" i="97"/>
  <c r="O55" i="21"/>
  <c r="O19" i="21"/>
  <c r="O18" i="20"/>
  <c r="O25" i="20"/>
  <c r="O19" i="19"/>
  <c r="O22" i="19"/>
  <c r="O18" i="19"/>
  <c r="O41" i="18"/>
  <c r="O17" i="18"/>
  <c r="O22" i="18"/>
  <c r="O19" i="18"/>
  <c r="O20" i="18"/>
  <c r="O24" i="17"/>
  <c r="O48" i="3"/>
  <c r="O20" i="3"/>
  <c r="O26" i="3"/>
  <c r="O24" i="3"/>
  <c r="P129" i="55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29" i="44"/>
  <c r="O47" i="61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45" i="59"/>
  <c r="O51" i="59"/>
  <c r="O53" i="59"/>
  <c r="O55" i="59"/>
  <c r="O57" i="59"/>
  <c r="O61" i="59"/>
  <c r="O63" i="59"/>
  <c r="O67" i="59"/>
  <c r="O71" i="59"/>
  <c r="O25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48" i="96"/>
  <c r="O68" i="96"/>
  <c r="O37" i="95"/>
  <c r="O47" i="95"/>
  <c r="O57" i="95"/>
  <c r="O65" i="95"/>
  <c r="O28" i="91"/>
  <c r="O30" i="91"/>
  <c r="O48" i="91"/>
  <c r="O52" i="91"/>
  <c r="O58" i="91"/>
  <c r="O60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8" i="76"/>
  <c r="O32" i="76"/>
  <c r="O34" i="76"/>
  <c r="O36" i="76"/>
  <c r="O46" i="76"/>
  <c r="O56" i="76"/>
  <c r="O68" i="76"/>
  <c r="O23" i="75"/>
  <c r="O30" i="75"/>
  <c r="O32" i="75"/>
  <c r="O40" i="75"/>
  <c r="O52" i="75"/>
  <c r="O58" i="75"/>
  <c r="O60" i="75"/>
  <c r="O62" i="75"/>
  <c r="O64" i="75"/>
  <c r="O68" i="75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64" i="43"/>
  <c r="O54" i="43"/>
  <c r="O44" i="43"/>
  <c r="O42" i="43"/>
  <c r="O40" i="43"/>
  <c r="O38" i="43"/>
  <c r="O36" i="43"/>
  <c r="O34" i="43"/>
  <c r="O32" i="43"/>
  <c r="O28" i="43"/>
  <c r="O65" i="43"/>
  <c r="O59" i="43"/>
  <c r="O55" i="43"/>
  <c r="O51" i="43"/>
  <c r="O41" i="43"/>
  <c r="O39" i="43"/>
  <c r="O35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29" i="20"/>
  <c r="O72" i="19"/>
  <c r="O60" i="19"/>
  <c r="O48" i="19"/>
  <c r="O37" i="19"/>
  <c r="O35" i="19"/>
  <c r="O33" i="19"/>
  <c r="O67" i="18"/>
  <c r="O57" i="18"/>
  <c r="O55" i="18"/>
  <c r="O42" i="18"/>
  <c r="O28" i="18"/>
  <c r="O46" i="78"/>
  <c r="O52" i="78"/>
  <c r="O66" i="78"/>
  <c r="O70" i="78"/>
  <c r="O27" i="78"/>
  <c r="O33" i="78"/>
  <c r="O59" i="78"/>
  <c r="P149" i="55"/>
  <c r="I10" i="95"/>
  <c r="I10" i="55"/>
  <c r="I10" i="21"/>
  <c r="I10" i="27"/>
  <c r="I10" i="25"/>
  <c r="I10" i="30"/>
  <c r="I10" i="3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D92" i="44" s="1"/>
  <c r="B107" i="44" s="1"/>
  <c r="I10" i="31"/>
  <c r="I10" i="26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5" i="73"/>
  <c r="O37" i="73"/>
  <c r="O41" i="73"/>
  <c r="O43" i="73"/>
  <c r="O23" i="72"/>
  <c r="O27" i="71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43" i="60"/>
  <c r="O47" i="60"/>
  <c r="O51" i="60"/>
  <c r="O24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67" i="13"/>
  <c r="O59" i="19"/>
  <c r="O68" i="42"/>
  <c r="O50" i="42"/>
  <c r="O50" i="43"/>
  <c r="O33" i="44"/>
  <c r="O53" i="4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5" i="95"/>
  <c r="O27" i="95"/>
  <c r="O33" i="95"/>
  <c r="O41" i="95"/>
  <c r="O45" i="23"/>
  <c r="O39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6" i="92"/>
  <c r="O62" i="92"/>
  <c r="O66" i="92"/>
  <c r="O70" i="26"/>
  <c r="O66" i="26"/>
  <c r="O62" i="26"/>
  <c r="O54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7" i="76"/>
  <c r="O31" i="76"/>
  <c r="O37" i="76"/>
  <c r="O28" i="78"/>
  <c r="O30" i="78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43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1" i="31"/>
  <c r="O29" i="31"/>
  <c r="O67" i="32"/>
  <c r="O37" i="32"/>
  <c r="O59" i="33"/>
  <c r="O51" i="33"/>
  <c r="O42" i="34"/>
  <c r="O63" i="41"/>
  <c r="O61" i="41"/>
  <c r="O57" i="3"/>
  <c r="O53" i="3"/>
  <c r="O43" i="3"/>
  <c r="O32" i="13"/>
  <c r="O30" i="13"/>
  <c r="O25" i="13"/>
  <c r="O46" i="19"/>
  <c r="O39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36" i="64"/>
  <c r="O25" i="65"/>
  <c r="O31" i="65"/>
  <c r="O29" i="67"/>
  <c r="O40" i="70"/>
  <c r="O71" i="70"/>
  <c r="O45" i="71"/>
  <c r="O49" i="71"/>
  <c r="O56" i="72"/>
  <c r="O58" i="72"/>
  <c r="O72" i="72"/>
  <c r="O39" i="73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1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72" i="26"/>
  <c r="O60" i="27"/>
  <c r="O39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52" i="21"/>
  <c r="O44" i="21"/>
  <c r="O53" i="24"/>
  <c r="O34" i="25"/>
  <c r="O52" i="26"/>
  <c r="O35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65" i="18"/>
  <c r="O63" i="18"/>
  <c r="O30" i="18"/>
  <c r="O69" i="19"/>
  <c r="O55" i="22"/>
  <c r="O56" i="23"/>
  <c r="O71" i="24"/>
  <c r="O35" i="24"/>
  <c r="O72" i="25"/>
  <c r="O32" i="27"/>
  <c r="O59" i="28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6" i="86"/>
  <c r="P112" i="86"/>
  <c r="P121" i="87"/>
  <c r="P125" i="87"/>
  <c r="P105" i="88"/>
  <c r="P113" i="88"/>
  <c r="P125" i="88"/>
  <c r="P130" i="92"/>
  <c r="P100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M87" i="41" s="1"/>
  <c r="J92" i="54"/>
  <c r="N87" i="54" s="1"/>
  <c r="J92" i="71"/>
  <c r="N87" i="71" s="1"/>
  <c r="J92" i="68"/>
  <c r="N87" i="68" s="1"/>
  <c r="J92" i="81"/>
  <c r="M87" i="81" s="1"/>
  <c r="J92" i="83"/>
  <c r="N87" i="83" s="1"/>
  <c r="M19" i="2"/>
  <c r="J92" i="35"/>
  <c r="L86" i="35" s="1"/>
  <c r="J92" i="19"/>
  <c r="M87" i="19" s="1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M87" i="32" s="1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27" i="61"/>
  <c r="P129" i="61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36" i="24"/>
  <c r="P134" i="24"/>
  <c r="P132" i="24"/>
  <c r="P118" i="24"/>
  <c r="P116" i="24"/>
  <c r="P139" i="26"/>
  <c r="P137" i="26"/>
  <c r="P133" i="26"/>
  <c r="P131" i="26"/>
  <c r="P129" i="26"/>
  <c r="P127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6" i="55"/>
  <c r="P145" i="56"/>
  <c r="P133" i="56"/>
  <c r="P129" i="56"/>
  <c r="P121" i="56"/>
  <c r="P105" i="60"/>
  <c r="P113" i="60"/>
  <c r="P105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13" i="76"/>
  <c r="P119" i="76"/>
  <c r="P123" i="76"/>
  <c r="P129" i="76"/>
  <c r="P129" i="77"/>
  <c r="P107" i="78"/>
  <c r="P125" i="78"/>
  <c r="P129" i="78"/>
  <c r="P102" i="79"/>
  <c r="P104" i="79"/>
  <c r="P112" i="79"/>
  <c r="P118" i="79"/>
  <c r="P120" i="79"/>
  <c r="P102" i="80"/>
  <c r="P106" i="80"/>
  <c r="P108" i="80"/>
  <c r="P110" i="80"/>
  <c r="P120" i="80"/>
  <c r="P124" i="80"/>
  <c r="P128" i="80"/>
  <c r="P130" i="80"/>
  <c r="P102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0" i="24"/>
  <c r="P147" i="30"/>
  <c r="P145" i="30"/>
  <c r="P125" i="30"/>
  <c r="P123" i="30"/>
  <c r="P121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2" i="45"/>
  <c r="P119" i="54"/>
  <c r="P108" i="60"/>
  <c r="P104" i="61"/>
  <c r="P112" i="78"/>
  <c r="P122" i="78"/>
  <c r="P124" i="78"/>
  <c r="P105" i="80"/>
  <c r="P140" i="23"/>
  <c r="P138" i="23"/>
  <c r="P136" i="23"/>
  <c r="P134" i="23"/>
  <c r="P14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M87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N87" i="18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14" i="67"/>
  <c r="P116" i="67"/>
  <c r="P120" i="67"/>
  <c r="P122" i="67"/>
  <c r="P124" i="67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55" i="66"/>
  <c r="O21" i="41"/>
  <c r="P100" i="53"/>
  <c r="O19" i="54"/>
  <c r="O19" i="56"/>
  <c r="P100" i="56"/>
  <c r="O19" i="58"/>
  <c r="O18" i="59"/>
  <c r="O18" i="63"/>
  <c r="P99" i="63"/>
  <c r="O17" i="68"/>
  <c r="O53" i="69"/>
  <c r="O47" i="70"/>
  <c r="O25" i="72"/>
  <c r="O32" i="73"/>
  <c r="O48" i="73"/>
  <c r="O24" i="76"/>
  <c r="O66" i="76"/>
  <c r="O66" i="77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11" i="64"/>
  <c r="P130" i="66"/>
  <c r="P113" i="67"/>
  <c r="P121" i="69"/>
  <c r="P123" i="69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7" i="79"/>
  <c r="P109" i="79"/>
  <c r="P129" i="81"/>
  <c r="P119" i="83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7" i="94"/>
  <c r="P115" i="94"/>
  <c r="P123" i="94"/>
  <c r="P100" i="95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33" i="19"/>
  <c r="P124" i="19"/>
  <c r="P114" i="19"/>
  <c r="P143" i="20"/>
  <c r="P133" i="20"/>
  <c r="P125" i="20"/>
  <c r="P137" i="23"/>
  <c r="P120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7" i="69"/>
  <c r="P119" i="69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26" i="26"/>
  <c r="P127" i="60"/>
  <c r="P115" i="64"/>
  <c r="P111" i="66"/>
  <c r="P135" i="3"/>
  <c r="P138" i="18"/>
  <c r="P143" i="24"/>
  <c r="P128" i="24"/>
  <c r="P121" i="24"/>
  <c r="P119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09" i="22"/>
  <c r="P121" i="23"/>
  <c r="P124" i="24"/>
  <c r="P113" i="24"/>
  <c r="P146" i="25"/>
  <c r="P144" i="25"/>
  <c r="P151" i="26"/>
  <c r="P129" i="29"/>
  <c r="P144" i="56"/>
  <c r="P105" i="63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45" i="45"/>
  <c r="P133" i="46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6" i="90"/>
  <c r="P104" i="91"/>
  <c r="P115" i="91"/>
  <c r="P105" i="92"/>
  <c r="P124" i="92"/>
  <c r="P128" i="92"/>
  <c r="P123" i="93"/>
  <c r="P127" i="93"/>
  <c r="P129" i="93"/>
  <c r="P110" i="94"/>
  <c r="P121" i="94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20" i="36"/>
  <c r="C61" i="36"/>
  <c r="D72" i="36"/>
  <c r="C25" i="36"/>
  <c r="C84" i="36"/>
  <c r="D83" i="36"/>
  <c r="D37" i="36"/>
  <c r="D41" i="36"/>
  <c r="D44" i="36"/>
  <c r="D58" i="36"/>
  <c r="D39" i="36"/>
  <c r="C29" i="36"/>
  <c r="C42" i="36"/>
  <c r="D24" i="36"/>
  <c r="D18" i="36"/>
  <c r="D32" i="36"/>
  <c r="D91" i="36"/>
  <c r="C48" i="36"/>
  <c r="C46" i="36"/>
  <c r="D35" i="36"/>
  <c r="C44" i="36"/>
  <c r="C58" i="36"/>
  <c r="C34" i="36"/>
  <c r="D56" i="36"/>
  <c r="D64" i="36"/>
  <c r="C72" i="36"/>
  <c r="D26" i="36"/>
  <c r="C80" i="36"/>
  <c r="C83" i="36"/>
  <c r="C55" i="36"/>
  <c r="D66" i="36"/>
  <c r="C57" i="36"/>
  <c r="D21" i="36"/>
  <c r="C28" i="36"/>
  <c r="C87" i="36"/>
  <c r="C93" i="36"/>
  <c r="C36" i="36"/>
  <c r="D60" i="36"/>
  <c r="D25" i="36"/>
  <c r="D23" i="36"/>
  <c r="D81" i="36"/>
  <c r="C79" i="36"/>
  <c r="D88" i="36"/>
  <c r="D40" i="36"/>
  <c r="D59" i="36"/>
  <c r="C33" i="36"/>
  <c r="C37" i="36"/>
  <c r="D80" i="36"/>
  <c r="C67" i="36"/>
  <c r="D38" i="36"/>
  <c r="C68" i="36"/>
  <c r="D69" i="36"/>
  <c r="D48" i="36"/>
  <c r="D65" i="36"/>
  <c r="D57" i="36"/>
  <c r="C81" i="36"/>
  <c r="C32" i="36"/>
  <c r="C23" i="36"/>
  <c r="D94" i="36"/>
  <c r="D84" i="36"/>
  <c r="C75" i="36"/>
  <c r="C74" i="36"/>
  <c r="D63" i="36"/>
  <c r="D78" i="36"/>
  <c r="C54" i="36"/>
  <c r="C88" i="36"/>
  <c r="D43" i="36"/>
  <c r="C24" i="36"/>
  <c r="D50" i="36"/>
  <c r="C60" i="36"/>
  <c r="C71" i="36"/>
  <c r="C90" i="36"/>
  <c r="D46" i="36"/>
  <c r="C49" i="36"/>
  <c r="D36" i="36"/>
  <c r="D27" i="36"/>
  <c r="C26" i="36"/>
  <c r="C86" i="36"/>
  <c r="C20" i="36"/>
  <c r="D87" i="36"/>
  <c r="D73" i="36"/>
  <c r="D75" i="36"/>
  <c r="C39" i="36"/>
  <c r="C63" i="36"/>
  <c r="C77" i="36"/>
  <c r="D86" i="36"/>
  <c r="D90" i="36"/>
  <c r="D55" i="36"/>
  <c r="D74" i="36"/>
  <c r="D71" i="36"/>
  <c r="D62" i="36"/>
  <c r="D79" i="36"/>
  <c r="D77" i="36"/>
  <c r="D93" i="36"/>
  <c r="C76" i="36"/>
  <c r="C56" i="36"/>
  <c r="D45" i="36"/>
  <c r="D70" i="36"/>
  <c r="D52" i="36"/>
  <c r="C40" i="36"/>
  <c r="C53" i="36"/>
  <c r="D68" i="36"/>
  <c r="C35" i="36"/>
  <c r="C64" i="36"/>
  <c r="D19" i="36"/>
  <c r="C62" i="36"/>
  <c r="C41" i="36"/>
  <c r="C19" i="36"/>
  <c r="D33" i="36"/>
  <c r="C73" i="36"/>
  <c r="C45" i="36"/>
  <c r="D76" i="36"/>
  <c r="D61" i="36"/>
  <c r="D29" i="36"/>
  <c r="C92" i="36"/>
  <c r="C66" i="36"/>
  <c r="C85" i="36"/>
  <c r="D53" i="36"/>
  <c r="C21" i="36"/>
  <c r="D42" i="36"/>
  <c r="D49" i="36"/>
  <c r="C94" i="36"/>
  <c r="D92" i="36"/>
  <c r="C50" i="36"/>
  <c r="D89" i="36"/>
  <c r="D30" i="36"/>
  <c r="C82" i="36"/>
  <c r="D67" i="36"/>
  <c r="C22" i="36"/>
  <c r="D51" i="36"/>
  <c r="C59" i="36"/>
  <c r="C70" i="36"/>
  <c r="C43" i="36"/>
  <c r="D85" i="36"/>
  <c r="D28" i="36"/>
  <c r="C69" i="36"/>
  <c r="D22" i="36"/>
  <c r="D82" i="36"/>
  <c r="C89" i="36"/>
  <c r="C91" i="36"/>
  <c r="D34" i="36"/>
  <c r="C18" i="36"/>
  <c r="C52" i="36"/>
  <c r="C78" i="36"/>
  <c r="D47" i="36"/>
  <c r="C38" i="36"/>
  <c r="C27" i="36"/>
  <c r="D54" i="36"/>
  <c r="C31" i="36"/>
  <c r="D31" i="36"/>
  <c r="C30" i="36"/>
  <c r="C65" i="36"/>
  <c r="C47" i="36"/>
  <c r="C51" i="36"/>
  <c r="D94" i="101" l="1"/>
  <c r="E99" i="101"/>
  <c r="D93" i="101"/>
  <c r="C99" i="101" s="1"/>
  <c r="D99" i="101" s="1"/>
  <c r="D95" i="101"/>
  <c r="D95" i="102"/>
  <c r="D94" i="102"/>
  <c r="D93" i="102"/>
  <c r="D92" i="102"/>
  <c r="O87" i="73"/>
  <c r="O87" i="91"/>
  <c r="O87" i="72"/>
  <c r="D94" i="83"/>
  <c r="L86" i="41"/>
  <c r="L86" i="26"/>
  <c r="M87" i="85"/>
  <c r="D94" i="56"/>
  <c r="N87" i="19"/>
  <c r="O87" i="19" s="1"/>
  <c r="L86" i="19"/>
  <c r="N87" i="41"/>
  <c r="O87" i="41" s="1"/>
  <c r="M87" i="26"/>
  <c r="O87" i="26" s="1"/>
  <c r="N87" i="85"/>
  <c r="L86" i="45"/>
  <c r="I13" i="101"/>
  <c r="N87" i="32"/>
  <c r="O87" i="32" s="1"/>
  <c r="J95" i="101"/>
  <c r="L86" i="81"/>
  <c r="D93" i="26"/>
  <c r="C99" i="26" s="1"/>
  <c r="O87" i="18"/>
  <c r="L86" i="53"/>
  <c r="N87" i="81"/>
  <c r="O87" i="81" s="1"/>
  <c r="D94" i="18"/>
  <c r="L86" i="32"/>
  <c r="M87" i="53"/>
  <c r="O87" i="53" s="1"/>
  <c r="D93" i="13"/>
  <c r="C99" i="13" s="1"/>
  <c r="D92" i="13"/>
  <c r="J96" i="13" s="1"/>
  <c r="E99" i="13" s="1"/>
  <c r="D95" i="99"/>
  <c r="J96" i="99" s="1"/>
  <c r="D95" i="100"/>
  <c r="N87" i="58"/>
  <c r="O87" i="58" s="1"/>
  <c r="N87" i="45"/>
  <c r="O87" i="45" s="1"/>
  <c r="E18" i="13"/>
  <c r="F18" i="13" s="1"/>
  <c r="D19" i="13" s="1"/>
  <c r="B19" i="13" s="1"/>
  <c r="I13" i="100"/>
  <c r="D94" i="100"/>
  <c r="D93" i="100"/>
  <c r="D92" i="100"/>
  <c r="J96" i="100" s="1"/>
  <c r="N17" i="26"/>
  <c r="B19" i="33"/>
  <c r="M87" i="78"/>
  <c r="O87" i="78" s="1"/>
  <c r="M87" i="21"/>
  <c r="O87" i="21" s="1"/>
  <c r="N87" i="31"/>
  <c r="L86" i="76"/>
  <c r="L17" i="26"/>
  <c r="N87" i="74"/>
  <c r="N87" i="76"/>
  <c r="O87" i="76" s="1"/>
  <c r="M87" i="31"/>
  <c r="L86" i="86"/>
  <c r="D94" i="78"/>
  <c r="F20" i="1"/>
  <c r="E25" i="1" s="1"/>
  <c r="E26" i="1" s="1"/>
  <c r="D94" i="82"/>
  <c r="D93" i="89"/>
  <c r="C99" i="89" s="1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4" i="20"/>
  <c r="D94" i="92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2" i="33"/>
  <c r="J96" i="33" s="1"/>
  <c r="E99" i="33" s="1"/>
  <c r="I13" i="79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4" i="90"/>
  <c r="C148" i="90"/>
  <c r="C149" i="90" s="1"/>
  <c r="C150" i="90" s="1"/>
  <c r="C151" i="90" s="1"/>
  <c r="C152" i="90" s="1"/>
  <c r="C153" i="90" s="1"/>
  <c r="C154" i="90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2" i="43"/>
  <c r="B107" i="43" s="1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35"/>
  <c r="D93" i="43"/>
  <c r="D94" i="2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I13" i="33"/>
  <c r="D94" i="17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G17" i="13"/>
  <c r="I13" i="13"/>
  <c r="I13" i="98"/>
  <c r="I13" i="99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G21" i="35"/>
  <c r="I21" i="35" s="1"/>
  <c r="I13" i="97"/>
  <c r="I13" i="25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30" i="31"/>
  <c r="B29" i="31"/>
  <c r="N87" i="64"/>
  <c r="O87" i="80"/>
  <c r="M87" i="71"/>
  <c r="O87" i="71" s="1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B107" i="41" s="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D92" i="65"/>
  <c r="B103" i="65" s="1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D92" i="54"/>
  <c r="B105" i="54" s="1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O87" i="42"/>
  <c r="I28" i="24"/>
  <c r="I19" i="88"/>
  <c r="B21" i="80"/>
  <c r="I18" i="93"/>
  <c r="I28" i="34"/>
  <c r="B26" i="55"/>
  <c r="B26" i="58"/>
  <c r="I28" i="23"/>
  <c r="B23" i="65"/>
  <c r="I24" i="53"/>
  <c r="I23" i="66"/>
  <c r="I29" i="23"/>
  <c r="B22" i="75"/>
  <c r="I22" i="65"/>
  <c r="I18" i="96"/>
  <c r="I27" i="22"/>
  <c r="B26" i="45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I25" i="74"/>
  <c r="I19" i="87"/>
  <c r="B20" i="87"/>
  <c r="I26" i="42"/>
  <c r="D95" i="17"/>
  <c r="J96" i="17" s="1"/>
  <c r="D95" i="74"/>
  <c r="J96" i="74" s="1"/>
  <c r="D95" i="96"/>
  <c r="J96" i="96" s="1"/>
  <c r="D95" i="53"/>
  <c r="D95" i="25"/>
  <c r="D95" i="83"/>
  <c r="J96" i="83" s="1"/>
  <c r="D95" i="29"/>
  <c r="J96" i="29" s="1"/>
  <c r="D95" i="22"/>
  <c r="J96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C100" i="101" l="1"/>
  <c r="C101" i="101" s="1"/>
  <c r="C102" i="101" s="1"/>
  <c r="C103" i="101" s="1"/>
  <c r="C104" i="101" s="1"/>
  <c r="C105" i="101" s="1"/>
  <c r="C106" i="101" s="1"/>
  <c r="C107" i="101" s="1"/>
  <c r="C108" i="101" s="1"/>
  <c r="C109" i="101" s="1"/>
  <c r="C110" i="101" s="1"/>
  <c r="C111" i="101" s="1"/>
  <c r="C112" i="101" s="1"/>
  <c r="C113" i="101" s="1"/>
  <c r="C114" i="101" s="1"/>
  <c r="C115" i="101" s="1"/>
  <c r="C116" i="101" s="1"/>
  <c r="C117" i="101" s="1"/>
  <c r="C118" i="101" s="1"/>
  <c r="C119" i="101" s="1"/>
  <c r="C120" i="101" s="1"/>
  <c r="C121" i="101" s="1"/>
  <c r="C122" i="101" s="1"/>
  <c r="C123" i="101" s="1"/>
  <c r="C124" i="101" s="1"/>
  <c r="C125" i="101" s="1"/>
  <c r="C126" i="101" s="1"/>
  <c r="C127" i="101"/>
  <c r="C128" i="101" s="1"/>
  <c r="C129" i="101" s="1"/>
  <c r="C130" i="101" s="1"/>
  <c r="C131" i="101" s="1"/>
  <c r="C132" i="101" s="1"/>
  <c r="C133" i="101" s="1"/>
  <c r="C134" i="101" s="1"/>
  <c r="C135" i="101" s="1"/>
  <c r="C136" i="101" s="1"/>
  <c r="C137" i="101" s="1"/>
  <c r="C138" i="101" s="1"/>
  <c r="C139" i="101" s="1"/>
  <c r="C140" i="101" s="1"/>
  <c r="C141" i="101" s="1"/>
  <c r="C142" i="101" s="1"/>
  <c r="C143" i="101" s="1"/>
  <c r="C144" i="101" s="1"/>
  <c r="C145" i="101" s="1"/>
  <c r="C146" i="101" s="1"/>
  <c r="C147" i="101" s="1"/>
  <c r="C148" i="101" s="1"/>
  <c r="C149" i="101" s="1"/>
  <c r="C150" i="101" s="1"/>
  <c r="C151" i="101" s="1"/>
  <c r="C152" i="101" s="1"/>
  <c r="C153" i="101" s="1"/>
  <c r="C154" i="101" s="1"/>
  <c r="J96" i="102"/>
  <c r="E99" i="102" s="1"/>
  <c r="C99" i="102"/>
  <c r="O87" i="85"/>
  <c r="E99" i="26"/>
  <c r="F99" i="26" s="1"/>
  <c r="E99" i="25"/>
  <c r="F99" i="101"/>
  <c r="D99" i="26"/>
  <c r="F99" i="13"/>
  <c r="D100" i="13" s="1"/>
  <c r="E100" i="13" s="1"/>
  <c r="B19" i="25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9" i="13"/>
  <c r="G18" i="13"/>
  <c r="E19" i="13"/>
  <c r="F19" i="13" s="1"/>
  <c r="G19" i="13" s="1"/>
  <c r="O17" i="26"/>
  <c r="E99" i="100"/>
  <c r="C99" i="100"/>
  <c r="D99" i="100" s="1"/>
  <c r="E32" i="1"/>
  <c r="O87" i="31"/>
  <c r="E32" i="2"/>
  <c r="O87" i="74"/>
  <c r="J96" i="53"/>
  <c r="J96" i="43"/>
  <c r="J96" i="45"/>
  <c r="J96" i="65"/>
  <c r="J96" i="31"/>
  <c r="O87" i="60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I17" i="25"/>
  <c r="I18" i="25"/>
  <c r="H17" i="13"/>
  <c r="I17" i="13" s="1"/>
  <c r="H18" i="13"/>
  <c r="J96" i="54"/>
  <c r="J96" i="42"/>
  <c r="I17" i="33"/>
  <c r="O87" i="64"/>
  <c r="O87" i="59"/>
  <c r="B100" i="98"/>
  <c r="B100" i="99"/>
  <c r="J99" i="98"/>
  <c r="B110" i="30"/>
  <c r="B100" i="97"/>
  <c r="O87" i="33"/>
  <c r="I29" i="31"/>
  <c r="I20" i="86"/>
  <c r="I20" i="88"/>
  <c r="O87" i="67"/>
  <c r="I23" i="67"/>
  <c r="I28" i="18"/>
  <c r="O87" i="66"/>
  <c r="O87" i="65"/>
  <c r="B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J96" i="41"/>
  <c r="J96" i="30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B100" i="96"/>
  <c r="I21" i="78"/>
  <c r="I28" i="71"/>
  <c r="B24" i="67"/>
  <c r="B25" i="46"/>
  <c r="I24" i="46"/>
  <c r="B29" i="24"/>
  <c r="I27" i="19"/>
  <c r="O87" i="39"/>
  <c r="I21" i="76"/>
  <c r="I21" i="80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I22" i="68"/>
  <c r="I27" i="41"/>
  <c r="I24" i="72"/>
  <c r="I23" i="65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B27" i="73"/>
  <c r="B22" i="79"/>
  <c r="I23" i="63"/>
  <c r="I29" i="71"/>
  <c r="B28" i="17"/>
  <c r="B20" i="89"/>
  <c r="B30" i="70"/>
  <c r="B25" i="54"/>
  <c r="B24" i="63"/>
  <c r="I26" i="43"/>
  <c r="B28" i="21"/>
  <c r="I26" i="74"/>
  <c r="B30" i="29"/>
  <c r="B20" i="92"/>
  <c r="I29" i="70"/>
  <c r="B22" i="78"/>
  <c r="B19" i="26"/>
  <c r="B29" i="32"/>
  <c r="B28" i="3"/>
  <c r="B23" i="68"/>
  <c r="O87" i="22"/>
  <c r="I31" i="28"/>
  <c r="B22" i="77"/>
  <c r="B28" i="19"/>
  <c r="I19" i="92"/>
  <c r="I19" i="89"/>
  <c r="I26" i="45"/>
  <c r="I21" i="79"/>
  <c r="B27" i="43"/>
  <c r="B25" i="57"/>
  <c r="B28" i="41"/>
  <c r="O87" i="62"/>
  <c r="O87" i="29"/>
  <c r="O87" i="77"/>
  <c r="O87" i="84"/>
  <c r="O87" i="24"/>
  <c r="F53" i="1"/>
  <c r="E30" i="1"/>
  <c r="B24" i="59"/>
  <c r="B29" i="18"/>
  <c r="B106" i="57"/>
  <c r="I23" i="59"/>
  <c r="I22" i="35"/>
  <c r="B110" i="71"/>
  <c r="B109" i="18"/>
  <c r="E24" i="35"/>
  <c r="F24" i="35" s="1"/>
  <c r="H23" i="35"/>
  <c r="G23" i="35"/>
  <c r="B24" i="35"/>
  <c r="J102" i="35"/>
  <c r="J101" i="35"/>
  <c r="F53" i="2"/>
  <c r="E30" i="2"/>
  <c r="H105" i="35"/>
  <c r="I105" i="35"/>
  <c r="F99" i="102" l="1"/>
  <c r="D100" i="102" s="1"/>
  <c r="E100" i="102" s="1"/>
  <c r="C100" i="102"/>
  <c r="C101" i="102" s="1"/>
  <c r="C102" i="102" s="1"/>
  <c r="C103" i="102" s="1"/>
  <c r="C104" i="102" s="1"/>
  <c r="C105" i="102" s="1"/>
  <c r="C106" i="102" s="1"/>
  <c r="C107" i="102" s="1"/>
  <c r="C108" i="102" s="1"/>
  <c r="C109" i="102" s="1"/>
  <c r="C110" i="102" s="1"/>
  <c r="C111" i="102" s="1"/>
  <c r="C112" i="102" s="1"/>
  <c r="C113" i="102" s="1"/>
  <c r="C114" i="102" s="1"/>
  <c r="C115" i="102" s="1"/>
  <c r="C116" i="102" s="1"/>
  <c r="C117" i="102" s="1"/>
  <c r="C118" i="102" s="1"/>
  <c r="C119" i="102" s="1"/>
  <c r="C120" i="102" s="1"/>
  <c r="C121" i="102" s="1"/>
  <c r="C122" i="102" s="1"/>
  <c r="C123" i="102" s="1"/>
  <c r="C124" i="102" s="1"/>
  <c r="C125" i="102" s="1"/>
  <c r="C126" i="102" s="1"/>
  <c r="D99" i="102"/>
  <c r="I18" i="13"/>
  <c r="D100" i="101"/>
  <c r="E100" i="101" s="1"/>
  <c r="G99" i="101"/>
  <c r="G99" i="13"/>
  <c r="I99" i="13" s="1"/>
  <c r="F99" i="25"/>
  <c r="C100" i="100"/>
  <c r="C101" i="100" s="1"/>
  <c r="C102" i="100" s="1"/>
  <c r="C103" i="100" s="1"/>
  <c r="C104" i="100" s="1"/>
  <c r="C105" i="100" s="1"/>
  <c r="C106" i="100" s="1"/>
  <c r="C107" i="100" s="1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D100" i="26"/>
  <c r="B100" i="26" s="1"/>
  <c r="G99" i="26"/>
  <c r="I18" i="33"/>
  <c r="H19" i="13"/>
  <c r="I19" i="13" s="1"/>
  <c r="D20" i="13"/>
  <c r="E20" i="13" s="1"/>
  <c r="E33" i="1"/>
  <c r="E37" i="1" s="1"/>
  <c r="F54" i="1" s="1"/>
  <c r="F55" i="1" s="1"/>
  <c r="F99" i="100"/>
  <c r="E33" i="2"/>
  <c r="E37" i="2" s="1"/>
  <c r="F54" i="2" s="1"/>
  <c r="F55" i="2" s="1"/>
  <c r="B22" i="90"/>
  <c r="B22" i="88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I19" i="25"/>
  <c r="I19" i="97"/>
  <c r="I30" i="31"/>
  <c r="I27" i="73"/>
  <c r="G99" i="33"/>
  <c r="H99" i="33" s="1"/>
  <c r="J99" i="97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B107" i="35"/>
  <c r="I21" i="86"/>
  <c r="D100" i="33"/>
  <c r="E100" i="33" s="1"/>
  <c r="E107" i="35"/>
  <c r="F107" i="35" s="1"/>
  <c r="G107" i="35" s="1"/>
  <c r="J99" i="96"/>
  <c r="I19" i="94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27" i="42"/>
  <c r="I29" i="34"/>
  <c r="I22" i="77"/>
  <c r="B23" i="75"/>
  <c r="B27" i="58"/>
  <c r="I24" i="56"/>
  <c r="I24" i="61"/>
  <c r="I19" i="95"/>
  <c r="I27" i="39"/>
  <c r="I27" i="44"/>
  <c r="I28" i="22"/>
  <c r="I25" i="72"/>
  <c r="I19" i="96"/>
  <c r="I23" i="60"/>
  <c r="B30" i="71"/>
  <c r="B21" i="83"/>
  <c r="I24" i="64"/>
  <c r="I28" i="19"/>
  <c r="B32" i="28"/>
  <c r="B30" i="30"/>
  <c r="B31" i="31"/>
  <c r="I20" i="89"/>
  <c r="B31" i="69"/>
  <c r="I23" i="68"/>
  <c r="B27" i="74"/>
  <c r="B27" i="45"/>
  <c r="I20" i="83"/>
  <c r="B25" i="64"/>
  <c r="I29" i="32"/>
  <c r="B20" i="33"/>
  <c r="B24" i="60"/>
  <c r="I25" i="57"/>
  <c r="B30" i="34"/>
  <c r="I29" i="30"/>
  <c r="I22" i="78"/>
  <c r="I20" i="92"/>
  <c r="I25" i="54"/>
  <c r="I30" i="70"/>
  <c r="B25" i="56"/>
  <c r="I28" i="17"/>
  <c r="I22" i="79"/>
  <c r="I19" i="33"/>
  <c r="B100" i="94"/>
  <c r="J105" i="57"/>
  <c r="J105" i="56"/>
  <c r="B105" i="59"/>
  <c r="B107" i="56"/>
  <c r="I23" i="62"/>
  <c r="B25" i="35"/>
  <c r="G24" i="35"/>
  <c r="H24" i="35"/>
  <c r="E25" i="35"/>
  <c r="F25" i="35" s="1"/>
  <c r="I20" i="87"/>
  <c r="B21" i="87"/>
  <c r="B24" i="62"/>
  <c r="B110" i="23"/>
  <c r="I27" i="20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B103" i="75"/>
  <c r="B102" i="83"/>
  <c r="B108" i="42"/>
  <c r="B103" i="77"/>
  <c r="B110" i="24"/>
  <c r="B106" i="54"/>
  <c r="B109" i="21"/>
  <c r="G99" i="102" l="1"/>
  <c r="H99" i="102" s="1"/>
  <c r="C127" i="102"/>
  <c r="C128" i="102" s="1"/>
  <c r="C129" i="102" s="1"/>
  <c r="C130" i="102" s="1"/>
  <c r="C131" i="102" s="1"/>
  <c r="C132" i="102" s="1"/>
  <c r="C133" i="102" s="1"/>
  <c r="C134" i="102" s="1"/>
  <c r="C135" i="102" s="1"/>
  <c r="C136" i="102" s="1"/>
  <c r="C137" i="102" s="1"/>
  <c r="C138" i="102" s="1"/>
  <c r="C139" i="102" s="1"/>
  <c r="C140" i="102" s="1"/>
  <c r="C141" i="102" s="1"/>
  <c r="C142" i="102" s="1"/>
  <c r="C143" i="102" s="1"/>
  <c r="C144" i="102" s="1"/>
  <c r="C145" i="102" s="1"/>
  <c r="C146" i="102" s="1"/>
  <c r="C147" i="102" s="1"/>
  <c r="C148" i="102" s="1"/>
  <c r="C149" i="102" s="1"/>
  <c r="C150" i="102" s="1"/>
  <c r="C151" i="102" s="1"/>
  <c r="C152" i="102" s="1"/>
  <c r="C153" i="102" s="1"/>
  <c r="C154" i="102" s="1"/>
  <c r="F100" i="102"/>
  <c r="B100" i="102"/>
  <c r="F20" i="13"/>
  <c r="G20" i="13" s="1"/>
  <c r="B20" i="13"/>
  <c r="H99" i="13"/>
  <c r="J99" i="13" s="1"/>
  <c r="E100" i="26"/>
  <c r="F100" i="26" s="1"/>
  <c r="D101" i="26" s="1"/>
  <c r="E101" i="26" s="1"/>
  <c r="H99" i="101"/>
  <c r="I99" i="101"/>
  <c r="B100" i="101"/>
  <c r="F100" i="101"/>
  <c r="G99" i="25"/>
  <c r="D100" i="25"/>
  <c r="E100" i="25" s="1"/>
  <c r="H99" i="26"/>
  <c r="M99" i="26" s="1"/>
  <c r="I99" i="26"/>
  <c r="O99" i="26" s="1"/>
  <c r="D100" i="100"/>
  <c r="B100" i="100" s="1"/>
  <c r="G99" i="100"/>
  <c r="I21" i="90"/>
  <c r="I19" i="99"/>
  <c r="B23" i="90"/>
  <c r="I99" i="33"/>
  <c r="J99" i="33" s="1"/>
  <c r="I19" i="98"/>
  <c r="B20" i="97"/>
  <c r="B20" i="25"/>
  <c r="B20" i="98"/>
  <c r="B20" i="99"/>
  <c r="I30" i="23"/>
  <c r="I24" i="67"/>
  <c r="I28" i="41"/>
  <c r="I24" i="66"/>
  <c r="I21" i="91"/>
  <c r="I21" i="88"/>
  <c r="B21" i="94"/>
  <c r="B100" i="33"/>
  <c r="J100" i="99"/>
  <c r="J99" i="99"/>
  <c r="B108" i="35"/>
  <c r="E108" i="35"/>
  <c r="F108" i="35" s="1"/>
  <c r="B109" i="35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I21" i="85"/>
  <c r="I28" i="21"/>
  <c r="B101" i="95"/>
  <c r="B101" i="97"/>
  <c r="J99" i="95"/>
  <c r="F100" i="33"/>
  <c r="G100" i="33" s="1"/>
  <c r="J109" i="71"/>
  <c r="B111" i="71"/>
  <c r="B110" i="18"/>
  <c r="K95" i="85"/>
  <c r="J99" i="93"/>
  <c r="B25" i="67"/>
  <c r="B26" i="46"/>
  <c r="I30" i="27"/>
  <c r="B30" i="24"/>
  <c r="B20" i="93"/>
  <c r="B31" i="23"/>
  <c r="B28" i="42"/>
  <c r="I20" i="33"/>
  <c r="B25" i="66"/>
  <c r="B22" i="84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I24" i="35"/>
  <c r="B26" i="57"/>
  <c r="B31" i="70"/>
  <c r="B28" i="43"/>
  <c r="B21" i="92"/>
  <c r="B20" i="26"/>
  <c r="B29" i="19"/>
  <c r="B23" i="79"/>
  <c r="B29" i="21"/>
  <c r="B28" i="73"/>
  <c r="B21" i="89"/>
  <c r="B30" i="32"/>
  <c r="B26" i="54"/>
  <c r="B23" i="78"/>
  <c r="B23" i="77"/>
  <c r="B25" i="63"/>
  <c r="B24" i="68"/>
  <c r="B29" i="17"/>
  <c r="I25" i="56"/>
  <c r="B31" i="29"/>
  <c r="I24" i="60"/>
  <c r="B29" i="41"/>
  <c r="B29" i="3"/>
  <c r="I24" i="63"/>
  <c r="I30" i="30"/>
  <c r="J99" i="94"/>
  <c r="B111" i="23"/>
  <c r="B101" i="93"/>
  <c r="J108" i="18"/>
  <c r="J104" i="59"/>
  <c r="I24" i="59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I99" i="102" l="1"/>
  <c r="J99" i="102" s="1"/>
  <c r="D101" i="102"/>
  <c r="E101" i="102" s="1"/>
  <c r="G100" i="102"/>
  <c r="D21" i="13"/>
  <c r="E21" i="13" s="1"/>
  <c r="H20" i="13"/>
  <c r="I20" i="13" s="1"/>
  <c r="G100" i="26"/>
  <c r="H100" i="26" s="1"/>
  <c r="J99" i="101"/>
  <c r="G100" i="101"/>
  <c r="D101" i="101"/>
  <c r="F100" i="25"/>
  <c r="B100" i="25"/>
  <c r="I99" i="25"/>
  <c r="H99" i="25"/>
  <c r="F101" i="26"/>
  <c r="B101" i="26"/>
  <c r="E100" i="100"/>
  <c r="F100" i="100" s="1"/>
  <c r="D101" i="100" s="1"/>
  <c r="H99" i="100"/>
  <c r="I99" i="100"/>
  <c r="I27" i="58"/>
  <c r="I31" i="31"/>
  <c r="B23" i="88"/>
  <c r="I27" i="55"/>
  <c r="B101" i="98"/>
  <c r="I22" i="88"/>
  <c r="J99" i="26"/>
  <c r="P99" i="26"/>
  <c r="D101" i="33"/>
  <c r="E101" i="33" s="1"/>
  <c r="F101" i="33" s="1"/>
  <c r="I22" i="90"/>
  <c r="F80" i="1"/>
  <c r="F82" i="1" s="1"/>
  <c r="I30" i="71"/>
  <c r="I21" i="87"/>
  <c r="I30" i="34"/>
  <c r="I24" i="65"/>
  <c r="I32" i="28"/>
  <c r="B101" i="99"/>
  <c r="I20" i="94"/>
  <c r="I23" i="75"/>
  <c r="E109" i="35"/>
  <c r="F109" i="35" s="1"/>
  <c r="B110" i="35" s="1"/>
  <c r="G108" i="35"/>
  <c r="H108" i="35" s="1"/>
  <c r="B105" i="65"/>
  <c r="J100" i="98"/>
  <c r="B103" i="81"/>
  <c r="J100" i="97"/>
  <c r="J106" i="56"/>
  <c r="B108" i="56"/>
  <c r="I22" i="86"/>
  <c r="I22" i="80"/>
  <c r="B24" i="82"/>
  <c r="B23" i="80"/>
  <c r="B23" i="86"/>
  <c r="I23" i="82"/>
  <c r="B28" i="58"/>
  <c r="B24" i="75"/>
  <c r="B25" i="65"/>
  <c r="B28" i="55"/>
  <c r="I23" i="79"/>
  <c r="I25" i="64"/>
  <c r="I25" i="35"/>
  <c r="B31" i="34"/>
  <c r="B31" i="30"/>
  <c r="B22" i="83"/>
  <c r="I31" i="69"/>
  <c r="B32" i="31"/>
  <c r="B31" i="71"/>
  <c r="B25" i="60"/>
  <c r="I29" i="17"/>
  <c r="B28" i="45"/>
  <c r="B28" i="74"/>
  <c r="B26" i="56"/>
  <c r="B33" i="28"/>
  <c r="B26" i="64"/>
  <c r="B21" i="33"/>
  <c r="B32" i="69"/>
  <c r="I27" i="45"/>
  <c r="B101" i="94"/>
  <c r="B109" i="41"/>
  <c r="J105" i="59"/>
  <c r="J107" i="35"/>
  <c r="B109" i="73"/>
  <c r="B25" i="62"/>
  <c r="B27" i="35"/>
  <c r="H26" i="35"/>
  <c r="E27" i="35"/>
  <c r="F27" i="35" s="1"/>
  <c r="G26" i="35"/>
  <c r="B29" i="20"/>
  <c r="J110" i="23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L104" i="34"/>
  <c r="M104" i="34" s="1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0" i="96"/>
  <c r="J107" i="44"/>
  <c r="B103" i="80"/>
  <c r="B104" i="76"/>
  <c r="J100" i="87"/>
  <c r="B110" i="17"/>
  <c r="J101" i="82"/>
  <c r="F101" i="13"/>
  <c r="B101" i="13"/>
  <c r="B103" i="83"/>
  <c r="B101" i="102" l="1"/>
  <c r="F101" i="102"/>
  <c r="H100" i="102"/>
  <c r="I100" i="102"/>
  <c r="F21" i="13"/>
  <c r="H21" i="13" s="1"/>
  <c r="B21" i="13"/>
  <c r="I100" i="26"/>
  <c r="J100" i="26" s="1"/>
  <c r="E101" i="101"/>
  <c r="F101" i="101" s="1"/>
  <c r="B101" i="101"/>
  <c r="H100" i="101"/>
  <c r="I100" i="101"/>
  <c r="G100" i="100"/>
  <c r="I100" i="100" s="1"/>
  <c r="J99" i="25"/>
  <c r="D102" i="26"/>
  <c r="E102" i="26" s="1"/>
  <c r="G101" i="26"/>
  <c r="G100" i="25"/>
  <c r="D101" i="25"/>
  <c r="E101" i="25" s="1"/>
  <c r="J99" i="100"/>
  <c r="E101" i="100"/>
  <c r="F101" i="100" s="1"/>
  <c r="B101" i="100"/>
  <c r="B24" i="90"/>
  <c r="I23" i="90"/>
  <c r="I30" i="18"/>
  <c r="I22" i="91"/>
  <c r="I29" i="41"/>
  <c r="I25" i="66"/>
  <c r="B101" i="33"/>
  <c r="I29" i="22"/>
  <c r="I20" i="25"/>
  <c r="I20" i="98"/>
  <c r="I26" i="46"/>
  <c r="I20" i="99"/>
  <c r="B21" i="98"/>
  <c r="B21" i="97"/>
  <c r="I20" i="97"/>
  <c r="B21" i="25"/>
  <c r="B21" i="99"/>
  <c r="I28" i="44"/>
  <c r="I24" i="68"/>
  <c r="I23" i="77"/>
  <c r="I29" i="21"/>
  <c r="I21" i="89"/>
  <c r="I23" i="76"/>
  <c r="I28" i="39"/>
  <c r="I25" i="59"/>
  <c r="I30" i="24"/>
  <c r="I26" i="53"/>
  <c r="I29" i="19"/>
  <c r="I30" i="32"/>
  <c r="I25" i="61"/>
  <c r="I26" i="57"/>
  <c r="I26" i="54"/>
  <c r="I31" i="70"/>
  <c r="I23" i="78"/>
  <c r="I31" i="29"/>
  <c r="I28" i="42"/>
  <c r="G109" i="35"/>
  <c r="H109" i="35" s="1"/>
  <c r="E110" i="35"/>
  <c r="F110" i="35" s="1"/>
  <c r="G110" i="35" s="1"/>
  <c r="I20" i="96"/>
  <c r="I20" i="95"/>
  <c r="I21" i="94"/>
  <c r="I20" i="93"/>
  <c r="I21" i="92"/>
  <c r="I22" i="85"/>
  <c r="I22" i="81"/>
  <c r="I108" i="35"/>
  <c r="J108" i="35" s="1"/>
  <c r="J100" i="93"/>
  <c r="J106" i="57"/>
  <c r="B106" i="65"/>
  <c r="J100" i="95"/>
  <c r="B111" i="18"/>
  <c r="B112" i="23"/>
  <c r="B102" i="97"/>
  <c r="B102" i="98"/>
  <c r="J110" i="71"/>
  <c r="B102" i="95"/>
  <c r="J107" i="56"/>
  <c r="B26" i="67"/>
  <c r="I25" i="67"/>
  <c r="I25" i="63"/>
  <c r="B27" i="46"/>
  <c r="B31" i="24"/>
  <c r="I31" i="27"/>
  <c r="B22" i="94"/>
  <c r="B21" i="93"/>
  <c r="J100" i="94"/>
  <c r="B32" i="23"/>
  <c r="B23" i="91"/>
  <c r="B27" i="53"/>
  <c r="B26" i="66"/>
  <c r="I22" i="84"/>
  <c r="B29" i="42"/>
  <c r="B23" i="84"/>
  <c r="I26" i="72"/>
  <c r="I31" i="23"/>
  <c r="B21" i="96"/>
  <c r="B21" i="95"/>
  <c r="B23" i="81"/>
  <c r="B26" i="61"/>
  <c r="B24" i="76"/>
  <c r="B27" i="72"/>
  <c r="B29" i="39"/>
  <c r="B32" i="27"/>
  <c r="B29" i="44"/>
  <c r="B23" i="85"/>
  <c r="B30" i="22"/>
  <c r="I21" i="33"/>
  <c r="B24" i="79"/>
  <c r="B30" i="17"/>
  <c r="B22" i="33"/>
  <c r="B24" i="77"/>
  <c r="B22" i="92"/>
  <c r="B21" i="26"/>
  <c r="B29" i="73"/>
  <c r="B32" i="29"/>
  <c r="B27" i="57"/>
  <c r="B30" i="21"/>
  <c r="B31" i="32"/>
  <c r="B24" i="78"/>
  <c r="B29" i="43"/>
  <c r="B26" i="63"/>
  <c r="B30" i="3"/>
  <c r="B30" i="19"/>
  <c r="B27" i="54"/>
  <c r="B32" i="70"/>
  <c r="B22" i="89"/>
  <c r="I26" i="35"/>
  <c r="I28" i="73"/>
  <c r="B25" i="68"/>
  <c r="I28" i="43"/>
  <c r="B30" i="41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B108" i="74"/>
  <c r="B102" i="92"/>
  <c r="B105" i="68"/>
  <c r="B109" i="43"/>
  <c r="J104" i="34"/>
  <c r="N104" i="34"/>
  <c r="O104" i="34" s="1"/>
  <c r="P104" i="34" s="1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D102" i="33"/>
  <c r="E102" i="33" s="1"/>
  <c r="G101" i="33"/>
  <c r="B102" i="87"/>
  <c r="B105" i="67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G101" i="13"/>
  <c r="D102" i="13"/>
  <c r="E102" i="13" s="1"/>
  <c r="J109" i="21"/>
  <c r="J108" i="42"/>
  <c r="B110" i="3"/>
  <c r="J100" i="13"/>
  <c r="J102" i="83"/>
  <c r="B102" i="96"/>
  <c r="J100" i="102" l="1"/>
  <c r="D102" i="102"/>
  <c r="G101" i="102"/>
  <c r="E102" i="102"/>
  <c r="I109" i="35"/>
  <c r="J109" i="35" s="1"/>
  <c r="D22" i="13"/>
  <c r="E22" i="13" s="1"/>
  <c r="G21" i="13"/>
  <c r="I21" i="13" s="1"/>
  <c r="B102" i="26"/>
  <c r="J100" i="101"/>
  <c r="D102" i="101"/>
  <c r="E102" i="101" s="1"/>
  <c r="G101" i="101"/>
  <c r="B111" i="35"/>
  <c r="E111" i="35"/>
  <c r="F111" i="35" s="1"/>
  <c r="G111" i="35" s="1"/>
  <c r="H100" i="100"/>
  <c r="J100" i="100" s="1"/>
  <c r="F101" i="25"/>
  <c r="B101" i="25"/>
  <c r="I100" i="25"/>
  <c r="H100" i="25"/>
  <c r="H101" i="26"/>
  <c r="I101" i="26"/>
  <c r="F102" i="26"/>
  <c r="G101" i="100"/>
  <c r="D102" i="100"/>
  <c r="B24" i="88"/>
  <c r="I24" i="82"/>
  <c r="I32" i="31"/>
  <c r="I23" i="88"/>
  <c r="I28" i="55"/>
  <c r="I31" i="71"/>
  <c r="I32" i="69"/>
  <c r="I23" i="80"/>
  <c r="I28" i="45"/>
  <c r="I25" i="65"/>
  <c r="I31" i="34"/>
  <c r="I24" i="75"/>
  <c r="B22" i="97"/>
  <c r="I25" i="60"/>
  <c r="I31" i="30"/>
  <c r="I25" i="62"/>
  <c r="B102" i="99"/>
  <c r="I22" i="83"/>
  <c r="I28" i="74"/>
  <c r="J101" i="91"/>
  <c r="J107" i="45"/>
  <c r="J108" i="41"/>
  <c r="B110" i="73"/>
  <c r="J108" i="73"/>
  <c r="J101" i="95"/>
  <c r="J101" i="98"/>
  <c r="J101" i="97"/>
  <c r="D103" i="98"/>
  <c r="E103" i="98"/>
  <c r="D103" i="97"/>
  <c r="E103" i="97" s="1"/>
  <c r="J109" i="22"/>
  <c r="B24" i="80"/>
  <c r="I23" i="86"/>
  <c r="B25" i="82"/>
  <c r="B24" i="86"/>
  <c r="B25" i="75"/>
  <c r="I30" i="17"/>
  <c r="B26" i="65"/>
  <c r="B29" i="58"/>
  <c r="I28" i="58"/>
  <c r="B29" i="55"/>
  <c r="I26" i="64"/>
  <c r="B32" i="30"/>
  <c r="I33" i="28"/>
  <c r="B22" i="26"/>
  <c r="B34" i="28"/>
  <c r="B32" i="34"/>
  <c r="I27" i="35"/>
  <c r="B26" i="60"/>
  <c r="B27" i="56"/>
  <c r="B27" i="64"/>
  <c r="B33" i="69"/>
  <c r="B29" i="74"/>
  <c r="B23" i="83"/>
  <c r="B33" i="3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J101" i="90"/>
  <c r="J107" i="74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J111" i="23"/>
  <c r="B110" i="42"/>
  <c r="B105" i="77"/>
  <c r="B104" i="83"/>
  <c r="J101" i="87"/>
  <c r="B108" i="54"/>
  <c r="B105" i="76"/>
  <c r="B102" i="13"/>
  <c r="F102" i="13"/>
  <c r="J104" i="67"/>
  <c r="J112" i="28"/>
  <c r="H101" i="13"/>
  <c r="I101" i="13"/>
  <c r="J102" i="82"/>
  <c r="J109" i="3"/>
  <c r="J101" i="96"/>
  <c r="B111" i="21"/>
  <c r="B108" i="55"/>
  <c r="B102" i="33"/>
  <c r="F102" i="33"/>
  <c r="I101" i="33"/>
  <c r="H101" i="33"/>
  <c r="B112" i="24"/>
  <c r="B111" i="17"/>
  <c r="B104" i="80"/>
  <c r="I110" i="35"/>
  <c r="H110" i="35"/>
  <c r="B105" i="75"/>
  <c r="J108" i="44"/>
  <c r="H101" i="102" l="1"/>
  <c r="I101" i="102"/>
  <c r="F102" i="102"/>
  <c r="B102" i="102"/>
  <c r="F22" i="13"/>
  <c r="H22" i="13" s="1"/>
  <c r="B22" i="13"/>
  <c r="B112" i="35"/>
  <c r="E112" i="35"/>
  <c r="F112" i="35" s="1"/>
  <c r="B113" i="35" s="1"/>
  <c r="J101" i="26"/>
  <c r="H101" i="101"/>
  <c r="I101" i="101"/>
  <c r="F102" i="101"/>
  <c r="B102" i="101"/>
  <c r="D103" i="26"/>
  <c r="E103" i="26" s="1"/>
  <c r="G102" i="26"/>
  <c r="J100" i="25"/>
  <c r="D102" i="25"/>
  <c r="E102" i="25" s="1"/>
  <c r="G101" i="25"/>
  <c r="E102" i="100"/>
  <c r="F102" i="100" s="1"/>
  <c r="B102" i="100"/>
  <c r="H101" i="100"/>
  <c r="I101" i="100"/>
  <c r="D25" i="90"/>
  <c r="B25" i="90" s="1"/>
  <c r="I30" i="41"/>
  <c r="I26" i="66"/>
  <c r="I32" i="23"/>
  <c r="I26" i="67"/>
  <c r="I23" i="91"/>
  <c r="B26" i="68"/>
  <c r="I21" i="96"/>
  <c r="I30" i="22"/>
  <c r="I21" i="93"/>
  <c r="I27" i="54"/>
  <c r="I22" i="92"/>
  <c r="I29" i="39"/>
  <c r="I29" i="44"/>
  <c r="I22" i="94"/>
  <c r="I32" i="29"/>
  <c r="I29" i="43"/>
  <c r="I22" i="89"/>
  <c r="I27" i="46"/>
  <c r="I30" i="21"/>
  <c r="I32" i="70"/>
  <c r="I30" i="3"/>
  <c r="I24" i="78"/>
  <c r="I26" i="61"/>
  <c r="I29" i="73"/>
  <c r="I27" i="53"/>
  <c r="I23" i="84"/>
  <c r="I27" i="72"/>
  <c r="I32" i="27"/>
  <c r="I31" i="24"/>
  <c r="I24" i="77"/>
  <c r="I21" i="95"/>
  <c r="I23" i="85"/>
  <c r="I24" i="76"/>
  <c r="I23" i="81"/>
  <c r="I25" i="68"/>
  <c r="E110" i="56"/>
  <c r="B109" i="56"/>
  <c r="J105" i="65"/>
  <c r="I21" i="25"/>
  <c r="B22" i="99"/>
  <c r="D23" i="97"/>
  <c r="I21" i="97"/>
  <c r="B22" i="25"/>
  <c r="I21" i="98"/>
  <c r="B22" i="98"/>
  <c r="I21" i="99"/>
  <c r="E103" i="99"/>
  <c r="D103" i="99"/>
  <c r="J101" i="99"/>
  <c r="I24" i="79"/>
  <c r="B104" i="81"/>
  <c r="B103" i="94"/>
  <c r="J102" i="94"/>
  <c r="J109" i="41"/>
  <c r="F103" i="98"/>
  <c r="B103" i="98"/>
  <c r="F103" i="97"/>
  <c r="B103" i="97"/>
  <c r="B103" i="26"/>
  <c r="B103" i="95"/>
  <c r="B110" i="41"/>
  <c r="J101" i="94"/>
  <c r="B27" i="67"/>
  <c r="B28" i="46"/>
  <c r="B32" i="24"/>
  <c r="D26" i="82"/>
  <c r="B23" i="94"/>
  <c r="B22" i="93"/>
  <c r="B28" i="53"/>
  <c r="D30" i="55"/>
  <c r="B24" i="84"/>
  <c r="B24" i="91"/>
  <c r="B33" i="23"/>
  <c r="B27" i="66"/>
  <c r="I22" i="33"/>
  <c r="I29" i="42"/>
  <c r="D30" i="58"/>
  <c r="B30" i="42"/>
  <c r="B27" i="61"/>
  <c r="B24" i="85"/>
  <c r="B30" i="39"/>
  <c r="B33" i="27"/>
  <c r="B31" i="22"/>
  <c r="B30" i="44"/>
  <c r="B22" i="95"/>
  <c r="B25" i="76"/>
  <c r="B22" i="96"/>
  <c r="B24" i="81"/>
  <c r="B28" i="72"/>
  <c r="I26" i="63"/>
  <c r="I31" i="32"/>
  <c r="B30" i="73"/>
  <c r="B23" i="92"/>
  <c r="B25" i="77"/>
  <c r="B25" i="78"/>
  <c r="B31" i="19"/>
  <c r="B32" i="32"/>
  <c r="B28" i="54"/>
  <c r="B31" i="41"/>
  <c r="I27" i="57"/>
  <c r="B31" i="3"/>
  <c r="B23" i="33"/>
  <c r="B27" i="63"/>
  <c r="B33" i="29"/>
  <c r="I30" i="19"/>
  <c r="B23" i="89"/>
  <c r="B31" i="21"/>
  <c r="D34" i="31"/>
  <c r="B25" i="79"/>
  <c r="B28" i="57"/>
  <c r="B30" i="43"/>
  <c r="B33" i="70"/>
  <c r="B103" i="93"/>
  <c r="D104" i="93"/>
  <c r="E104" i="93" s="1"/>
  <c r="J106" i="62"/>
  <c r="J110" i="22"/>
  <c r="J109" i="73"/>
  <c r="J103" i="81"/>
  <c r="B27" i="59"/>
  <c r="I26" i="59"/>
  <c r="I31" i="18"/>
  <c r="B30" i="35"/>
  <c r="G29" i="35"/>
  <c r="E30" i="35"/>
  <c r="F30" i="35" s="1"/>
  <c r="H29" i="35"/>
  <c r="B32" i="18"/>
  <c r="I28" i="35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J108" i="56"/>
  <c r="B113" i="23"/>
  <c r="B112" i="18"/>
  <c r="J110" i="35"/>
  <c r="B113" i="71"/>
  <c r="B109" i="57"/>
  <c r="B103" i="87"/>
  <c r="B110" i="44"/>
  <c r="J104" i="77"/>
  <c r="J107" i="54"/>
  <c r="J107" i="55"/>
  <c r="G102" i="13"/>
  <c r="D103" i="13"/>
  <c r="E103" i="13" s="1"/>
  <c r="B111" i="3"/>
  <c r="D103" i="33"/>
  <c r="G102" i="33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01" i="13"/>
  <c r="J110" i="21"/>
  <c r="J103" i="80"/>
  <c r="J109" i="42"/>
  <c r="D103" i="102" l="1"/>
  <c r="G102" i="102"/>
  <c r="E103" i="102"/>
  <c r="J101" i="102"/>
  <c r="G22" i="13"/>
  <c r="I22" i="13" s="1"/>
  <c r="D23" i="13"/>
  <c r="E23" i="13" s="1"/>
  <c r="E113" i="35"/>
  <c r="F113" i="35" s="1"/>
  <c r="G113" i="35" s="1"/>
  <c r="G112" i="35"/>
  <c r="H112" i="35" s="1"/>
  <c r="J101" i="101"/>
  <c r="G102" i="101"/>
  <c r="D103" i="101"/>
  <c r="E103" i="101" s="1"/>
  <c r="I101" i="25"/>
  <c r="H101" i="25"/>
  <c r="F102" i="25"/>
  <c r="B102" i="25"/>
  <c r="H102" i="26"/>
  <c r="I102" i="26"/>
  <c r="F103" i="26"/>
  <c r="J101" i="100"/>
  <c r="I29" i="58"/>
  <c r="I33" i="31"/>
  <c r="I25" i="82"/>
  <c r="I29" i="55"/>
  <c r="I24" i="90"/>
  <c r="D103" i="100"/>
  <c r="G102" i="100"/>
  <c r="D25" i="88"/>
  <c r="I34" i="28"/>
  <c r="I23" i="87"/>
  <c r="I29" i="45"/>
  <c r="I25" i="75"/>
  <c r="I33" i="69"/>
  <c r="I26" i="65"/>
  <c r="D110" i="56"/>
  <c r="F110" i="56" s="1"/>
  <c r="I23" i="83"/>
  <c r="I26" i="60"/>
  <c r="I29" i="74"/>
  <c r="D23" i="98"/>
  <c r="I22" i="97"/>
  <c r="B23" i="97"/>
  <c r="D23" i="99"/>
  <c r="B103" i="99"/>
  <c r="F103" i="99"/>
  <c r="B105" i="81"/>
  <c r="J102" i="97"/>
  <c r="B104" i="94"/>
  <c r="B29" i="72"/>
  <c r="I32" i="30"/>
  <c r="J102" i="98"/>
  <c r="D104" i="97"/>
  <c r="G103" i="97"/>
  <c r="E104" i="97"/>
  <c r="D104" i="98"/>
  <c r="G103" i="98"/>
  <c r="E104" i="98"/>
  <c r="J102" i="95"/>
  <c r="D104" i="95"/>
  <c r="B104" i="95" s="1"/>
  <c r="E104" i="95"/>
  <c r="I24" i="80"/>
  <c r="D28" i="67"/>
  <c r="B26" i="82"/>
  <c r="B25" i="86"/>
  <c r="B25" i="80"/>
  <c r="I24" i="86"/>
  <c r="D28" i="66"/>
  <c r="D34" i="23"/>
  <c r="B30" i="58"/>
  <c r="B27" i="65"/>
  <c r="B26" i="75"/>
  <c r="B30" i="55"/>
  <c r="D25" i="91"/>
  <c r="I26" i="68"/>
  <c r="B31" i="39"/>
  <c r="I29" i="35"/>
  <c r="B33" i="34"/>
  <c r="B34" i="31"/>
  <c r="B27" i="60"/>
  <c r="B30" i="45"/>
  <c r="B28" i="64"/>
  <c r="B24" i="83"/>
  <c r="I32" i="34"/>
  <c r="B30" i="74"/>
  <c r="I27" i="56"/>
  <c r="D32" i="41"/>
  <c r="B27" i="68"/>
  <c r="B28" i="56"/>
  <c r="B33" i="71"/>
  <c r="B33" i="30"/>
  <c r="I27" i="64"/>
  <c r="B34" i="69"/>
  <c r="B35" i="28"/>
  <c r="B23" i="26"/>
  <c r="I32" i="71"/>
  <c r="J110" i="19"/>
  <c r="J109" i="43"/>
  <c r="J107" i="72"/>
  <c r="J106" i="64"/>
  <c r="J106" i="61"/>
  <c r="J102" i="84"/>
  <c r="J102" i="90"/>
  <c r="J105" i="68"/>
  <c r="J112" i="69"/>
  <c r="J112" i="23"/>
  <c r="J112" i="70"/>
  <c r="J106" i="60"/>
  <c r="B27" i="62"/>
  <c r="D33" i="18"/>
  <c r="I30" i="20"/>
  <c r="J112" i="27"/>
  <c r="J107" i="58"/>
  <c r="J107" i="46"/>
  <c r="J107" i="53"/>
  <c r="G30" i="35"/>
  <c r="B31" i="35"/>
  <c r="H30" i="35"/>
  <c r="E31" i="35"/>
  <c r="F31" i="35" s="1"/>
  <c r="I26" i="62"/>
  <c r="B31" i="20"/>
  <c r="J102" i="86"/>
  <c r="J112" i="29"/>
  <c r="B24" i="87"/>
  <c r="J108" i="74"/>
  <c r="J104" i="79"/>
  <c r="J102" i="92"/>
  <c r="B108" i="62"/>
  <c r="J111" i="31"/>
  <c r="J110" i="20"/>
  <c r="J104" i="78"/>
  <c r="D108" i="65"/>
  <c r="E108" i="65"/>
  <c r="J103" i="85"/>
  <c r="J110" i="34"/>
  <c r="J102" i="88"/>
  <c r="J105" i="66"/>
  <c r="B110" i="45"/>
  <c r="B111" i="41"/>
  <c r="J106" i="63"/>
  <c r="J109" i="39"/>
  <c r="B104" i="91"/>
  <c r="B111" i="73"/>
  <c r="B104" i="89"/>
  <c r="J111" i="32"/>
  <c r="J112" i="30"/>
  <c r="B112" i="22"/>
  <c r="E113" i="18"/>
  <c r="D113" i="18"/>
  <c r="J108" i="57"/>
  <c r="D109" i="59"/>
  <c r="E109" i="59"/>
  <c r="J107" i="59"/>
  <c r="D114" i="23"/>
  <c r="E114" i="23"/>
  <c r="J111" i="35"/>
  <c r="D114" i="71"/>
  <c r="E114" i="71"/>
  <c r="E110" i="57"/>
  <c r="D110" i="57"/>
  <c r="J112" i="71"/>
  <c r="B106" i="75"/>
  <c r="B103" i="33"/>
  <c r="J113" i="28"/>
  <c r="J103" i="82"/>
  <c r="B111" i="42"/>
  <c r="B109" i="55"/>
  <c r="J102" i="96"/>
  <c r="B106" i="76"/>
  <c r="B112" i="21"/>
  <c r="J105" i="67"/>
  <c r="I102" i="13"/>
  <c r="H102" i="13"/>
  <c r="D104" i="96"/>
  <c r="B104" i="93"/>
  <c r="F104" i="93"/>
  <c r="I102" i="33"/>
  <c r="H102" i="33"/>
  <c r="J109" i="44"/>
  <c r="B113" i="24"/>
  <c r="B105" i="80"/>
  <c r="J110" i="3"/>
  <c r="B109" i="54"/>
  <c r="J102" i="87"/>
  <c r="E103" i="33"/>
  <c r="F103" i="33" s="1"/>
  <c r="B106" i="77"/>
  <c r="B105" i="83"/>
  <c r="F103" i="13"/>
  <c r="B103" i="13"/>
  <c r="H102" i="102" l="1"/>
  <c r="I102" i="102"/>
  <c r="B103" i="102"/>
  <c r="F103" i="102"/>
  <c r="I112" i="35"/>
  <c r="J112" i="35" s="1"/>
  <c r="B114" i="35"/>
  <c r="E114" i="35"/>
  <c r="F114" i="35" s="1"/>
  <c r="B115" i="35" s="1"/>
  <c r="F23" i="13"/>
  <c r="H23" i="13" s="1"/>
  <c r="B23" i="13"/>
  <c r="B103" i="101"/>
  <c r="F103" i="101"/>
  <c r="J101" i="25"/>
  <c r="H102" i="101"/>
  <c r="I102" i="101"/>
  <c r="J102" i="26"/>
  <c r="G103" i="26"/>
  <c r="D104" i="26"/>
  <c r="B104" i="26" s="1"/>
  <c r="G102" i="25"/>
  <c r="D103" i="25"/>
  <c r="E103" i="25" s="1"/>
  <c r="B25" i="88"/>
  <c r="I24" i="91"/>
  <c r="I22" i="98"/>
  <c r="I22" i="99"/>
  <c r="I31" i="41"/>
  <c r="I24" i="88"/>
  <c r="I27" i="67"/>
  <c r="H102" i="100"/>
  <c r="I102" i="100"/>
  <c r="E103" i="100"/>
  <c r="F103" i="100" s="1"/>
  <c r="B103" i="100"/>
  <c r="I25" i="78"/>
  <c r="I24" i="81"/>
  <c r="I27" i="63"/>
  <c r="I22" i="96"/>
  <c r="I31" i="22"/>
  <c r="I27" i="59"/>
  <c r="I23" i="92"/>
  <c r="I25" i="79"/>
  <c r="I22" i="95"/>
  <c r="I28" i="54"/>
  <c r="I33" i="27"/>
  <c r="I24" i="84"/>
  <c r="I28" i="53"/>
  <c r="I22" i="93"/>
  <c r="I32" i="24"/>
  <c r="B110" i="56"/>
  <c r="I25" i="77"/>
  <c r="I23" i="89"/>
  <c r="I27" i="61"/>
  <c r="I28" i="46"/>
  <c r="I31" i="19"/>
  <c r="I31" i="3"/>
  <c r="I24" i="85"/>
  <c r="I30" i="73"/>
  <c r="I30" i="39"/>
  <c r="I25" i="76"/>
  <c r="I30" i="44"/>
  <c r="I28" i="72"/>
  <c r="J111" i="18"/>
  <c r="J106" i="65"/>
  <c r="J109" i="56"/>
  <c r="B31" i="43"/>
  <c r="D106" i="81"/>
  <c r="I30" i="43"/>
  <c r="I22" i="25"/>
  <c r="B23" i="99"/>
  <c r="B23" i="98"/>
  <c r="B23" i="25"/>
  <c r="I31" i="17"/>
  <c r="J102" i="99"/>
  <c r="E104" i="99"/>
  <c r="D104" i="99"/>
  <c r="G103" i="99"/>
  <c r="I34" i="69"/>
  <c r="I30" i="42"/>
  <c r="I31" i="21"/>
  <c r="D33" i="3"/>
  <c r="H103" i="98"/>
  <c r="M88" i="98" s="1"/>
  <c r="M89" i="98" s="1"/>
  <c r="I103" i="98"/>
  <c r="N88" i="98" s="1"/>
  <c r="B104" i="98"/>
  <c r="F104" i="98"/>
  <c r="I103" i="97"/>
  <c r="N88" i="97" s="1"/>
  <c r="H103" i="97"/>
  <c r="M88" i="97" s="1"/>
  <c r="M89" i="97" s="1"/>
  <c r="F104" i="97"/>
  <c r="B104" i="97"/>
  <c r="F104" i="95"/>
  <c r="J103" i="93"/>
  <c r="B28" i="67"/>
  <c r="B29" i="46"/>
  <c r="D32" i="43"/>
  <c r="B32" i="43" s="1"/>
  <c r="D32" i="42"/>
  <c r="B33" i="24"/>
  <c r="D26" i="80"/>
  <c r="B24" i="94"/>
  <c r="B23" i="93"/>
  <c r="D26" i="86"/>
  <c r="I23" i="94"/>
  <c r="B25" i="91"/>
  <c r="I27" i="66"/>
  <c r="D27" i="75"/>
  <c r="I33" i="23"/>
  <c r="B29" i="53"/>
  <c r="B34" i="23"/>
  <c r="B31" i="42"/>
  <c r="B25" i="84"/>
  <c r="D28" i="65"/>
  <c r="B28" i="66"/>
  <c r="B34" i="27"/>
  <c r="B32" i="22"/>
  <c r="B25" i="85"/>
  <c r="D32" i="39"/>
  <c r="B23" i="95"/>
  <c r="B23" i="96"/>
  <c r="B28" i="61"/>
  <c r="B25" i="81"/>
  <c r="B31" i="44"/>
  <c r="I31" i="39"/>
  <c r="B26" i="76"/>
  <c r="I23" i="33"/>
  <c r="B32" i="41"/>
  <c r="B32" i="17"/>
  <c r="B34" i="29"/>
  <c r="D36" i="28"/>
  <c r="B32" i="19"/>
  <c r="D34" i="71"/>
  <c r="D28" i="68"/>
  <c r="B29" i="57"/>
  <c r="B33" i="32"/>
  <c r="D34" i="34"/>
  <c r="D31" i="45"/>
  <c r="B34" i="70"/>
  <c r="B26" i="77"/>
  <c r="B24" i="92"/>
  <c r="B26" i="78"/>
  <c r="I28" i="57"/>
  <c r="B29" i="54"/>
  <c r="B32" i="21"/>
  <c r="D35" i="69"/>
  <c r="B31" i="73"/>
  <c r="I32" i="32"/>
  <c r="B28" i="63"/>
  <c r="B24" i="89"/>
  <c r="B32" i="3"/>
  <c r="B26" i="79"/>
  <c r="I33" i="70"/>
  <c r="D29" i="64"/>
  <c r="I33" i="29"/>
  <c r="B24" i="33"/>
  <c r="D113" i="17"/>
  <c r="B113" i="17" s="1"/>
  <c r="E113" i="17"/>
  <c r="D25" i="87"/>
  <c r="J103" i="89"/>
  <c r="J104" i="81"/>
  <c r="E32" i="35"/>
  <c r="F32" i="35" s="1"/>
  <c r="G31" i="35"/>
  <c r="H31" i="35"/>
  <c r="B32" i="35"/>
  <c r="B28" i="59"/>
  <c r="I30" i="35"/>
  <c r="B33" i="18"/>
  <c r="I32" i="18"/>
  <c r="J107" i="62"/>
  <c r="J103" i="91"/>
  <c r="B112" i="34"/>
  <c r="B113" i="31"/>
  <c r="B105" i="85"/>
  <c r="B112" i="19"/>
  <c r="B108" i="64"/>
  <c r="F108" i="65"/>
  <c r="B108" i="65"/>
  <c r="B104" i="90"/>
  <c r="B104" i="86"/>
  <c r="B111" i="43"/>
  <c r="D113" i="22"/>
  <c r="E113" i="22"/>
  <c r="B104" i="88"/>
  <c r="B114" i="27"/>
  <c r="B114" i="30"/>
  <c r="B108" i="61"/>
  <c r="D111" i="45"/>
  <c r="E111" i="45"/>
  <c r="B111" i="39"/>
  <c r="B109" i="53"/>
  <c r="B109" i="72"/>
  <c r="J109" i="45"/>
  <c r="M88" i="58"/>
  <c r="M89" i="58" s="1"/>
  <c r="N88" i="58"/>
  <c r="J111" i="22"/>
  <c r="D109" i="62"/>
  <c r="E109" i="62"/>
  <c r="B106" i="78"/>
  <c r="B108" i="63"/>
  <c r="J110" i="41"/>
  <c r="D112" i="73"/>
  <c r="E112" i="73"/>
  <c r="D105" i="91"/>
  <c r="E105" i="91"/>
  <c r="B113" i="32"/>
  <c r="E112" i="41"/>
  <c r="D112" i="41"/>
  <c r="B114" i="70"/>
  <c r="B107" i="66"/>
  <c r="B112" i="20"/>
  <c r="B110" i="74"/>
  <c r="B104" i="84"/>
  <c r="B109" i="46"/>
  <c r="B114" i="69"/>
  <c r="E105" i="89"/>
  <c r="D105" i="89"/>
  <c r="B107" i="68"/>
  <c r="B106" i="79"/>
  <c r="B114" i="29"/>
  <c r="J110" i="73"/>
  <c r="B104" i="92"/>
  <c r="B109" i="58"/>
  <c r="B108" i="60"/>
  <c r="B114" i="23"/>
  <c r="F114" i="23"/>
  <c r="F109" i="59"/>
  <c r="B109" i="59"/>
  <c r="E111" i="56"/>
  <c r="G110" i="56"/>
  <c r="D111" i="56"/>
  <c r="F113" i="18"/>
  <c r="B113" i="18"/>
  <c r="F114" i="71"/>
  <c r="B114" i="71"/>
  <c r="F110" i="57"/>
  <c r="B110" i="57"/>
  <c r="D107" i="75"/>
  <c r="E107" i="75"/>
  <c r="J105" i="76"/>
  <c r="B111" i="44"/>
  <c r="G114" i="35"/>
  <c r="B104" i="96"/>
  <c r="D106" i="80"/>
  <c r="E106" i="80"/>
  <c r="J110" i="42"/>
  <c r="J112" i="24"/>
  <c r="J102" i="33"/>
  <c r="G103" i="13"/>
  <c r="D104" i="13"/>
  <c r="E106" i="83"/>
  <c r="D106" i="83"/>
  <c r="B107" i="67"/>
  <c r="E104" i="96"/>
  <c r="F104" i="96" s="1"/>
  <c r="B115" i="28"/>
  <c r="J102" i="13"/>
  <c r="J104" i="80"/>
  <c r="D110" i="55"/>
  <c r="E110" i="55"/>
  <c r="D114" i="24"/>
  <c r="E114" i="24"/>
  <c r="J111" i="17"/>
  <c r="E107" i="76"/>
  <c r="D107" i="76"/>
  <c r="J105" i="75"/>
  <c r="G103" i="33"/>
  <c r="D104" i="33"/>
  <c r="E104" i="33" s="1"/>
  <c r="J111" i="21"/>
  <c r="J108" i="54"/>
  <c r="D107" i="77"/>
  <c r="E107" i="77"/>
  <c r="B104" i="87"/>
  <c r="D110" i="54"/>
  <c r="E110" i="54"/>
  <c r="J105" i="77"/>
  <c r="I113" i="35"/>
  <c r="H113" i="35"/>
  <c r="G104" i="93"/>
  <c r="D105" i="93"/>
  <c r="E105" i="93" s="1"/>
  <c r="J104" i="83"/>
  <c r="J108" i="55"/>
  <c r="E113" i="21"/>
  <c r="D113" i="21"/>
  <c r="B112" i="3"/>
  <c r="B105" i="82"/>
  <c r="D112" i="42"/>
  <c r="E112" i="42"/>
  <c r="N89" i="97" l="1"/>
  <c r="O88" i="97"/>
  <c r="O89" i="97" s="1"/>
  <c r="N89" i="98"/>
  <c r="O88" i="98"/>
  <c r="O89" i="98" s="1"/>
  <c r="E115" i="35"/>
  <c r="F115" i="35" s="1"/>
  <c r="B116" i="35" s="1"/>
  <c r="D104" i="102"/>
  <c r="E104" i="102" s="1"/>
  <c r="G103" i="102"/>
  <c r="J102" i="102"/>
  <c r="D24" i="13"/>
  <c r="E24" i="13" s="1"/>
  <c r="G23" i="13"/>
  <c r="I23" i="13" s="1"/>
  <c r="E104" i="26"/>
  <c r="F104" i="26" s="1"/>
  <c r="D104" i="101"/>
  <c r="E104" i="101" s="1"/>
  <c r="G103" i="101"/>
  <c r="J102" i="101"/>
  <c r="F103" i="25"/>
  <c r="B103" i="25"/>
  <c r="I102" i="25"/>
  <c r="H102" i="25"/>
  <c r="I103" i="26"/>
  <c r="H103" i="26"/>
  <c r="J102" i="100"/>
  <c r="I27" i="68"/>
  <c r="I33" i="71"/>
  <c r="I28" i="64"/>
  <c r="I27" i="65"/>
  <c r="G103" i="100"/>
  <c r="D104" i="100"/>
  <c r="B104" i="100" s="1"/>
  <c r="I33" i="30"/>
  <c r="I24" i="83"/>
  <c r="I27" i="60"/>
  <c r="I28" i="56"/>
  <c r="I31" i="20"/>
  <c r="N89" i="58"/>
  <c r="O88" i="58"/>
  <c r="O89" i="58" s="1"/>
  <c r="E106" i="81"/>
  <c r="F106" i="81" s="1"/>
  <c r="D30" i="72"/>
  <c r="B30" i="72" s="1"/>
  <c r="I25" i="80"/>
  <c r="I103" i="99"/>
  <c r="N88" i="99" s="1"/>
  <c r="H103" i="99"/>
  <c r="M88" i="99" s="1"/>
  <c r="M89" i="99" s="1"/>
  <c r="B104" i="99"/>
  <c r="F104" i="99"/>
  <c r="B31" i="74"/>
  <c r="I30" i="74"/>
  <c r="I31" i="43"/>
  <c r="J103" i="95"/>
  <c r="J103" i="98"/>
  <c r="D105" i="97"/>
  <c r="G104" i="97"/>
  <c r="E105" i="97"/>
  <c r="J103" i="97"/>
  <c r="D105" i="98"/>
  <c r="G104" i="98"/>
  <c r="E105" i="98"/>
  <c r="G104" i="95"/>
  <c r="D105" i="95"/>
  <c r="B105" i="95" s="1"/>
  <c r="E105" i="95"/>
  <c r="I26" i="75"/>
  <c r="D30" i="46"/>
  <c r="D34" i="24"/>
  <c r="D33" i="19"/>
  <c r="B26" i="86"/>
  <c r="B26" i="80"/>
  <c r="D24" i="93"/>
  <c r="D25" i="94"/>
  <c r="I25" i="86"/>
  <c r="D105" i="94"/>
  <c r="B27" i="75"/>
  <c r="D24" i="95"/>
  <c r="B24" i="95" s="1"/>
  <c r="B28" i="65"/>
  <c r="B32" i="42"/>
  <c r="D26" i="84"/>
  <c r="D30" i="53"/>
  <c r="D27" i="76"/>
  <c r="D29" i="61"/>
  <c r="D24" i="96"/>
  <c r="D35" i="27"/>
  <c r="D26" i="81"/>
  <c r="D32" i="44"/>
  <c r="B32" i="39"/>
  <c r="D26" i="85"/>
  <c r="D33" i="22"/>
  <c r="I33" i="34"/>
  <c r="I30" i="45"/>
  <c r="B35" i="69"/>
  <c r="B31" i="45"/>
  <c r="B28" i="68"/>
  <c r="B36" i="28"/>
  <c r="D33" i="17"/>
  <c r="B29" i="64"/>
  <c r="D25" i="89"/>
  <c r="D33" i="21"/>
  <c r="D34" i="32"/>
  <c r="I35" i="28"/>
  <c r="D27" i="77"/>
  <c r="D35" i="29"/>
  <c r="D29" i="63"/>
  <c r="D32" i="73"/>
  <c r="D27" i="78"/>
  <c r="D25" i="92"/>
  <c r="D32" i="74"/>
  <c r="B34" i="71"/>
  <c r="B29" i="56"/>
  <c r="B24" i="26"/>
  <c r="B33" i="3"/>
  <c r="I31" i="35"/>
  <c r="D27" i="79"/>
  <c r="B34" i="30"/>
  <c r="D30" i="54"/>
  <c r="B28" i="60"/>
  <c r="B25" i="83"/>
  <c r="D35" i="70"/>
  <c r="B34" i="34"/>
  <c r="D30" i="57"/>
  <c r="J111" i="20"/>
  <c r="J106" i="66"/>
  <c r="F113" i="17"/>
  <c r="G113" i="17" s="1"/>
  <c r="J113" i="70"/>
  <c r="J113" i="23"/>
  <c r="J103" i="90"/>
  <c r="J104" i="85"/>
  <c r="I27" i="62"/>
  <c r="I24" i="87"/>
  <c r="B32" i="20"/>
  <c r="B28" i="62"/>
  <c r="D29" i="59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J108" i="46"/>
  <c r="J109" i="74"/>
  <c r="E107" i="79"/>
  <c r="D107" i="79"/>
  <c r="J107" i="61"/>
  <c r="D105" i="84"/>
  <c r="E105" i="84"/>
  <c r="E113" i="20"/>
  <c r="D113" i="20"/>
  <c r="D114" i="32"/>
  <c r="E114" i="32"/>
  <c r="E110" i="72"/>
  <c r="D110" i="72"/>
  <c r="D110" i="53"/>
  <c r="E110" i="53"/>
  <c r="E109" i="61"/>
  <c r="D109" i="61"/>
  <c r="E115" i="30"/>
  <c r="D115" i="30"/>
  <c r="E112" i="43"/>
  <c r="D112" i="43"/>
  <c r="D105" i="90"/>
  <c r="E105" i="90"/>
  <c r="B106" i="81"/>
  <c r="E115" i="69"/>
  <c r="D115" i="69"/>
  <c r="D110" i="46"/>
  <c r="E110" i="46"/>
  <c r="J106" i="68"/>
  <c r="E109" i="63"/>
  <c r="D109" i="63"/>
  <c r="E107" i="78"/>
  <c r="D107" i="78"/>
  <c r="B109" i="62"/>
  <c r="F109" i="62"/>
  <c r="J107" i="63"/>
  <c r="E106" i="85"/>
  <c r="D106" i="85"/>
  <c r="J113" i="30"/>
  <c r="J103" i="88"/>
  <c r="J113" i="69"/>
  <c r="D109" i="60"/>
  <c r="E109" i="60"/>
  <c r="D105" i="92"/>
  <c r="E105" i="92"/>
  <c r="D115" i="29"/>
  <c r="E115" i="29"/>
  <c r="D108" i="68"/>
  <c r="E108" i="68"/>
  <c r="D108" i="66"/>
  <c r="E108" i="66"/>
  <c r="B112" i="41"/>
  <c r="F112" i="41"/>
  <c r="F105" i="91"/>
  <c r="B105" i="91"/>
  <c r="F112" i="73"/>
  <c r="B112" i="73"/>
  <c r="F111" i="45"/>
  <c r="B111" i="45"/>
  <c r="D115" i="27"/>
  <c r="E115" i="27"/>
  <c r="D110" i="58"/>
  <c r="E110" i="58"/>
  <c r="F105" i="89"/>
  <c r="B105" i="89"/>
  <c r="J111" i="34"/>
  <c r="J110" i="43"/>
  <c r="J105" i="78"/>
  <c r="E115" i="70"/>
  <c r="D115" i="70"/>
  <c r="J103" i="84"/>
  <c r="J108" i="58"/>
  <c r="J105" i="79"/>
  <c r="D112" i="39"/>
  <c r="E112" i="39"/>
  <c r="D105" i="88"/>
  <c r="E105" i="88"/>
  <c r="F113" i="22"/>
  <c r="B113" i="22"/>
  <c r="J107" i="60"/>
  <c r="D109" i="65"/>
  <c r="E109" i="65"/>
  <c r="G108" i="65"/>
  <c r="D109" i="64"/>
  <c r="E109" i="64"/>
  <c r="D113" i="19"/>
  <c r="E113" i="19"/>
  <c r="J113" i="27"/>
  <c r="D114" i="31"/>
  <c r="E114" i="31"/>
  <c r="B111" i="56"/>
  <c r="F111" i="56"/>
  <c r="G109" i="59"/>
  <c r="E110" i="59"/>
  <c r="D110" i="59"/>
  <c r="D114" i="18"/>
  <c r="E114" i="18"/>
  <c r="G113" i="18"/>
  <c r="H110" i="56"/>
  <c r="M88" i="56" s="1"/>
  <c r="M89" i="56" s="1"/>
  <c r="I110" i="56"/>
  <c r="N88" i="56" s="1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J104" i="82"/>
  <c r="B104" i="13"/>
  <c r="B106" i="80"/>
  <c r="F106" i="80"/>
  <c r="D112" i="44"/>
  <c r="E112" i="44"/>
  <c r="B107" i="76"/>
  <c r="F107" i="76"/>
  <c r="J106" i="67"/>
  <c r="D106" i="82"/>
  <c r="E106" i="82"/>
  <c r="B107" i="77"/>
  <c r="F107" i="77"/>
  <c r="F105" i="93"/>
  <c r="B105" i="93"/>
  <c r="J113" i="35"/>
  <c r="B104" i="33"/>
  <c r="F104" i="33"/>
  <c r="F114" i="24"/>
  <c r="B114" i="24"/>
  <c r="D116" i="28"/>
  <c r="E116" i="28"/>
  <c r="J110" i="44"/>
  <c r="F106" i="83"/>
  <c r="B106" i="83"/>
  <c r="H103" i="13"/>
  <c r="I103" i="13"/>
  <c r="J103" i="87"/>
  <c r="H114" i="35"/>
  <c r="M88" i="35" s="1"/>
  <c r="M89" i="35" s="1"/>
  <c r="I114" i="35"/>
  <c r="N88" i="35" s="1"/>
  <c r="B107" i="75"/>
  <c r="F107" i="75"/>
  <c r="B112" i="42"/>
  <c r="F112" i="42"/>
  <c r="D108" i="67"/>
  <c r="E108" i="67"/>
  <c r="F113" i="21"/>
  <c r="B113" i="21"/>
  <c r="D113" i="3"/>
  <c r="E113" i="3"/>
  <c r="H104" i="93"/>
  <c r="M88" i="93" s="1"/>
  <c r="M89" i="93" s="1"/>
  <c r="I104" i="93"/>
  <c r="N88" i="93" s="1"/>
  <c r="B110" i="54"/>
  <c r="F110" i="54"/>
  <c r="D105" i="87"/>
  <c r="E105" i="87"/>
  <c r="H103" i="33"/>
  <c r="I103" i="33"/>
  <c r="B110" i="55"/>
  <c r="F110" i="55"/>
  <c r="E104" i="13"/>
  <c r="F104" i="13" s="1"/>
  <c r="J114" i="28"/>
  <c r="J111" i="3"/>
  <c r="B24" i="13" l="1"/>
  <c r="F24" i="13"/>
  <c r="G24" i="13" s="1"/>
  <c r="E116" i="35"/>
  <c r="F116" i="35" s="1"/>
  <c r="G115" i="35"/>
  <c r="O88" i="35"/>
  <c r="O89" i="35" s="1"/>
  <c r="N89" i="35"/>
  <c r="N89" i="99"/>
  <c r="O88" i="99"/>
  <c r="O89" i="99" s="1"/>
  <c r="N89" i="56"/>
  <c r="O88" i="56"/>
  <c r="O89" i="56" s="1"/>
  <c r="O88" i="93"/>
  <c r="O89" i="93" s="1"/>
  <c r="N89" i="93"/>
  <c r="H103" i="102"/>
  <c r="I103" i="102"/>
  <c r="F104" i="102"/>
  <c r="B104" i="102"/>
  <c r="J103" i="26"/>
  <c r="H103" i="101"/>
  <c r="I103" i="101"/>
  <c r="F104" i="101"/>
  <c r="B104" i="101"/>
  <c r="D105" i="26"/>
  <c r="E105" i="26" s="1"/>
  <c r="F105" i="26" s="1"/>
  <c r="G104" i="26"/>
  <c r="J102" i="25"/>
  <c r="G103" i="25"/>
  <c r="D104" i="25"/>
  <c r="B104" i="25" s="1"/>
  <c r="E104" i="100"/>
  <c r="F104" i="100" s="1"/>
  <c r="G104" i="100" s="1"/>
  <c r="I26" i="77"/>
  <c r="I28" i="61"/>
  <c r="I34" i="29"/>
  <c r="I26" i="78"/>
  <c r="I23" i="93"/>
  <c r="I24" i="89"/>
  <c r="I29" i="46"/>
  <c r="I26" i="79"/>
  <c r="I34" i="70"/>
  <c r="I24" i="94"/>
  <c r="I32" i="19"/>
  <c r="I29" i="54"/>
  <c r="I32" i="21"/>
  <c r="I28" i="59"/>
  <c r="I31" i="44"/>
  <c r="I23" i="96"/>
  <c r="I29" i="72"/>
  <c r="I33" i="24"/>
  <c r="I31" i="74"/>
  <c r="I25" i="84"/>
  <c r="I25" i="85"/>
  <c r="I29" i="57"/>
  <c r="I32" i="22"/>
  <c r="I28" i="63"/>
  <c r="I29" i="53"/>
  <c r="I25" i="81"/>
  <c r="H103" i="100"/>
  <c r="I103" i="100"/>
  <c r="J103" i="94"/>
  <c r="I32" i="3"/>
  <c r="I31" i="42"/>
  <c r="I23" i="25"/>
  <c r="B24" i="25"/>
  <c r="J103" i="99"/>
  <c r="D105" i="99"/>
  <c r="G104" i="99"/>
  <c r="E105" i="99"/>
  <c r="I32" i="17"/>
  <c r="B33" i="19"/>
  <c r="H104" i="98"/>
  <c r="I104" i="98"/>
  <c r="F105" i="98"/>
  <c r="B105" i="98"/>
  <c r="I104" i="97"/>
  <c r="H104" i="97"/>
  <c r="F105" i="95"/>
  <c r="E106" i="95" s="1"/>
  <c r="F105" i="97"/>
  <c r="B105" i="97"/>
  <c r="I104" i="95"/>
  <c r="N88" i="95" s="1"/>
  <c r="H104" i="95"/>
  <c r="M88" i="95" s="1"/>
  <c r="M89" i="95" s="1"/>
  <c r="D114" i="17"/>
  <c r="B114" i="17" s="1"/>
  <c r="E114" i="17"/>
  <c r="I23" i="95"/>
  <c r="B30" i="46"/>
  <c r="B34" i="24"/>
  <c r="I34" i="27"/>
  <c r="B24" i="93"/>
  <c r="B25" i="94"/>
  <c r="H24" i="13"/>
  <c r="E105" i="94"/>
  <c r="F105" i="94" s="1"/>
  <c r="B105" i="94"/>
  <c r="B30" i="53"/>
  <c r="B26" i="84"/>
  <c r="I24" i="33"/>
  <c r="B35" i="27"/>
  <c r="B27" i="76"/>
  <c r="B33" i="22"/>
  <c r="B32" i="44"/>
  <c r="B26" i="81"/>
  <c r="B24" i="96"/>
  <c r="B29" i="61"/>
  <c r="I26" i="76"/>
  <c r="B26" i="85"/>
  <c r="I33" i="32"/>
  <c r="B25" i="92"/>
  <c r="B30" i="57"/>
  <c r="B35" i="70"/>
  <c r="B30" i="54"/>
  <c r="D30" i="56"/>
  <c r="I31" i="73"/>
  <c r="B29" i="63"/>
  <c r="B33" i="21"/>
  <c r="D35" i="30"/>
  <c r="B27" i="78"/>
  <c r="D26" i="83"/>
  <c r="D29" i="60"/>
  <c r="I24" i="92"/>
  <c r="B32" i="73"/>
  <c r="B27" i="77"/>
  <c r="B25" i="89"/>
  <c r="B33" i="17"/>
  <c r="B27" i="79"/>
  <c r="B32" i="74"/>
  <c r="B35" i="29"/>
  <c r="B34" i="32"/>
  <c r="B25" i="33"/>
  <c r="J108" i="62"/>
  <c r="J110" i="56"/>
  <c r="J112" i="22"/>
  <c r="D25" i="13"/>
  <c r="I32" i="35"/>
  <c r="B29" i="59"/>
  <c r="D33" i="20"/>
  <c r="J105" i="81"/>
  <c r="J111" i="73"/>
  <c r="H33" i="35"/>
  <c r="G33" i="35"/>
  <c r="E34" i="35"/>
  <c r="F34" i="35" s="1"/>
  <c r="B34" i="35"/>
  <c r="D29" i="62"/>
  <c r="B109" i="64"/>
  <c r="F109" i="64"/>
  <c r="F109" i="65"/>
  <c r="B109" i="65"/>
  <c r="J111" i="41"/>
  <c r="E106" i="89"/>
  <c r="D106" i="89"/>
  <c r="G105" i="89"/>
  <c r="G111" i="45"/>
  <c r="E112" i="45"/>
  <c r="D112" i="45"/>
  <c r="D106" i="91"/>
  <c r="G105" i="91"/>
  <c r="E106" i="91"/>
  <c r="F105" i="92"/>
  <c r="B105" i="92"/>
  <c r="F109" i="63"/>
  <c r="B109" i="63"/>
  <c r="B115" i="69"/>
  <c r="F115" i="69"/>
  <c r="J104" i="89"/>
  <c r="F105" i="88"/>
  <c r="B105" i="88"/>
  <c r="F112" i="39"/>
  <c r="B112" i="39"/>
  <c r="F115" i="70"/>
  <c r="B115" i="70"/>
  <c r="B113" i="34"/>
  <c r="B105" i="86"/>
  <c r="D113" i="41"/>
  <c r="E113" i="41"/>
  <c r="G112" i="41"/>
  <c r="B108" i="66"/>
  <c r="F108" i="66"/>
  <c r="F115" i="29"/>
  <c r="B115" i="29"/>
  <c r="F107" i="78"/>
  <c r="B107" i="78"/>
  <c r="D107" i="81"/>
  <c r="G106" i="81"/>
  <c r="E107" i="81"/>
  <c r="B105" i="90"/>
  <c r="F105" i="90"/>
  <c r="F109" i="61"/>
  <c r="B109" i="61"/>
  <c r="B110" i="72"/>
  <c r="F110" i="72"/>
  <c r="B113" i="20"/>
  <c r="F113" i="20"/>
  <c r="F105" i="84"/>
  <c r="B105" i="84"/>
  <c r="F114" i="31"/>
  <c r="B114" i="31"/>
  <c r="F113" i="19"/>
  <c r="B113" i="19"/>
  <c r="I108" i="65"/>
  <c r="N88" i="65" s="1"/>
  <c r="H108" i="65"/>
  <c r="M88" i="65" s="1"/>
  <c r="M89" i="65" s="1"/>
  <c r="J104" i="91"/>
  <c r="B115" i="27"/>
  <c r="F115" i="27"/>
  <c r="G112" i="73"/>
  <c r="D113" i="73"/>
  <c r="E113" i="73"/>
  <c r="F108" i="68"/>
  <c r="B108" i="68"/>
  <c r="F112" i="43"/>
  <c r="B112" i="43"/>
  <c r="F115" i="30"/>
  <c r="B115" i="30"/>
  <c r="E114" i="22"/>
  <c r="D114" i="22"/>
  <c r="G113" i="22"/>
  <c r="F110" i="58"/>
  <c r="B110" i="58"/>
  <c r="B109" i="60"/>
  <c r="F109" i="60"/>
  <c r="B106" i="85"/>
  <c r="F106" i="85"/>
  <c r="G109" i="62"/>
  <c r="D110" i="62"/>
  <c r="E110" i="62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M88" i="23" s="1"/>
  <c r="M89" i="23" s="1"/>
  <c r="I114" i="23"/>
  <c r="N88" i="23" s="1"/>
  <c r="F114" i="18"/>
  <c r="B114" i="18"/>
  <c r="F115" i="23"/>
  <c r="B115" i="23"/>
  <c r="F110" i="59"/>
  <c r="B110" i="59"/>
  <c r="I109" i="59"/>
  <c r="N88" i="59" s="1"/>
  <c r="H109" i="59"/>
  <c r="M88" i="59" s="1"/>
  <c r="M89" i="59" s="1"/>
  <c r="J114" i="35"/>
  <c r="I113" i="18"/>
  <c r="N88" i="18" s="1"/>
  <c r="H113" i="18"/>
  <c r="M88" i="18" s="1"/>
  <c r="M89" i="18" s="1"/>
  <c r="H114" i="71"/>
  <c r="M88" i="71" s="1"/>
  <c r="M89" i="71" s="1"/>
  <c r="I114" i="71"/>
  <c r="N88" i="71" s="1"/>
  <c r="H110" i="57"/>
  <c r="M88" i="57" s="1"/>
  <c r="M89" i="57" s="1"/>
  <c r="I110" i="57"/>
  <c r="N88" i="57" s="1"/>
  <c r="F111" i="57"/>
  <c r="B111" i="57"/>
  <c r="B115" i="71"/>
  <c r="F115" i="71"/>
  <c r="J105" i="83"/>
  <c r="G110" i="55"/>
  <c r="E111" i="55"/>
  <c r="D111" i="55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J105" i="80"/>
  <c r="J106" i="75"/>
  <c r="J103" i="33"/>
  <c r="H113" i="17"/>
  <c r="M88" i="17" s="1"/>
  <c r="I113" i="17"/>
  <c r="N88" i="17" s="1"/>
  <c r="O88" i="17" s="1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G105" i="93"/>
  <c r="D106" i="93"/>
  <c r="E106" i="93" s="1"/>
  <c r="E117" i="35"/>
  <c r="F117" i="35" s="1"/>
  <c r="B117" i="35"/>
  <c r="G116" i="35"/>
  <c r="I104" i="96"/>
  <c r="N88" i="96" s="1"/>
  <c r="H104" i="96"/>
  <c r="M88" i="96" s="1"/>
  <c r="M89" i="96" s="1"/>
  <c r="O88" i="71" l="1"/>
  <c r="O89" i="71" s="1"/>
  <c r="N89" i="71"/>
  <c r="O88" i="95"/>
  <c r="O89" i="95" s="1"/>
  <c r="N89" i="95"/>
  <c r="N89" i="65"/>
  <c r="O88" i="65"/>
  <c r="O89" i="65" s="1"/>
  <c r="N89" i="18"/>
  <c r="O88" i="18"/>
  <c r="O89" i="18" s="1"/>
  <c r="N89" i="96"/>
  <c r="O88" i="96"/>
  <c r="O89" i="96" s="1"/>
  <c r="O88" i="23"/>
  <c r="O89" i="23" s="1"/>
  <c r="N89" i="23"/>
  <c r="O88" i="57"/>
  <c r="O89" i="57" s="1"/>
  <c r="N89" i="57"/>
  <c r="O88" i="59"/>
  <c r="O89" i="59" s="1"/>
  <c r="N89" i="59"/>
  <c r="D105" i="102"/>
  <c r="E105" i="102" s="1"/>
  <c r="G104" i="102"/>
  <c r="J103" i="102"/>
  <c r="D105" i="100"/>
  <c r="B105" i="100" s="1"/>
  <c r="B105" i="26"/>
  <c r="J103" i="101"/>
  <c r="G104" i="101"/>
  <c r="D105" i="101"/>
  <c r="E105" i="101" s="1"/>
  <c r="E104" i="25"/>
  <c r="F104" i="25" s="1"/>
  <c r="G104" i="25" s="1"/>
  <c r="H103" i="25"/>
  <c r="I103" i="25"/>
  <c r="D106" i="26"/>
  <c r="E106" i="26" s="1"/>
  <c r="G105" i="26"/>
  <c r="H104" i="26"/>
  <c r="I104" i="26"/>
  <c r="I28" i="62"/>
  <c r="I32" i="20"/>
  <c r="I28" i="60"/>
  <c r="I29" i="56"/>
  <c r="I25" i="83"/>
  <c r="J103" i="100"/>
  <c r="H104" i="100"/>
  <c r="M88" i="100" s="1"/>
  <c r="I104" i="100"/>
  <c r="I24" i="13"/>
  <c r="F114" i="17"/>
  <c r="D115" i="17" s="1"/>
  <c r="I24" i="25"/>
  <c r="H104" i="99"/>
  <c r="I104" i="99"/>
  <c r="F105" i="99"/>
  <c r="B105" i="99"/>
  <c r="J104" i="95"/>
  <c r="J104" i="98"/>
  <c r="D106" i="97"/>
  <c r="E106" i="97" s="1"/>
  <c r="G105" i="97"/>
  <c r="J104" i="97"/>
  <c r="D106" i="95"/>
  <c r="B106" i="95" s="1"/>
  <c r="G105" i="95"/>
  <c r="D106" i="98"/>
  <c r="G105" i="98"/>
  <c r="E106" i="98"/>
  <c r="J104" i="94"/>
  <c r="G105" i="94"/>
  <c r="D106" i="94"/>
  <c r="B26" i="83"/>
  <c r="B29" i="60"/>
  <c r="B25" i="26"/>
  <c r="B35" i="30"/>
  <c r="B30" i="56"/>
  <c r="I34" i="30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N5" i="35" s="1"/>
  <c r="H34" i="35"/>
  <c r="N6" i="35" s="1"/>
  <c r="B33" i="20"/>
  <c r="B29" i="62"/>
  <c r="B25" i="13"/>
  <c r="J114" i="23"/>
  <c r="J104" i="86"/>
  <c r="J110" i="74"/>
  <c r="J107" i="68"/>
  <c r="I33" i="35"/>
  <c r="E25" i="13"/>
  <c r="F25" i="13" s="1"/>
  <c r="D111" i="53"/>
  <c r="E111" i="53"/>
  <c r="G110" i="53"/>
  <c r="D107" i="85"/>
  <c r="E107" i="85"/>
  <c r="G106" i="85"/>
  <c r="I113" i="22"/>
  <c r="N88" i="22" s="1"/>
  <c r="H113" i="22"/>
  <c r="M88" i="22" s="1"/>
  <c r="M89" i="22" s="1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M88" i="81" s="1"/>
  <c r="M89" i="81" s="1"/>
  <c r="I106" i="81"/>
  <c r="N88" i="81" s="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N88" i="73" s="1"/>
  <c r="H112" i="73"/>
  <c r="M88" i="73" s="1"/>
  <c r="M89" i="73" s="1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M88" i="91" s="1"/>
  <c r="M89" i="91" s="1"/>
  <c r="I105" i="91"/>
  <c r="N88" i="91" s="1"/>
  <c r="H111" i="45"/>
  <c r="M88" i="45" s="1"/>
  <c r="M89" i="45" s="1"/>
  <c r="I111" i="45"/>
  <c r="N88" i="45" s="1"/>
  <c r="G109" i="65"/>
  <c r="E110" i="65"/>
  <c r="D110" i="65"/>
  <c r="J113" i="18"/>
  <c r="J109" i="59"/>
  <c r="D112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N88" i="41" s="1"/>
  <c r="H112" i="41"/>
  <c r="M88" i="41" s="1"/>
  <c r="M89" i="41" s="1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M88" i="89" s="1"/>
  <c r="M89" i="89" s="1"/>
  <c r="I105" i="89"/>
  <c r="N88" i="89" s="1"/>
  <c r="E110" i="64"/>
  <c r="D110" i="64"/>
  <c r="G109" i="64"/>
  <c r="G114" i="32"/>
  <c r="D115" i="32"/>
  <c r="E115" i="32"/>
  <c r="G110" i="46"/>
  <c r="E111" i="46"/>
  <c r="D111" i="46"/>
  <c r="H109" i="62"/>
  <c r="M88" i="62" s="1"/>
  <c r="M89" i="62" s="1"/>
  <c r="I109" i="62"/>
  <c r="N88" i="62" s="1"/>
  <c r="J113" i="32"/>
  <c r="J109" i="46"/>
  <c r="G107" i="78"/>
  <c r="D108" i="78"/>
  <c r="E108" i="78"/>
  <c r="D116" i="29"/>
  <c r="G115" i="29"/>
  <c r="E116" i="29"/>
  <c r="E106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N88" i="24" s="1"/>
  <c r="H114" i="24"/>
  <c r="M88" i="24" s="1"/>
  <c r="M89" i="24" s="1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N88" i="77" s="1"/>
  <c r="H107" i="77"/>
  <c r="M88" i="77" s="1"/>
  <c r="M89" i="77" s="1"/>
  <c r="H104" i="33"/>
  <c r="I104" i="33"/>
  <c r="D107" i="82"/>
  <c r="G106" i="82"/>
  <c r="E107" i="82"/>
  <c r="I113" i="21"/>
  <c r="N88" i="21" s="1"/>
  <c r="H113" i="21"/>
  <c r="M88" i="21" s="1"/>
  <c r="M89" i="21" s="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93"/>
  <c r="H105" i="93"/>
  <c r="G113" i="3"/>
  <c r="D114" i="3"/>
  <c r="E114" i="3"/>
  <c r="F108" i="75"/>
  <c r="B108" i="75"/>
  <c r="I106" i="80"/>
  <c r="N88" i="80" s="1"/>
  <c r="H106" i="80"/>
  <c r="M88" i="80" s="1"/>
  <c r="M89" i="80" s="1"/>
  <c r="J112" i="3"/>
  <c r="J104" i="87"/>
  <c r="G105" i="96"/>
  <c r="D106" i="96"/>
  <c r="H110" i="55"/>
  <c r="M88" i="55" s="1"/>
  <c r="M89" i="55" s="1"/>
  <c r="I110" i="55"/>
  <c r="N88" i="55" s="1"/>
  <c r="B107" i="83"/>
  <c r="F107" i="83"/>
  <c r="H110" i="54"/>
  <c r="M88" i="54" s="1"/>
  <c r="M89" i="54" s="1"/>
  <c r="I110" i="54"/>
  <c r="N88" i="54" s="1"/>
  <c r="F115" i="24"/>
  <c r="B115" i="24"/>
  <c r="H106" i="83"/>
  <c r="M88" i="83" s="1"/>
  <c r="M89" i="83" s="1"/>
  <c r="I106" i="83"/>
  <c r="N88" i="83" s="1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M88" i="75" s="1"/>
  <c r="M89" i="75" s="1"/>
  <c r="I107" i="75"/>
  <c r="N88" i="75" s="1"/>
  <c r="H107" i="76"/>
  <c r="M88" i="76" s="1"/>
  <c r="M89" i="76" s="1"/>
  <c r="I107" i="76"/>
  <c r="N88" i="76" s="1"/>
  <c r="F105" i="33"/>
  <c r="B105" i="33"/>
  <c r="H112" i="42"/>
  <c r="M88" i="42" s="1"/>
  <c r="M89" i="42" s="1"/>
  <c r="I112" i="42"/>
  <c r="N88" i="42" s="1"/>
  <c r="F105" i="13"/>
  <c r="B105" i="13"/>
  <c r="J115" i="35"/>
  <c r="J107" i="67"/>
  <c r="E37" i="36"/>
  <c r="N89" i="89" l="1"/>
  <c r="O88" i="89"/>
  <c r="O89" i="89" s="1"/>
  <c r="N89" i="42"/>
  <c r="O88" i="42"/>
  <c r="O89" i="42" s="1"/>
  <c r="O88" i="24"/>
  <c r="O89" i="24" s="1"/>
  <c r="N89" i="24"/>
  <c r="N89" i="41"/>
  <c r="O88" i="41"/>
  <c r="O89" i="41" s="1"/>
  <c r="N89" i="91"/>
  <c r="O88" i="91"/>
  <c r="O89" i="91" s="1"/>
  <c r="N89" i="80"/>
  <c r="O88" i="80"/>
  <c r="O89" i="80" s="1"/>
  <c r="N89" i="73"/>
  <c r="O88" i="73"/>
  <c r="O89" i="73" s="1"/>
  <c r="N89" i="54"/>
  <c r="O88" i="54"/>
  <c r="O89" i="54" s="1"/>
  <c r="N89" i="83"/>
  <c r="O88" i="83"/>
  <c r="O89" i="83" s="1"/>
  <c r="N89" i="55"/>
  <c r="O88" i="55"/>
  <c r="O89" i="55" s="1"/>
  <c r="O88" i="77"/>
  <c r="O89" i="77" s="1"/>
  <c r="N89" i="77"/>
  <c r="O88" i="62"/>
  <c r="O89" i="62" s="1"/>
  <c r="N89" i="62"/>
  <c r="N89" i="22"/>
  <c r="O88" i="22"/>
  <c r="O89" i="22" s="1"/>
  <c r="N89" i="21"/>
  <c r="O88" i="21"/>
  <c r="O89" i="21" s="1"/>
  <c r="O88" i="76"/>
  <c r="O89" i="76" s="1"/>
  <c r="N89" i="76"/>
  <c r="N89" i="75"/>
  <c r="O88" i="75"/>
  <c r="O89" i="75" s="1"/>
  <c r="N89" i="45"/>
  <c r="O88" i="45"/>
  <c r="O89" i="45" s="1"/>
  <c r="N89" i="81"/>
  <c r="O88" i="81"/>
  <c r="O89" i="81" s="1"/>
  <c r="H104" i="102"/>
  <c r="I104" i="102"/>
  <c r="B105" i="102"/>
  <c r="F105" i="102"/>
  <c r="E105" i="100"/>
  <c r="F105" i="100" s="1"/>
  <c r="D106" i="100" s="1"/>
  <c r="J103" i="25"/>
  <c r="J104" i="26"/>
  <c r="N7" i="35"/>
  <c r="B105" i="101"/>
  <c r="F105" i="101"/>
  <c r="H104" i="101"/>
  <c r="I104" i="101"/>
  <c r="J104" i="100"/>
  <c r="D105" i="25"/>
  <c r="B105" i="25" s="1"/>
  <c r="F106" i="26"/>
  <c r="H105" i="26"/>
  <c r="I105" i="26"/>
  <c r="H104" i="25"/>
  <c r="I104" i="25"/>
  <c r="M89" i="100"/>
  <c r="O88" i="100"/>
  <c r="O89" i="100" s="1"/>
  <c r="E115" i="17"/>
  <c r="F115" i="17" s="1"/>
  <c r="G114" i="17"/>
  <c r="I114" i="17" s="1"/>
  <c r="B26" i="25"/>
  <c r="B25" i="25"/>
  <c r="E106" i="99"/>
  <c r="D106" i="99"/>
  <c r="G105" i="99"/>
  <c r="J104" i="99"/>
  <c r="F106" i="95"/>
  <c r="D107" i="95" s="1"/>
  <c r="E107" i="95" s="1"/>
  <c r="H105" i="98"/>
  <c r="I105" i="98"/>
  <c r="B106" i="98"/>
  <c r="F106" i="98"/>
  <c r="H105" i="95"/>
  <c r="I105" i="95"/>
  <c r="I105" i="97"/>
  <c r="H105" i="97"/>
  <c r="B106" i="26"/>
  <c r="F106" i="97"/>
  <c r="B106" i="97"/>
  <c r="I105" i="94"/>
  <c r="N88" i="94" s="1"/>
  <c r="H105" i="94"/>
  <c r="M88" i="94" s="1"/>
  <c r="M89" i="94" s="1"/>
  <c r="I25" i="33"/>
  <c r="E106" i="94"/>
  <c r="F106" i="94" s="1"/>
  <c r="B106" i="94"/>
  <c r="B26" i="33"/>
  <c r="I34" i="35"/>
  <c r="J112" i="41"/>
  <c r="D26" i="13"/>
  <c r="E26" i="13" s="1"/>
  <c r="G25" i="13"/>
  <c r="H25" i="13"/>
  <c r="J104" i="13"/>
  <c r="J105" i="91"/>
  <c r="G35" i="35"/>
  <c r="E36" i="35"/>
  <c r="F36" i="35" s="1"/>
  <c r="B36" i="35"/>
  <c r="H35" i="35"/>
  <c r="J112" i="73"/>
  <c r="F106" i="86"/>
  <c r="B106" i="86"/>
  <c r="I115" i="29"/>
  <c r="N88" i="29" s="1"/>
  <c r="H115" i="29"/>
  <c r="M88" i="29" s="1"/>
  <c r="M89" i="29" s="1"/>
  <c r="H107" i="78"/>
  <c r="M88" i="78" s="1"/>
  <c r="M89" i="78" s="1"/>
  <c r="I107" i="78"/>
  <c r="N88" i="78" s="1"/>
  <c r="F110" i="64"/>
  <c r="B110" i="64"/>
  <c r="H105" i="88"/>
  <c r="M88" i="88" s="1"/>
  <c r="M89" i="88" s="1"/>
  <c r="I105" i="88"/>
  <c r="N88" i="88" s="1"/>
  <c r="B114" i="34"/>
  <c r="F114" i="34"/>
  <c r="B116" i="27"/>
  <c r="F116" i="27"/>
  <c r="B113" i="43"/>
  <c r="F113" i="43"/>
  <c r="B110" i="60"/>
  <c r="F110" i="60"/>
  <c r="F110" i="65"/>
  <c r="B110" i="65"/>
  <c r="H109" i="63"/>
  <c r="M88" i="63" s="1"/>
  <c r="M89" i="63" s="1"/>
  <c r="I109" i="63"/>
  <c r="N88" i="63" s="1"/>
  <c r="B114" i="20"/>
  <c r="F114" i="20"/>
  <c r="H110" i="58"/>
  <c r="I110" i="58"/>
  <c r="I108" i="66"/>
  <c r="N88" i="66" s="1"/>
  <c r="H108" i="66"/>
  <c r="M88" i="66" s="1"/>
  <c r="M89" i="66" s="1"/>
  <c r="I113" i="19"/>
  <c r="N88" i="19" s="1"/>
  <c r="H113" i="19"/>
  <c r="M88" i="19" s="1"/>
  <c r="M89" i="19" s="1"/>
  <c r="E114" i="73"/>
  <c r="D114" i="73"/>
  <c r="G113" i="73"/>
  <c r="B107" i="85"/>
  <c r="F107" i="85"/>
  <c r="H105" i="92"/>
  <c r="M88" i="92" s="1"/>
  <c r="M89" i="92" s="1"/>
  <c r="I105" i="92"/>
  <c r="N88" i="92" s="1"/>
  <c r="F116" i="29"/>
  <c r="B116" i="29"/>
  <c r="F111" i="46"/>
  <c r="B111" i="46"/>
  <c r="B115" i="32"/>
  <c r="F115" i="32"/>
  <c r="D107" i="91"/>
  <c r="G106" i="91"/>
  <c r="E107" i="91"/>
  <c r="I115" i="70"/>
  <c r="N88" i="70" s="1"/>
  <c r="H115" i="70"/>
  <c r="M88" i="70" s="1"/>
  <c r="M89" i="70" s="1"/>
  <c r="H109" i="61"/>
  <c r="M88" i="61" s="1"/>
  <c r="M89" i="61" s="1"/>
  <c r="I109" i="61"/>
  <c r="N88" i="61" s="1"/>
  <c r="F115" i="31"/>
  <c r="B115" i="31"/>
  <c r="H115" i="27"/>
  <c r="M88" i="27" s="1"/>
  <c r="M89" i="27" s="1"/>
  <c r="I115" i="27"/>
  <c r="N88" i="27" s="1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N88" i="79" s="1"/>
  <c r="H107" i="79"/>
  <c r="M88" i="79" s="1"/>
  <c r="M89" i="79" s="1"/>
  <c r="H115" i="69"/>
  <c r="M88" i="69" s="1"/>
  <c r="M89" i="69" s="1"/>
  <c r="I115" i="69"/>
  <c r="N88" i="69" s="1"/>
  <c r="I112" i="39"/>
  <c r="N88" i="39" s="1"/>
  <c r="H112" i="39"/>
  <c r="M88" i="39" s="1"/>
  <c r="M89" i="39" s="1"/>
  <c r="B109" i="66"/>
  <c r="F109" i="66"/>
  <c r="B106" i="84"/>
  <c r="F106" i="84"/>
  <c r="J113" i="22"/>
  <c r="I110" i="53"/>
  <c r="N88" i="53" s="1"/>
  <c r="H110" i="53"/>
  <c r="M88" i="53" s="1"/>
  <c r="M89" i="53" s="1"/>
  <c r="J107" i="76"/>
  <c r="E107" i="89"/>
  <c r="G106" i="89"/>
  <c r="D107" i="89"/>
  <c r="F106" i="92"/>
  <c r="B106" i="92"/>
  <c r="I114" i="32"/>
  <c r="N88" i="32" s="1"/>
  <c r="H114" i="32"/>
  <c r="M88" i="32" s="1"/>
  <c r="M89" i="32" s="1"/>
  <c r="J105" i="89"/>
  <c r="F106" i="88"/>
  <c r="B106" i="88"/>
  <c r="B110" i="61"/>
  <c r="F110" i="61"/>
  <c r="I114" i="31"/>
  <c r="N88" i="31" s="1"/>
  <c r="H114" i="31"/>
  <c r="M88" i="31" s="1"/>
  <c r="M89" i="31" s="1"/>
  <c r="H112" i="43"/>
  <c r="M88" i="43" s="1"/>
  <c r="M89" i="43" s="1"/>
  <c r="I112" i="43"/>
  <c r="N88" i="43" s="1"/>
  <c r="I109" i="60"/>
  <c r="N88" i="60" s="1"/>
  <c r="H109" i="60"/>
  <c r="M88" i="60" s="1"/>
  <c r="M89" i="60" s="1"/>
  <c r="I109" i="65"/>
  <c r="H109" i="65"/>
  <c r="I105" i="90"/>
  <c r="N88" i="90" s="1"/>
  <c r="H105" i="90"/>
  <c r="M88" i="90" s="1"/>
  <c r="M89" i="90" s="1"/>
  <c r="H110" i="72"/>
  <c r="M88" i="72" s="1"/>
  <c r="M89" i="72" s="1"/>
  <c r="I110" i="72"/>
  <c r="N88" i="72" s="1"/>
  <c r="F116" i="69"/>
  <c r="B116" i="69"/>
  <c r="B114" i="19"/>
  <c r="F114" i="19"/>
  <c r="I115" i="30"/>
  <c r="N88" i="30" s="1"/>
  <c r="H115" i="30"/>
  <c r="M88" i="30" s="1"/>
  <c r="M89" i="30" s="1"/>
  <c r="H106" i="85"/>
  <c r="M88" i="85" s="1"/>
  <c r="M89" i="85" s="1"/>
  <c r="I106" i="85"/>
  <c r="N88" i="85" s="1"/>
  <c r="J110" i="55"/>
  <c r="D113" i="45"/>
  <c r="E113" i="45"/>
  <c r="G112" i="45"/>
  <c r="F108" i="78"/>
  <c r="B108" i="78"/>
  <c r="J109" i="62"/>
  <c r="I110" i="46"/>
  <c r="N88" i="46" s="1"/>
  <c r="H110" i="46"/>
  <c r="M88" i="46" s="1"/>
  <c r="M89" i="46" s="1"/>
  <c r="H109" i="64"/>
  <c r="M88" i="64" s="1"/>
  <c r="M89" i="64" s="1"/>
  <c r="I109" i="64"/>
  <c r="N88" i="64" s="1"/>
  <c r="F116" i="70"/>
  <c r="B116" i="70"/>
  <c r="H108" i="68"/>
  <c r="M88" i="68" s="1"/>
  <c r="M89" i="68" s="1"/>
  <c r="I108" i="68"/>
  <c r="N88" i="68" s="1"/>
  <c r="J111" i="45"/>
  <c r="G107" i="81"/>
  <c r="E108" i="81"/>
  <c r="D108" i="81"/>
  <c r="I113" i="20"/>
  <c r="N88" i="20" s="1"/>
  <c r="H113" i="20"/>
  <c r="M88" i="20" s="1"/>
  <c r="M89" i="20" s="1"/>
  <c r="F111" i="58"/>
  <c r="B111" i="58"/>
  <c r="B108" i="79"/>
  <c r="F108" i="79"/>
  <c r="F113" i="39"/>
  <c r="B113" i="39"/>
  <c r="D114" i="41"/>
  <c r="G113" i="41"/>
  <c r="E114" i="41"/>
  <c r="J106" i="81"/>
  <c r="I105" i="84"/>
  <c r="N88" i="84" s="1"/>
  <c r="H105" i="84"/>
  <c r="M88" i="84" s="1"/>
  <c r="M89" i="84" s="1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E108" i="83"/>
  <c r="G107" i="83"/>
  <c r="D108" i="83"/>
  <c r="B114" i="3"/>
  <c r="F114" i="3"/>
  <c r="D109" i="76"/>
  <c r="G108" i="76"/>
  <c r="E109" i="76"/>
  <c r="I108" i="67"/>
  <c r="N88" i="67" s="1"/>
  <c r="H108" i="67"/>
  <c r="M88" i="67" s="1"/>
  <c r="M89" i="67" s="1"/>
  <c r="E109" i="77"/>
  <c r="G108" i="77"/>
  <c r="D109" i="77"/>
  <c r="H113" i="3"/>
  <c r="M88" i="3" s="1"/>
  <c r="M89" i="3" s="1"/>
  <c r="I113" i="3"/>
  <c r="N88" i="3" s="1"/>
  <c r="F109" i="67"/>
  <c r="B109" i="67"/>
  <c r="E115" i="21"/>
  <c r="G114" i="21"/>
  <c r="D115" i="21"/>
  <c r="H105" i="96"/>
  <c r="I105" i="96"/>
  <c r="D109" i="75"/>
  <c r="G108" i="75"/>
  <c r="E109" i="75"/>
  <c r="I105" i="87"/>
  <c r="N88" i="87" s="1"/>
  <c r="H105" i="87"/>
  <c r="M88" i="87" s="1"/>
  <c r="M89" i="87" s="1"/>
  <c r="D112" i="54"/>
  <c r="G111" i="54"/>
  <c r="E112" i="54"/>
  <c r="F107" i="82"/>
  <c r="B107" i="82"/>
  <c r="J107" i="77"/>
  <c r="H117" i="35"/>
  <c r="I117" i="35"/>
  <c r="B113" i="44"/>
  <c r="F113" i="44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N88" i="82" s="1"/>
  <c r="H106" i="82"/>
  <c r="M88" i="82" s="1"/>
  <c r="M89" i="82" s="1"/>
  <c r="G105" i="33"/>
  <c r="D106" i="33"/>
  <c r="E106" i="33" s="1"/>
  <c r="D107" i="93"/>
  <c r="E107" i="93" s="1"/>
  <c r="G106" i="93"/>
  <c r="J106" i="83"/>
  <c r="B115" i="17"/>
  <c r="F106" i="87"/>
  <c r="B106" i="87"/>
  <c r="E108" i="80"/>
  <c r="G107" i="80"/>
  <c r="D108" i="80"/>
  <c r="H116" i="28"/>
  <c r="M88" i="28" s="1"/>
  <c r="M89" i="28" s="1"/>
  <c r="I116" i="28"/>
  <c r="N88" i="28" s="1"/>
  <c r="I112" i="44"/>
  <c r="N88" i="44" s="1"/>
  <c r="H112" i="44"/>
  <c r="M88" i="44" s="1"/>
  <c r="M89" i="44" s="1"/>
  <c r="F37" i="36"/>
  <c r="O88" i="79" l="1"/>
  <c r="O89" i="79" s="1"/>
  <c r="N89" i="79"/>
  <c r="O88" i="3"/>
  <c r="O89" i="3" s="1"/>
  <c r="N89" i="3"/>
  <c r="N89" i="27"/>
  <c r="O88" i="27"/>
  <c r="O89" i="27" s="1"/>
  <c r="O88" i="63"/>
  <c r="O89" i="63" s="1"/>
  <c r="N89" i="63"/>
  <c r="N89" i="78"/>
  <c r="O88" i="78"/>
  <c r="O89" i="78" s="1"/>
  <c r="N89" i="60"/>
  <c r="O88" i="60"/>
  <c r="O89" i="60" s="1"/>
  <c r="O88" i="92"/>
  <c r="O89" i="92" s="1"/>
  <c r="N89" i="92"/>
  <c r="N89" i="19"/>
  <c r="O88" i="19"/>
  <c r="O89" i="19" s="1"/>
  <c r="O88" i="70"/>
  <c r="O89" i="70" s="1"/>
  <c r="N89" i="70"/>
  <c r="O88" i="84"/>
  <c r="O89" i="84" s="1"/>
  <c r="N89" i="84"/>
  <c r="N89" i="46"/>
  <c r="O88" i="46"/>
  <c r="O89" i="46" s="1"/>
  <c r="N89" i="85"/>
  <c r="O88" i="85"/>
  <c r="O89" i="85" s="1"/>
  <c r="N89" i="72"/>
  <c r="O88" i="72"/>
  <c r="O89" i="72" s="1"/>
  <c r="O88" i="43"/>
  <c r="O89" i="43" s="1"/>
  <c r="N89" i="43"/>
  <c r="O88" i="68"/>
  <c r="O89" i="68" s="1"/>
  <c r="N89" i="68"/>
  <c r="O88" i="39"/>
  <c r="O89" i="39" s="1"/>
  <c r="N89" i="39"/>
  <c r="N89" i="66"/>
  <c r="O88" i="66"/>
  <c r="O89" i="66" s="1"/>
  <c r="N89" i="29"/>
  <c r="O88" i="29"/>
  <c r="O89" i="29" s="1"/>
  <c r="N89" i="82"/>
  <c r="O88" i="82"/>
  <c r="O89" i="82" s="1"/>
  <c r="N89" i="32"/>
  <c r="O88" i="32"/>
  <c r="O89" i="32" s="1"/>
  <c r="O88" i="53"/>
  <c r="O89" i="53" s="1"/>
  <c r="N89" i="53"/>
  <c r="N89" i="69"/>
  <c r="O88" i="69"/>
  <c r="O89" i="69" s="1"/>
  <c r="N89" i="61"/>
  <c r="O88" i="61"/>
  <c r="O89" i="61" s="1"/>
  <c r="N89" i="88"/>
  <c r="O88" i="88"/>
  <c r="O89" i="88" s="1"/>
  <c r="N89" i="94"/>
  <c r="O88" i="94"/>
  <c r="O89" i="94" s="1"/>
  <c r="N89" i="64"/>
  <c r="O88" i="64"/>
  <c r="O89" i="64" s="1"/>
  <c r="N89" i="44"/>
  <c r="O88" i="44"/>
  <c r="O89" i="44" s="1"/>
  <c r="N89" i="30"/>
  <c r="O88" i="30"/>
  <c r="O89" i="30" s="1"/>
  <c r="N89" i="90"/>
  <c r="O88" i="90"/>
  <c r="O89" i="90" s="1"/>
  <c r="N89" i="31"/>
  <c r="O88" i="31"/>
  <c r="O89" i="31" s="1"/>
  <c r="N89" i="87"/>
  <c r="O88" i="87"/>
  <c r="O89" i="87" s="1"/>
  <c r="N89" i="28"/>
  <c r="O88" i="28"/>
  <c r="O89" i="28" s="1"/>
  <c r="N89" i="67"/>
  <c r="O88" i="67"/>
  <c r="O89" i="67" s="1"/>
  <c r="O88" i="20"/>
  <c r="O89" i="20" s="1"/>
  <c r="N89" i="20"/>
  <c r="D106" i="102"/>
  <c r="G105" i="102"/>
  <c r="E106" i="102"/>
  <c r="J104" i="102"/>
  <c r="G105" i="100"/>
  <c r="I105" i="100" s="1"/>
  <c r="J104" i="101"/>
  <c r="J104" i="25"/>
  <c r="G37" i="36"/>
  <c r="D106" i="101"/>
  <c r="G105" i="101"/>
  <c r="E105" i="25"/>
  <c r="F105" i="25" s="1"/>
  <c r="D106" i="25" s="1"/>
  <c r="B106" i="25" s="1"/>
  <c r="G106" i="26"/>
  <c r="D107" i="26"/>
  <c r="E107" i="26" s="1"/>
  <c r="H114" i="17"/>
  <c r="J114" i="17" s="1"/>
  <c r="E106" i="100"/>
  <c r="F106" i="100" s="1"/>
  <c r="B106" i="100"/>
  <c r="B107" i="95"/>
  <c r="I25" i="25"/>
  <c r="I35" i="35"/>
  <c r="H105" i="99"/>
  <c r="I105" i="99"/>
  <c r="B106" i="99"/>
  <c r="F106" i="99"/>
  <c r="J105" i="95"/>
  <c r="J105" i="98"/>
  <c r="F107" i="95"/>
  <c r="G107" i="95" s="1"/>
  <c r="G106" i="95"/>
  <c r="G106" i="98"/>
  <c r="D107" i="98"/>
  <c r="E107" i="98"/>
  <c r="G106" i="97"/>
  <c r="D107" i="97"/>
  <c r="E107" i="97"/>
  <c r="J105" i="97"/>
  <c r="J105" i="26"/>
  <c r="J105" i="94"/>
  <c r="G106" i="94"/>
  <c r="D107" i="94"/>
  <c r="B27" i="33"/>
  <c r="B26" i="26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26" i="13"/>
  <c r="F26" i="13"/>
  <c r="J116" i="28"/>
  <c r="J105" i="92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H105" i="100" l="1"/>
  <c r="H105" i="102"/>
  <c r="I105" i="102"/>
  <c r="F106" i="102"/>
  <c r="B106" i="102"/>
  <c r="H105" i="101"/>
  <c r="M88" i="101" s="1"/>
  <c r="I105" i="101"/>
  <c r="E106" i="101"/>
  <c r="F106" i="101" s="1"/>
  <c r="B106" i="101"/>
  <c r="G105" i="25"/>
  <c r="H105" i="25" s="1"/>
  <c r="E106" i="25"/>
  <c r="F106" i="25" s="1"/>
  <c r="F107" i="26"/>
  <c r="I106" i="26"/>
  <c r="H106" i="26"/>
  <c r="J105" i="100"/>
  <c r="G106" i="100"/>
  <c r="D107" i="100"/>
  <c r="E107" i="100" s="1"/>
  <c r="I26" i="25"/>
  <c r="J105" i="99"/>
  <c r="D107" i="99"/>
  <c r="G106" i="99"/>
  <c r="E107" i="99"/>
  <c r="D108" i="95"/>
  <c r="E108" i="95" s="1"/>
  <c r="H106" i="95"/>
  <c r="I106" i="95"/>
  <c r="B107" i="26"/>
  <c r="I106" i="97"/>
  <c r="H106" i="97"/>
  <c r="F107" i="98"/>
  <c r="B107" i="98"/>
  <c r="F107" i="97"/>
  <c r="B107" i="97"/>
  <c r="H106" i="98"/>
  <c r="I106" i="98"/>
  <c r="I106" i="94"/>
  <c r="H106" i="94"/>
  <c r="E107" i="94"/>
  <c r="F107" i="94" s="1"/>
  <c r="B107" i="94"/>
  <c r="I26" i="33"/>
  <c r="J118" i="35"/>
  <c r="J114" i="22"/>
  <c r="J107" i="81"/>
  <c r="J113" i="73"/>
  <c r="J112" i="45"/>
  <c r="D27" i="13"/>
  <c r="E38" i="35"/>
  <c r="F38" i="35" s="1"/>
  <c r="H37" i="35"/>
  <c r="G37" i="35"/>
  <c r="B38" i="35"/>
  <c r="G26" i="13"/>
  <c r="N5" i="13" s="1"/>
  <c r="I36" i="35"/>
  <c r="H26" i="13"/>
  <c r="N6" i="13" s="1"/>
  <c r="F107" i="86"/>
  <c r="B107" i="86"/>
  <c r="H110" i="65"/>
  <c r="I110" i="65"/>
  <c r="F107" i="90"/>
  <c r="B107" i="90"/>
  <c r="D109" i="81"/>
  <c r="G108" i="81"/>
  <c r="E109" i="81"/>
  <c r="H114" i="34"/>
  <c r="M88" i="34" s="1"/>
  <c r="M89" i="34" s="1"/>
  <c r="I114" i="34"/>
  <c r="N88" i="34" s="1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N88" i="74" s="1"/>
  <c r="H112" i="74"/>
  <c r="M88" i="74" s="1"/>
  <c r="M89" i="74" s="1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M88" i="86" s="1"/>
  <c r="M89" i="86" s="1"/>
  <c r="I106" i="86"/>
  <c r="N88" i="86" s="1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D117" i="24"/>
  <c r="E117" i="24"/>
  <c r="G116" i="24"/>
  <c r="B107" i="96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N89" i="86" l="1"/>
  <c r="O88" i="86"/>
  <c r="O89" i="86" s="1"/>
  <c r="N89" i="74"/>
  <c r="O88" i="74"/>
  <c r="O89" i="74" s="1"/>
  <c r="N89" i="34"/>
  <c r="O88" i="34"/>
  <c r="O89" i="34" s="1"/>
  <c r="D107" i="102"/>
  <c r="E107" i="102" s="1"/>
  <c r="G106" i="102"/>
  <c r="J105" i="102"/>
  <c r="J105" i="101"/>
  <c r="N7" i="13"/>
  <c r="M89" i="101"/>
  <c r="O88" i="101"/>
  <c r="O89" i="101" s="1"/>
  <c r="G106" i="101"/>
  <c r="D107" i="101"/>
  <c r="B107" i="101" s="1"/>
  <c r="I105" i="25"/>
  <c r="J105" i="25" s="1"/>
  <c r="G106" i="25"/>
  <c r="D107" i="25"/>
  <c r="E107" i="25" s="1"/>
  <c r="G107" i="26"/>
  <c r="D108" i="26"/>
  <c r="E108" i="26" s="1"/>
  <c r="F107" i="100"/>
  <c r="B107" i="100"/>
  <c r="H106" i="100"/>
  <c r="I106" i="100"/>
  <c r="B108" i="95"/>
  <c r="F108" i="95"/>
  <c r="G108" i="95" s="1"/>
  <c r="B27" i="25"/>
  <c r="I26" i="13"/>
  <c r="H106" i="99"/>
  <c r="I106" i="99"/>
  <c r="F107" i="99"/>
  <c r="B107" i="99"/>
  <c r="J106" i="95"/>
  <c r="J106" i="98"/>
  <c r="J106" i="26"/>
  <c r="J106" i="97"/>
  <c r="G107" i="97"/>
  <c r="D108" i="97"/>
  <c r="E108" i="97"/>
  <c r="D108" i="98"/>
  <c r="G107" i="98"/>
  <c r="E108" i="98"/>
  <c r="G107" i="94"/>
  <c r="D108" i="94"/>
  <c r="J106" i="94"/>
  <c r="I27" i="33"/>
  <c r="B28" i="33"/>
  <c r="B27" i="26"/>
  <c r="J116" i="29"/>
  <c r="J111" i="58"/>
  <c r="J110" i="61"/>
  <c r="J106" i="90"/>
  <c r="I37" i="35"/>
  <c r="B27" i="13"/>
  <c r="J108" i="79"/>
  <c r="B39" i="35"/>
  <c r="H38" i="35"/>
  <c r="E39" i="35"/>
  <c r="F39" i="35" s="1"/>
  <c r="G38" i="35"/>
  <c r="E27" i="13"/>
  <c r="F27" i="13" s="1"/>
  <c r="J111" i="59"/>
  <c r="J106" i="88"/>
  <c r="J109" i="68"/>
  <c r="J110" i="64"/>
  <c r="J114" i="34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N88" i="13" s="1"/>
  <c r="H106" i="13"/>
  <c r="M88" i="13" s="1"/>
  <c r="M89" i="13" s="1"/>
  <c r="J119" i="35"/>
  <c r="F110" i="77"/>
  <c r="B110" i="77"/>
  <c r="H108" i="80"/>
  <c r="I108" i="80"/>
  <c r="I114" i="42"/>
  <c r="H114" i="42"/>
  <c r="J114" i="3"/>
  <c r="J106" i="96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O88" i="13" l="1"/>
  <c r="O89" i="13" s="1"/>
  <c r="N89" i="13"/>
  <c r="H106" i="102"/>
  <c r="M88" i="102" s="1"/>
  <c r="I106" i="102"/>
  <c r="N88" i="102" s="1"/>
  <c r="B107" i="102"/>
  <c r="F107" i="102"/>
  <c r="E107" i="101"/>
  <c r="F107" i="101" s="1"/>
  <c r="D108" i="101" s="1"/>
  <c r="B107" i="25"/>
  <c r="H106" i="101"/>
  <c r="I106" i="101"/>
  <c r="F108" i="26"/>
  <c r="I107" i="26"/>
  <c r="H107" i="26"/>
  <c r="B108" i="26"/>
  <c r="F107" i="25"/>
  <c r="I106" i="25"/>
  <c r="H106" i="25"/>
  <c r="J106" i="100"/>
  <c r="D108" i="100"/>
  <c r="G107" i="100"/>
  <c r="D109" i="95"/>
  <c r="E109" i="95" s="1"/>
  <c r="J106" i="99"/>
  <c r="G107" i="99"/>
  <c r="E108" i="99"/>
  <c r="D108" i="99"/>
  <c r="B108" i="97"/>
  <c r="F108" i="97"/>
  <c r="H107" i="98"/>
  <c r="I107" i="98"/>
  <c r="I107" i="97"/>
  <c r="H107" i="97"/>
  <c r="B108" i="98"/>
  <c r="F108" i="98"/>
  <c r="I107" i="94"/>
  <c r="H107" i="94"/>
  <c r="B108" i="94"/>
  <c r="E108" i="94"/>
  <c r="F108" i="94" s="1"/>
  <c r="J108" i="81"/>
  <c r="J114" i="73"/>
  <c r="D28" i="13"/>
  <c r="E28" i="13" s="1"/>
  <c r="H27" i="13"/>
  <c r="G27" i="13"/>
  <c r="H39" i="35"/>
  <c r="E40" i="35"/>
  <c r="F40" i="35" s="1"/>
  <c r="G39" i="35"/>
  <c r="B40" i="35"/>
  <c r="I38" i="35"/>
  <c r="J107" i="91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O88" i="102" l="1"/>
  <c r="J106" i="102"/>
  <c r="D108" i="102"/>
  <c r="E108" i="102" s="1"/>
  <c r="G107" i="102"/>
  <c r="J106" i="25"/>
  <c r="F109" i="95"/>
  <c r="D110" i="95" s="1"/>
  <c r="E110" i="95" s="1"/>
  <c r="B109" i="95"/>
  <c r="G107" i="101"/>
  <c r="H107" i="101" s="1"/>
  <c r="J106" i="101"/>
  <c r="E108" i="101"/>
  <c r="F108" i="101" s="1"/>
  <c r="B108" i="101"/>
  <c r="G107" i="25"/>
  <c r="D108" i="25"/>
  <c r="E108" i="25" s="1"/>
  <c r="F108" i="25" s="1"/>
  <c r="G108" i="26"/>
  <c r="D109" i="26"/>
  <c r="E109" i="26" s="1"/>
  <c r="F109" i="26" s="1"/>
  <c r="H107" i="100"/>
  <c r="I107" i="100"/>
  <c r="E108" i="100"/>
  <c r="F108" i="100" s="1"/>
  <c r="B108" i="100"/>
  <c r="B28" i="25"/>
  <c r="I27" i="25"/>
  <c r="F108" i="99"/>
  <c r="B108" i="99"/>
  <c r="H107" i="99"/>
  <c r="I107" i="99"/>
  <c r="J107" i="26"/>
  <c r="J107" i="98"/>
  <c r="J107" i="97"/>
  <c r="D109" i="98"/>
  <c r="G108" i="98"/>
  <c r="E109" i="98"/>
  <c r="G108" i="97"/>
  <c r="D109" i="97"/>
  <c r="E109" i="97"/>
  <c r="D109" i="94"/>
  <c r="G108" i="94"/>
  <c r="J107" i="94"/>
  <c r="I27" i="13"/>
  <c r="I28" i="33"/>
  <c r="I39" i="35"/>
  <c r="B28" i="26"/>
  <c r="B29" i="33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F28" i="13"/>
  <c r="B28" i="13"/>
  <c r="J107" i="96"/>
  <c r="J117" i="29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I107" i="13"/>
  <c r="H107" i="13"/>
  <c r="H107" i="102" l="1"/>
  <c r="I107" i="102"/>
  <c r="F108" i="102"/>
  <c r="B108" i="102"/>
  <c r="I107" i="101"/>
  <c r="J107" i="101" s="1"/>
  <c r="G108" i="101"/>
  <c r="D109" i="101"/>
  <c r="B109" i="26"/>
  <c r="B108" i="25"/>
  <c r="G109" i="26"/>
  <c r="D110" i="26"/>
  <c r="E110" i="26" s="1"/>
  <c r="H108" i="26"/>
  <c r="I108" i="26"/>
  <c r="G108" i="25"/>
  <c r="D109" i="25"/>
  <c r="E109" i="25" s="1"/>
  <c r="H107" i="25"/>
  <c r="I107" i="25"/>
  <c r="J107" i="100"/>
  <c r="G108" i="100"/>
  <c r="D109" i="100"/>
  <c r="B29" i="25"/>
  <c r="J107" i="99"/>
  <c r="D109" i="99"/>
  <c r="G108" i="99"/>
  <c r="E109" i="99"/>
  <c r="H108" i="98"/>
  <c r="I108" i="98"/>
  <c r="F109" i="97"/>
  <c r="B109" i="97"/>
  <c r="F109" i="98"/>
  <c r="B109" i="98"/>
  <c r="I108" i="97"/>
  <c r="H108" i="97"/>
  <c r="E109" i="94"/>
  <c r="F109" i="94" s="1"/>
  <c r="B109" i="94"/>
  <c r="H108" i="94"/>
  <c r="I108" i="94"/>
  <c r="J112" i="62"/>
  <c r="J115" i="73"/>
  <c r="D29" i="13"/>
  <c r="J108" i="93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J107" i="102" l="1"/>
  <c r="D109" i="102"/>
  <c r="E109" i="102" s="1"/>
  <c r="G108" i="102"/>
  <c r="J107" i="25"/>
  <c r="E109" i="101"/>
  <c r="F109" i="101" s="1"/>
  <c r="B109" i="101"/>
  <c r="H108" i="101"/>
  <c r="I108" i="101"/>
  <c r="F109" i="25"/>
  <c r="H108" i="25"/>
  <c r="I108" i="25"/>
  <c r="F110" i="26"/>
  <c r="H109" i="26"/>
  <c r="I109" i="26"/>
  <c r="E109" i="100"/>
  <c r="F109" i="100" s="1"/>
  <c r="B109" i="100"/>
  <c r="H108" i="100"/>
  <c r="I108" i="100"/>
  <c r="I28" i="25"/>
  <c r="B109" i="25"/>
  <c r="I108" i="99"/>
  <c r="H108" i="99"/>
  <c r="F109" i="99"/>
  <c r="B109" i="99"/>
  <c r="J108" i="26"/>
  <c r="J108" i="98"/>
  <c r="J108" i="97"/>
  <c r="D110" i="98"/>
  <c r="G109" i="98"/>
  <c r="E110" i="98"/>
  <c r="D110" i="97"/>
  <c r="G109" i="97"/>
  <c r="E110" i="97"/>
  <c r="J108" i="94"/>
  <c r="D110" i="94"/>
  <c r="G109" i="94"/>
  <c r="I29" i="33"/>
  <c r="B29" i="26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B29" i="13"/>
  <c r="J113" i="58"/>
  <c r="J115" i="39"/>
  <c r="J112" i="65"/>
  <c r="J109" i="85"/>
  <c r="B43" i="35"/>
  <c r="E43" i="35"/>
  <c r="F43" i="35" s="1"/>
  <c r="G42" i="35"/>
  <c r="H42" i="35"/>
  <c r="J113" i="59"/>
  <c r="J113" i="46"/>
  <c r="J116" i="19"/>
  <c r="J110" i="78"/>
  <c r="J117" i="31"/>
  <c r="I28" i="13"/>
  <c r="E29" i="13"/>
  <c r="F29" i="13" s="1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H108" i="102" l="1"/>
  <c r="I108" i="102"/>
  <c r="B109" i="102"/>
  <c r="F109" i="102"/>
  <c r="J108" i="101"/>
  <c r="D110" i="101"/>
  <c r="G109" i="101"/>
  <c r="J108" i="100"/>
  <c r="D111" i="26"/>
  <c r="G110" i="26"/>
  <c r="G109" i="25"/>
  <c r="D110" i="25"/>
  <c r="D110" i="100"/>
  <c r="G109" i="100"/>
  <c r="I29" i="25"/>
  <c r="J108" i="25"/>
  <c r="D110" i="99"/>
  <c r="G109" i="99"/>
  <c r="E110" i="99"/>
  <c r="J108" i="99"/>
  <c r="B110" i="26"/>
  <c r="J109" i="26"/>
  <c r="H109" i="98"/>
  <c r="I109" i="98"/>
  <c r="I109" i="97"/>
  <c r="H109" i="97"/>
  <c r="F110" i="98"/>
  <c r="B110" i="98"/>
  <c r="F110" i="97"/>
  <c r="B110" i="97"/>
  <c r="I109" i="94"/>
  <c r="H109" i="94"/>
  <c r="E110" i="94"/>
  <c r="F110" i="94" s="1"/>
  <c r="B110" i="94"/>
  <c r="I42" i="35"/>
  <c r="J117" i="22"/>
  <c r="J109" i="91"/>
  <c r="J116" i="73"/>
  <c r="D30" i="13"/>
  <c r="E30" i="13" s="1"/>
  <c r="H29" i="13"/>
  <c r="G29" i="13"/>
  <c r="J111" i="75"/>
  <c r="J113" i="62"/>
  <c r="J110" i="81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B111" i="95"/>
  <c r="F111" i="95"/>
  <c r="D116" i="55"/>
  <c r="G115" i="55"/>
  <c r="E116" i="55"/>
  <c r="I109" i="96"/>
  <c r="H109" i="96"/>
  <c r="D110" i="102" l="1"/>
  <c r="E110" i="102" s="1"/>
  <c r="G109" i="102"/>
  <c r="J108" i="102"/>
  <c r="H109" i="101"/>
  <c r="I109" i="101"/>
  <c r="E110" i="101"/>
  <c r="F110" i="101" s="1"/>
  <c r="B110" i="101"/>
  <c r="E110" i="25"/>
  <c r="F110" i="25" s="1"/>
  <c r="H109" i="25"/>
  <c r="I109" i="25"/>
  <c r="H110" i="26"/>
  <c r="I110" i="26"/>
  <c r="E111" i="26"/>
  <c r="F111" i="26" s="1"/>
  <c r="H109" i="100"/>
  <c r="I109" i="100"/>
  <c r="E110" i="100"/>
  <c r="F110" i="100" s="1"/>
  <c r="B110" i="100"/>
  <c r="B30" i="25"/>
  <c r="B110" i="25"/>
  <c r="H109" i="99"/>
  <c r="I109" i="99"/>
  <c r="F110" i="99"/>
  <c r="B110" i="99"/>
  <c r="D111" i="97"/>
  <c r="G110" i="97"/>
  <c r="E111" i="97"/>
  <c r="J109" i="97"/>
  <c r="B111" i="26"/>
  <c r="J109" i="98"/>
  <c r="D111" i="98"/>
  <c r="G110" i="98"/>
  <c r="E111" i="98"/>
  <c r="D111" i="94"/>
  <c r="G110" i="94"/>
  <c r="J109" i="94"/>
  <c r="B30" i="26"/>
  <c r="I30" i="33"/>
  <c r="B31" i="33"/>
  <c r="J114" i="72"/>
  <c r="J117" i="3"/>
  <c r="J119" i="71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I29" i="13"/>
  <c r="J118" i="32"/>
  <c r="J119" i="27"/>
  <c r="J117" i="20"/>
  <c r="J119" i="29"/>
  <c r="J113" i="64"/>
  <c r="J111" i="79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H111" i="83"/>
  <c r="I111" i="83"/>
  <c r="I109" i="33"/>
  <c r="H109" i="33"/>
  <c r="I112" i="77"/>
  <c r="H112" i="77"/>
  <c r="I110" i="93"/>
  <c r="H110" i="93"/>
  <c r="H109" i="102" l="1"/>
  <c r="I109" i="102"/>
  <c r="F110" i="102"/>
  <c r="B110" i="102"/>
  <c r="J109" i="101"/>
  <c r="D111" i="101"/>
  <c r="G110" i="101"/>
  <c r="D112" i="26"/>
  <c r="E112" i="26" s="1"/>
  <c r="G111" i="26"/>
  <c r="D111" i="25"/>
  <c r="E111" i="25" s="1"/>
  <c r="G110" i="25"/>
  <c r="J109" i="100"/>
  <c r="D111" i="100"/>
  <c r="G110" i="100"/>
  <c r="B32" i="33"/>
  <c r="J109" i="99"/>
  <c r="J109" i="25"/>
  <c r="G110" i="99"/>
  <c r="E111" i="99"/>
  <c r="D111" i="99"/>
  <c r="H110" i="98"/>
  <c r="I110" i="98"/>
  <c r="F111" i="98"/>
  <c r="B111" i="98"/>
  <c r="H110" i="97"/>
  <c r="I110" i="97"/>
  <c r="J110" i="26"/>
  <c r="F111" i="97"/>
  <c r="B111" i="97"/>
  <c r="I110" i="94"/>
  <c r="H110" i="94"/>
  <c r="E111" i="94"/>
  <c r="F111" i="94" s="1"/>
  <c r="B111" i="94"/>
  <c r="I44" i="35"/>
  <c r="D31" i="13"/>
  <c r="E31" i="13" s="1"/>
  <c r="H30" i="13"/>
  <c r="J118" i="22"/>
  <c r="J110" i="91"/>
  <c r="J110" i="89"/>
  <c r="G30" i="13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D111" i="102" l="1"/>
  <c r="E111" i="102" s="1"/>
  <c r="G110" i="102"/>
  <c r="J109" i="102"/>
  <c r="H110" i="101"/>
  <c r="I110" i="101"/>
  <c r="E111" i="101"/>
  <c r="F111" i="101" s="1"/>
  <c r="B111" i="101"/>
  <c r="H110" i="25"/>
  <c r="I110" i="25"/>
  <c r="F111" i="25"/>
  <c r="I111" i="26"/>
  <c r="H111" i="26"/>
  <c r="F112" i="26"/>
  <c r="H110" i="100"/>
  <c r="I110" i="100"/>
  <c r="E111" i="100"/>
  <c r="F111" i="100" s="1"/>
  <c r="B111" i="100"/>
  <c r="D33" i="33"/>
  <c r="B33" i="33" s="1"/>
  <c r="B31" i="25"/>
  <c r="I30" i="25"/>
  <c r="I32" i="33"/>
  <c r="B111" i="25"/>
  <c r="F111" i="99"/>
  <c r="B111" i="99"/>
  <c r="H110" i="99"/>
  <c r="I110" i="99"/>
  <c r="J110" i="97"/>
  <c r="J110" i="98"/>
  <c r="B112" i="26"/>
  <c r="D112" i="98"/>
  <c r="G111" i="98"/>
  <c r="E112" i="98"/>
  <c r="D112" i="97"/>
  <c r="G111" i="97"/>
  <c r="E112" i="97"/>
  <c r="I31" i="33"/>
  <c r="D112" i="94"/>
  <c r="G111" i="94"/>
  <c r="J110" i="94"/>
  <c r="I45" i="35"/>
  <c r="B32" i="26"/>
  <c r="B31" i="26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I30" i="13"/>
  <c r="E47" i="35"/>
  <c r="F47" i="35" s="1"/>
  <c r="G46" i="35"/>
  <c r="B47" i="35"/>
  <c r="H46" i="35"/>
  <c r="J112" i="79"/>
  <c r="J119" i="32"/>
  <c r="J120" i="69"/>
  <c r="B31" i="13"/>
  <c r="F31" i="13"/>
  <c r="H31" i="13" s="1"/>
  <c r="J111" i="95"/>
  <c r="J119" i="18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D113" i="82"/>
  <c r="G112" i="82"/>
  <c r="E113" i="82"/>
  <c r="I110" i="13"/>
  <c r="H110" i="13"/>
  <c r="H110" i="102" l="1"/>
  <c r="I110" i="102"/>
  <c r="B111" i="102"/>
  <c r="F111" i="102"/>
  <c r="D112" i="101"/>
  <c r="E112" i="101" s="1"/>
  <c r="G111" i="101"/>
  <c r="J110" i="101"/>
  <c r="D113" i="26"/>
  <c r="E113" i="26" s="1"/>
  <c r="F113" i="26" s="1"/>
  <c r="G112" i="26"/>
  <c r="G111" i="25"/>
  <c r="D112" i="25"/>
  <c r="E112" i="25" s="1"/>
  <c r="F112" i="25" s="1"/>
  <c r="E33" i="33"/>
  <c r="F33" i="33" s="1"/>
  <c r="G33" i="33" s="1"/>
  <c r="N5" i="33" s="1"/>
  <c r="J110" i="100"/>
  <c r="D112" i="100"/>
  <c r="E112" i="100" s="1"/>
  <c r="G111" i="100"/>
  <c r="J110" i="25"/>
  <c r="J110" i="99"/>
  <c r="E112" i="99"/>
  <c r="D112" i="99"/>
  <c r="G111" i="99"/>
  <c r="H111" i="98"/>
  <c r="I111" i="98"/>
  <c r="H111" i="97"/>
  <c r="I111" i="97"/>
  <c r="F112" i="98"/>
  <c r="B112" i="98"/>
  <c r="J111" i="26"/>
  <c r="B112" i="97"/>
  <c r="F112" i="97"/>
  <c r="I111" i="94"/>
  <c r="H111" i="94"/>
  <c r="E112" i="94"/>
  <c r="F112" i="94" s="1"/>
  <c r="B112" i="94"/>
  <c r="G31" i="13"/>
  <c r="I31" i="13" s="1"/>
  <c r="I46" i="35"/>
  <c r="J111" i="89"/>
  <c r="J117" i="56"/>
  <c r="J117" i="45"/>
  <c r="H47" i="35"/>
  <c r="G47" i="35"/>
  <c r="E48" i="35"/>
  <c r="F48" i="35" s="1"/>
  <c r="B48" i="35"/>
  <c r="J116" i="54"/>
  <c r="J110" i="33"/>
  <c r="J112" i="81"/>
  <c r="D32" i="13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E35" i="36"/>
  <c r="J110" i="102" l="1"/>
  <c r="D112" i="102"/>
  <c r="E112" i="102" s="1"/>
  <c r="G111" i="102"/>
  <c r="D34" i="33"/>
  <c r="B34" i="33" s="1"/>
  <c r="H111" i="101"/>
  <c r="I111" i="101"/>
  <c r="F112" i="101"/>
  <c r="B112" i="101"/>
  <c r="H33" i="33"/>
  <c r="N6" i="33" s="1"/>
  <c r="N7" i="33" s="1"/>
  <c r="G112" i="25"/>
  <c r="D113" i="25"/>
  <c r="E113" i="25" s="1"/>
  <c r="H111" i="25"/>
  <c r="I111" i="25"/>
  <c r="D114" i="26"/>
  <c r="E114" i="26" s="1"/>
  <c r="G113" i="26"/>
  <c r="I112" i="26"/>
  <c r="H112" i="26"/>
  <c r="H111" i="100"/>
  <c r="I111" i="100"/>
  <c r="B112" i="100"/>
  <c r="F112" i="100"/>
  <c r="I31" i="25"/>
  <c r="B32" i="25"/>
  <c r="B112" i="25"/>
  <c r="I111" i="99"/>
  <c r="H111" i="99"/>
  <c r="F112" i="99"/>
  <c r="B112" i="99"/>
  <c r="J111" i="97"/>
  <c r="J111" i="98"/>
  <c r="D113" i="97"/>
  <c r="E113" i="97" s="1"/>
  <c r="G112" i="97"/>
  <c r="B113" i="26"/>
  <c r="G112" i="98"/>
  <c r="D113" i="98"/>
  <c r="E113" i="98"/>
  <c r="D113" i="94"/>
  <c r="G112" i="94"/>
  <c r="J111" i="94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B32" i="13"/>
  <c r="E49" i="35"/>
  <c r="F49" i="35" s="1"/>
  <c r="B49" i="35"/>
  <c r="H48" i="35"/>
  <c r="G48" i="35"/>
  <c r="J111" i="88"/>
  <c r="J116" i="53"/>
  <c r="J116" i="72"/>
  <c r="I47" i="35"/>
  <c r="J120" i="31"/>
  <c r="J115" i="64"/>
  <c r="E32" i="13"/>
  <c r="F32" i="1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F35" i="36"/>
  <c r="H111" i="102" l="1"/>
  <c r="I111" i="102"/>
  <c r="F112" i="102"/>
  <c r="B112" i="102"/>
  <c r="E34" i="33"/>
  <c r="F34" i="33" s="1"/>
  <c r="D35" i="33" s="1"/>
  <c r="J111" i="101"/>
  <c r="G112" i="101"/>
  <c r="D113" i="101"/>
  <c r="B113" i="101" s="1"/>
  <c r="I33" i="33"/>
  <c r="F114" i="26"/>
  <c r="H113" i="26"/>
  <c r="I113" i="26"/>
  <c r="F113" i="25"/>
  <c r="H112" i="25"/>
  <c r="I112" i="25"/>
  <c r="J111" i="100"/>
  <c r="G35" i="36"/>
  <c r="G112" i="100"/>
  <c r="D113" i="100"/>
  <c r="B33" i="26"/>
  <c r="J111" i="99"/>
  <c r="J111" i="25"/>
  <c r="D113" i="99"/>
  <c r="G112" i="99"/>
  <c r="E113" i="99"/>
  <c r="J112" i="26"/>
  <c r="F113" i="98"/>
  <c r="B113" i="98"/>
  <c r="H112" i="97"/>
  <c r="I112" i="97"/>
  <c r="H112" i="98"/>
  <c r="I112" i="98"/>
  <c r="B113" i="97"/>
  <c r="F113" i="97"/>
  <c r="I112" i="94"/>
  <c r="H112" i="94"/>
  <c r="E113" i="94"/>
  <c r="F113" i="94" s="1"/>
  <c r="B113" i="94"/>
  <c r="I48" i="35"/>
  <c r="D33" i="13"/>
  <c r="H32" i="13"/>
  <c r="G32" i="13"/>
  <c r="G49" i="35"/>
  <c r="H49" i="35"/>
  <c r="E50" i="35"/>
  <c r="F50" i="35" s="1"/>
  <c r="B50" i="35"/>
  <c r="J112" i="91"/>
  <c r="J119" i="41"/>
  <c r="J120" i="22"/>
  <c r="J116" i="62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D113" i="102" l="1"/>
  <c r="E113" i="102" s="1"/>
  <c r="G112" i="102"/>
  <c r="J111" i="102"/>
  <c r="G34" i="33"/>
  <c r="H34" i="33"/>
  <c r="E113" i="101"/>
  <c r="F113" i="101" s="1"/>
  <c r="D114" i="101" s="1"/>
  <c r="H112" i="101"/>
  <c r="I112" i="101"/>
  <c r="D114" i="25"/>
  <c r="E114" i="25" s="1"/>
  <c r="G113" i="25"/>
  <c r="D115" i="26"/>
  <c r="E115" i="26" s="1"/>
  <c r="G114" i="26"/>
  <c r="E113" i="100"/>
  <c r="F113" i="100" s="1"/>
  <c r="B113" i="100"/>
  <c r="I112" i="100"/>
  <c r="H112" i="100"/>
  <c r="B34" i="26"/>
  <c r="I32" i="25"/>
  <c r="B33" i="25"/>
  <c r="B113" i="25"/>
  <c r="I112" i="99"/>
  <c r="H112" i="99"/>
  <c r="B113" i="99"/>
  <c r="F113" i="99"/>
  <c r="J112" i="97"/>
  <c r="J112" i="98"/>
  <c r="B114" i="26"/>
  <c r="G113" i="97"/>
  <c r="D114" i="97"/>
  <c r="E114" i="97"/>
  <c r="D114" i="98"/>
  <c r="G113" i="98"/>
  <c r="E114" i="98"/>
  <c r="G113" i="94"/>
  <c r="D114" i="94"/>
  <c r="B114" i="94" s="1"/>
  <c r="J112" i="94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49" i="35"/>
  <c r="B33" i="13"/>
  <c r="B35" i="33"/>
  <c r="J120" i="20"/>
  <c r="J117" i="72"/>
  <c r="J122" i="27"/>
  <c r="J112" i="84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3" i="13"/>
  <c r="B113" i="13"/>
  <c r="H112" i="102" l="1"/>
  <c r="I112" i="102"/>
  <c r="B113" i="102"/>
  <c r="F113" i="102"/>
  <c r="I34" i="33"/>
  <c r="E114" i="101"/>
  <c r="F114" i="101" s="1"/>
  <c r="G113" i="101"/>
  <c r="H113" i="101" s="1"/>
  <c r="J112" i="101"/>
  <c r="B114" i="101"/>
  <c r="H114" i="26"/>
  <c r="I114" i="26"/>
  <c r="F115" i="26"/>
  <c r="I113" i="25"/>
  <c r="H113" i="25"/>
  <c r="F114" i="25"/>
  <c r="J112" i="100"/>
  <c r="D114" i="100"/>
  <c r="E114" i="100" s="1"/>
  <c r="G113" i="100"/>
  <c r="D34" i="25"/>
  <c r="J112" i="25"/>
  <c r="D114" i="99"/>
  <c r="G113" i="99"/>
  <c r="E114" i="99"/>
  <c r="J112" i="99"/>
  <c r="B114" i="98"/>
  <c r="F114" i="98"/>
  <c r="I113" i="97"/>
  <c r="H113" i="97"/>
  <c r="J113" i="26"/>
  <c r="F114" i="97"/>
  <c r="B114" i="97"/>
  <c r="H113" i="98"/>
  <c r="I113" i="98"/>
  <c r="E114" i="94"/>
  <c r="F114" i="94" s="1"/>
  <c r="I113" i="94"/>
  <c r="H113" i="94"/>
  <c r="I50" i="35"/>
  <c r="J119" i="56"/>
  <c r="J119" i="45"/>
  <c r="J112" i="33"/>
  <c r="J113" i="91"/>
  <c r="J120" i="73"/>
  <c r="D35" i="26"/>
  <c r="E35" i="26" s="1"/>
  <c r="D34" i="13"/>
  <c r="E34" i="13" s="1"/>
  <c r="G33" i="13"/>
  <c r="H33" i="13"/>
  <c r="D36" i="33"/>
  <c r="E36" i="33" s="1"/>
  <c r="G35" i="33"/>
  <c r="H35" i="33"/>
  <c r="E52" i="35"/>
  <c r="F52" i="35" s="1"/>
  <c r="G51" i="35"/>
  <c r="H51" i="35"/>
  <c r="B52" i="35"/>
  <c r="J120" i="41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D114" i="102" l="1"/>
  <c r="G113" i="102"/>
  <c r="E114" i="102"/>
  <c r="J112" i="102"/>
  <c r="I113" i="101"/>
  <c r="J113" i="101" s="1"/>
  <c r="G114" i="101"/>
  <c r="D115" i="101"/>
  <c r="G114" i="25"/>
  <c r="D115" i="25"/>
  <c r="E115" i="25" s="1"/>
  <c r="D116" i="26"/>
  <c r="E116" i="26" s="1"/>
  <c r="F116" i="26" s="1"/>
  <c r="G116" i="26" s="1"/>
  <c r="G115" i="26"/>
  <c r="H113" i="100"/>
  <c r="I113" i="100"/>
  <c r="B114" i="100"/>
  <c r="F114" i="100"/>
  <c r="I33" i="25"/>
  <c r="B34" i="25"/>
  <c r="E34" i="25"/>
  <c r="F34" i="25" s="1"/>
  <c r="B114" i="25"/>
  <c r="H113" i="99"/>
  <c r="I113" i="99"/>
  <c r="F114" i="99"/>
  <c r="B114" i="99"/>
  <c r="J113" i="97"/>
  <c r="B115" i="26"/>
  <c r="G114" i="97"/>
  <c r="D115" i="97"/>
  <c r="E115" i="97"/>
  <c r="D115" i="98"/>
  <c r="G114" i="98"/>
  <c r="E115" i="98"/>
  <c r="J113" i="98"/>
  <c r="J113" i="94"/>
  <c r="G114" i="94"/>
  <c r="D115" i="94"/>
  <c r="I51" i="35"/>
  <c r="I33" i="13"/>
  <c r="I35" i="33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J117" i="63"/>
  <c r="J118" i="53"/>
  <c r="G52" i="35"/>
  <c r="B53" i="35"/>
  <c r="E53" i="35"/>
  <c r="F53" i="35" s="1"/>
  <c r="H52" i="35"/>
  <c r="J117" i="64"/>
  <c r="J121" i="20"/>
  <c r="J123" i="69"/>
  <c r="B36" i="33"/>
  <c r="F36" i="33"/>
  <c r="G36" i="33" s="1"/>
  <c r="B34" i="13"/>
  <c r="F34" i="13"/>
  <c r="H34" i="13" s="1"/>
  <c r="B35" i="26"/>
  <c r="F35" i="26"/>
  <c r="G35" i="26" s="1"/>
  <c r="N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N88" i="33" s="1"/>
  <c r="H113" i="33"/>
  <c r="M88" i="33" s="1"/>
  <c r="M89" i="33" s="1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E28" i="36"/>
  <c r="O88" i="33" l="1"/>
  <c r="O89" i="33" s="1"/>
  <c r="N89" i="33"/>
  <c r="H113" i="102"/>
  <c r="I113" i="102"/>
  <c r="F114" i="102"/>
  <c r="B114" i="102"/>
  <c r="E115" i="101"/>
  <c r="F115" i="101" s="1"/>
  <c r="B115" i="101"/>
  <c r="H114" i="101"/>
  <c r="I114" i="101"/>
  <c r="I116" i="26"/>
  <c r="H116" i="26"/>
  <c r="I115" i="26"/>
  <c r="N88" i="26" s="1"/>
  <c r="N89" i="26" s="1"/>
  <c r="H115" i="26"/>
  <c r="M88" i="26" s="1"/>
  <c r="M89" i="26" s="1"/>
  <c r="F115" i="25"/>
  <c r="G115" i="25" s="1"/>
  <c r="I114" i="25"/>
  <c r="N88" i="25" s="1"/>
  <c r="O18" i="2" s="1"/>
  <c r="H114" i="25"/>
  <c r="M88" i="25" s="1"/>
  <c r="J113" i="100"/>
  <c r="G114" i="100"/>
  <c r="D115" i="100"/>
  <c r="H34" i="25"/>
  <c r="N6" i="25" s="1"/>
  <c r="G34" i="25"/>
  <c r="N5" i="25" s="1"/>
  <c r="D35" i="25"/>
  <c r="J113" i="25"/>
  <c r="J113" i="99"/>
  <c r="E115" i="99"/>
  <c r="D115" i="99"/>
  <c r="G114" i="99"/>
  <c r="J114" i="26"/>
  <c r="B115" i="97"/>
  <c r="F115" i="97"/>
  <c r="H114" i="98"/>
  <c r="I114" i="98"/>
  <c r="I114" i="97"/>
  <c r="H114" i="97"/>
  <c r="F115" i="98"/>
  <c r="B115" i="98"/>
  <c r="H35" i="26"/>
  <c r="E115" i="94"/>
  <c r="F115" i="94" s="1"/>
  <c r="B115" i="94"/>
  <c r="H114" i="94"/>
  <c r="I114" i="94"/>
  <c r="G34" i="13"/>
  <c r="I34" i="13" s="1"/>
  <c r="J121" i="73"/>
  <c r="J114" i="91"/>
  <c r="J120" i="45"/>
  <c r="J114" i="89"/>
  <c r="J121" i="41"/>
  <c r="I52" i="35"/>
  <c r="H36" i="33"/>
  <c r="I36" i="33" s="1"/>
  <c r="B54" i="35"/>
  <c r="H53" i="35"/>
  <c r="G53" i="35"/>
  <c r="E54" i="35"/>
  <c r="F54" i="35" s="1"/>
  <c r="J120" i="56"/>
  <c r="D36" i="26"/>
  <c r="E36" i="26" s="1"/>
  <c r="D35" i="13"/>
  <c r="D37" i="33"/>
  <c r="E37" i="33" s="1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E27" i="36"/>
  <c r="N18" i="2" l="1"/>
  <c r="P18" i="2" s="1"/>
  <c r="O88" i="25"/>
  <c r="O89" i="25" s="1"/>
  <c r="N89" i="25"/>
  <c r="O88" i="26"/>
  <c r="O89" i="26" s="1"/>
  <c r="M89" i="25"/>
  <c r="J113" i="102"/>
  <c r="D115" i="102"/>
  <c r="G114" i="102"/>
  <c r="E115" i="102"/>
  <c r="G115" i="101"/>
  <c r="D116" i="101"/>
  <c r="B116" i="101" s="1"/>
  <c r="J114" i="101"/>
  <c r="I35" i="26"/>
  <c r="N6" i="26"/>
  <c r="N7" i="26" s="1"/>
  <c r="N7" i="25"/>
  <c r="I115" i="25"/>
  <c r="H115" i="25"/>
  <c r="E115" i="100"/>
  <c r="F115" i="100" s="1"/>
  <c r="B115" i="100"/>
  <c r="H114" i="100"/>
  <c r="I114" i="100"/>
  <c r="B35" i="25"/>
  <c r="E35" i="25"/>
  <c r="F35" i="25" s="1"/>
  <c r="I34" i="25"/>
  <c r="B115" i="25"/>
  <c r="H114" i="99"/>
  <c r="I114" i="99"/>
  <c r="F115" i="99"/>
  <c r="B115" i="99"/>
  <c r="J114" i="97"/>
  <c r="J114" i="98"/>
  <c r="D116" i="98"/>
  <c r="G115" i="98"/>
  <c r="E116" i="98"/>
  <c r="B116" i="26"/>
  <c r="D116" i="97"/>
  <c r="E116" i="97" s="1"/>
  <c r="G115" i="97"/>
  <c r="J114" i="94"/>
  <c r="D116" i="94"/>
  <c r="B116" i="94" s="1"/>
  <c r="G115" i="94"/>
  <c r="E116" i="94"/>
  <c r="J115" i="85"/>
  <c r="J114" i="92"/>
  <c r="J114" i="96"/>
  <c r="J117" i="66"/>
  <c r="J114" i="84"/>
  <c r="J125" i="28"/>
  <c r="B35" i="13"/>
  <c r="J119" i="59"/>
  <c r="J123" i="18"/>
  <c r="J122" i="34"/>
  <c r="J124" i="29"/>
  <c r="J116" i="78"/>
  <c r="J121" i="39"/>
  <c r="J124" i="69"/>
  <c r="F37" i="33"/>
  <c r="B37" i="33"/>
  <c r="I53" i="35"/>
  <c r="J122" i="19"/>
  <c r="J119" i="46"/>
  <c r="J116" i="79"/>
  <c r="B36" i="26"/>
  <c r="F36" i="26"/>
  <c r="H36" i="26" s="1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F27" i="36"/>
  <c r="F28" i="36"/>
  <c r="H114" i="102" l="1"/>
  <c r="I114" i="102"/>
  <c r="B115" i="102"/>
  <c r="F115" i="102"/>
  <c r="E116" i="101"/>
  <c r="F116" i="101" s="1"/>
  <c r="H115" i="101"/>
  <c r="I115" i="101"/>
  <c r="G28" i="36"/>
  <c r="G27" i="36"/>
  <c r="J114" i="100"/>
  <c r="D116" i="100"/>
  <c r="G115" i="100"/>
  <c r="D36" i="25"/>
  <c r="B36" i="25" s="1"/>
  <c r="G35" i="25"/>
  <c r="H35" i="25"/>
  <c r="J114" i="99"/>
  <c r="I54" i="35"/>
  <c r="D116" i="25"/>
  <c r="J115" i="26"/>
  <c r="J114" i="25"/>
  <c r="D116" i="99"/>
  <c r="G115" i="99"/>
  <c r="E116" i="99"/>
  <c r="H115" i="97"/>
  <c r="I115" i="97"/>
  <c r="F116" i="94"/>
  <c r="B116" i="97"/>
  <c r="F116" i="97"/>
  <c r="H115" i="98"/>
  <c r="I115" i="98"/>
  <c r="D117" i="26"/>
  <c r="F116" i="98"/>
  <c r="B116" i="98"/>
  <c r="G36" i="26"/>
  <c r="I36" i="26" s="1"/>
  <c r="I115" i="94"/>
  <c r="H115" i="94"/>
  <c r="J123" i="22"/>
  <c r="J115" i="89"/>
  <c r="J122" i="41"/>
  <c r="D36" i="13"/>
  <c r="H35" i="13"/>
  <c r="G35" i="13"/>
  <c r="D38" i="33"/>
  <c r="E38" i="33" s="1"/>
  <c r="G55" i="35"/>
  <c r="H55" i="35"/>
  <c r="B56" i="35"/>
  <c r="E56" i="35"/>
  <c r="F56" i="35" s="1"/>
  <c r="D37" i="26"/>
  <c r="E37" i="26" s="1"/>
  <c r="H37" i="33"/>
  <c r="J119" i="62"/>
  <c r="J122" i="73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J114" i="102" l="1"/>
  <c r="D116" i="102"/>
  <c r="G115" i="102"/>
  <c r="E116" i="102"/>
  <c r="J115" i="101"/>
  <c r="G116" i="101"/>
  <c r="D117" i="101"/>
  <c r="E117" i="101" s="1"/>
  <c r="H115" i="100"/>
  <c r="I115" i="100"/>
  <c r="E116" i="100"/>
  <c r="F116" i="100" s="1"/>
  <c r="B116" i="100"/>
  <c r="I35" i="25"/>
  <c r="E36" i="25"/>
  <c r="F36" i="25" s="1"/>
  <c r="G36" i="25" s="1"/>
  <c r="J115" i="98"/>
  <c r="E116" i="25"/>
  <c r="F116" i="25" s="1"/>
  <c r="B116" i="25"/>
  <c r="H115" i="99"/>
  <c r="I115" i="99"/>
  <c r="B116" i="99"/>
  <c r="F116" i="99"/>
  <c r="J115" i="97"/>
  <c r="D117" i="94"/>
  <c r="G116" i="94"/>
  <c r="D117" i="98"/>
  <c r="G116" i="98"/>
  <c r="E117" i="98"/>
  <c r="E117" i="26"/>
  <c r="F117" i="26" s="1"/>
  <c r="B117" i="26"/>
  <c r="D117" i="97"/>
  <c r="E117" i="97" s="1"/>
  <c r="G116" i="97"/>
  <c r="J115" i="94"/>
  <c r="J115" i="92"/>
  <c r="J119" i="63"/>
  <c r="J123" i="19"/>
  <c r="J125" i="30"/>
  <c r="J120" i="53"/>
  <c r="J120" i="46"/>
  <c r="J115" i="88"/>
  <c r="J119" i="60"/>
  <c r="J124" i="31"/>
  <c r="J119" i="61"/>
  <c r="I37" i="33"/>
  <c r="J115" i="90"/>
  <c r="J115" i="84"/>
  <c r="B57" i="35"/>
  <c r="G56" i="35"/>
  <c r="H56" i="35"/>
  <c r="E57" i="35"/>
  <c r="F57" i="35" s="1"/>
  <c r="F38" i="33"/>
  <c r="G38" i="33" s="1"/>
  <c r="B38" i="33"/>
  <c r="I35" i="13"/>
  <c r="F37" i="26"/>
  <c r="B37" i="26"/>
  <c r="B36" i="13"/>
  <c r="J115" i="96"/>
  <c r="J121" i="57"/>
  <c r="J122" i="43"/>
  <c r="J115" i="86"/>
  <c r="J116" i="85"/>
  <c r="I55" i="35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H115" i="102" l="1"/>
  <c r="I115" i="102"/>
  <c r="F116" i="102"/>
  <c r="B116" i="102"/>
  <c r="F117" i="101"/>
  <c r="B117" i="101"/>
  <c r="I116" i="101"/>
  <c r="H116" i="101"/>
  <c r="J115" i="100"/>
  <c r="G116" i="100"/>
  <c r="D117" i="100"/>
  <c r="H36" i="25"/>
  <c r="I36" i="25" s="1"/>
  <c r="D37" i="25"/>
  <c r="B37" i="25" s="1"/>
  <c r="D117" i="25"/>
  <c r="G116" i="25"/>
  <c r="J116" i="26"/>
  <c r="J115" i="25"/>
  <c r="D117" i="99"/>
  <c r="G116" i="99"/>
  <c r="E117" i="99"/>
  <c r="J115" i="99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H38" i="33"/>
  <c r="I38" i="33" s="1"/>
  <c r="I56" i="35"/>
  <c r="J122" i="45"/>
  <c r="D37" i="13"/>
  <c r="E37" i="13" s="1"/>
  <c r="H36" i="13"/>
  <c r="G36" i="13"/>
  <c r="J122" i="56"/>
  <c r="D38" i="26"/>
  <c r="E38" i="26" s="1"/>
  <c r="G37" i="26"/>
  <c r="D39" i="33"/>
  <c r="E39" i="33" s="1"/>
  <c r="J123" i="42"/>
  <c r="J117" i="81"/>
  <c r="J116" i="89"/>
  <c r="J116" i="91"/>
  <c r="H37" i="26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H119" i="67"/>
  <c r="I119" i="67"/>
  <c r="D119" i="83"/>
  <c r="E119" i="83"/>
  <c r="G118" i="83"/>
  <c r="D120" i="76"/>
  <c r="G119" i="76"/>
  <c r="E120" i="76"/>
  <c r="E125" i="42"/>
  <c r="D125" i="42"/>
  <c r="G124" i="42"/>
  <c r="J115" i="102" l="1"/>
  <c r="D117" i="102"/>
  <c r="E117" i="102" s="1"/>
  <c r="G116" i="102"/>
  <c r="J116" i="101"/>
  <c r="D118" i="101"/>
  <c r="E118" i="101" s="1"/>
  <c r="G117" i="101"/>
  <c r="E117" i="100"/>
  <c r="F117" i="100" s="1"/>
  <c r="B117" i="100"/>
  <c r="H116" i="100"/>
  <c r="I116" i="100"/>
  <c r="E37" i="25"/>
  <c r="F37" i="25" s="1"/>
  <c r="G37" i="25" s="1"/>
  <c r="H116" i="25"/>
  <c r="I116" i="25"/>
  <c r="E117" i="25"/>
  <c r="F117" i="25" s="1"/>
  <c r="B117" i="25"/>
  <c r="H116" i="99"/>
  <c r="I116" i="99"/>
  <c r="B117" i="99"/>
  <c r="F117" i="99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I37" i="26"/>
  <c r="I36" i="13"/>
  <c r="I57" i="35"/>
  <c r="J117" i="95"/>
  <c r="J126" i="30"/>
  <c r="J120" i="61"/>
  <c r="J116" i="86"/>
  <c r="J116" i="90"/>
  <c r="J124" i="34"/>
  <c r="J117" i="85"/>
  <c r="J116" i="84"/>
  <c r="J120" i="64"/>
  <c r="B39" i="33"/>
  <c r="F39" i="33"/>
  <c r="H39" i="33" s="1"/>
  <c r="B38" i="26"/>
  <c r="F38" i="26"/>
  <c r="G38" i="26" s="1"/>
  <c r="J126" i="69"/>
  <c r="J126" i="29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H116" i="102" l="1"/>
  <c r="I116" i="102"/>
  <c r="B117" i="102"/>
  <c r="F117" i="102"/>
  <c r="H117" i="101"/>
  <c r="I117" i="101"/>
  <c r="B118" i="101"/>
  <c r="F118" i="101"/>
  <c r="J116" i="100"/>
  <c r="D118" i="100"/>
  <c r="G117" i="100"/>
  <c r="D38" i="25"/>
  <c r="H37" i="25"/>
  <c r="I37" i="25" s="1"/>
  <c r="J116" i="25"/>
  <c r="J116" i="99"/>
  <c r="G117" i="25"/>
  <c r="D118" i="25"/>
  <c r="E118" i="99"/>
  <c r="D118" i="99"/>
  <c r="G117" i="99"/>
  <c r="J117" i="26"/>
  <c r="F118" i="94"/>
  <c r="D119" i="94" s="1"/>
  <c r="E119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39" i="33"/>
  <c r="I39" i="33" s="1"/>
  <c r="G37" i="13"/>
  <c r="I37" i="13" s="1"/>
  <c r="J123" i="45"/>
  <c r="J121" i="62"/>
  <c r="J118" i="80"/>
  <c r="J117" i="91"/>
  <c r="J124" i="41"/>
  <c r="J122" i="54"/>
  <c r="J125" i="22"/>
  <c r="J124" i="73"/>
  <c r="D39" i="26"/>
  <c r="E39" i="26" s="1"/>
  <c r="J119" i="75"/>
  <c r="H59" i="35"/>
  <c r="B60" i="35"/>
  <c r="E60" i="35"/>
  <c r="F60" i="35" s="1"/>
  <c r="G59" i="35"/>
  <c r="D38" i="13"/>
  <c r="E38" i="13" s="1"/>
  <c r="I58" i="35"/>
  <c r="H38" i="26"/>
  <c r="I38" i="26" s="1"/>
  <c r="D40" i="33"/>
  <c r="E40" i="33" s="1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J116" i="102" l="1"/>
  <c r="D118" i="102"/>
  <c r="E118" i="102" s="1"/>
  <c r="G117" i="102"/>
  <c r="G118" i="101"/>
  <c r="D119" i="101"/>
  <c r="J117" i="101"/>
  <c r="I117" i="100"/>
  <c r="H117" i="100"/>
  <c r="E118" i="100"/>
  <c r="F118" i="100" s="1"/>
  <c r="B118" i="100"/>
  <c r="E38" i="25"/>
  <c r="F38" i="25" s="1"/>
  <c r="B38" i="25"/>
  <c r="B119" i="94"/>
  <c r="F119" i="94"/>
  <c r="G119" i="94" s="1"/>
  <c r="G118" i="94"/>
  <c r="I118" i="94" s="1"/>
  <c r="E118" i="25"/>
  <c r="F118" i="25" s="1"/>
  <c r="B118" i="25"/>
  <c r="H117" i="25"/>
  <c r="I117" i="25"/>
  <c r="H117" i="99"/>
  <c r="I117" i="99"/>
  <c r="F118" i="99"/>
  <c r="B118" i="99"/>
  <c r="J117" i="98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I59" i="35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J127" i="29"/>
  <c r="J127" i="23"/>
  <c r="J126" i="18"/>
  <c r="J126" i="32"/>
  <c r="J125" i="34"/>
  <c r="J127" i="70"/>
  <c r="J127" i="30"/>
  <c r="J122" i="53"/>
  <c r="J117" i="92"/>
  <c r="J119" i="7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B118" i="33"/>
  <c r="F118" i="33"/>
  <c r="I123" i="55"/>
  <c r="H123" i="55"/>
  <c r="H118" i="93"/>
  <c r="I118" i="93"/>
  <c r="B144" i="35"/>
  <c r="G143" i="35"/>
  <c r="E144" i="35"/>
  <c r="F144" i="35" s="1"/>
  <c r="E118" i="13"/>
  <c r="F118" i="13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E119" i="93"/>
  <c r="F119" i="93" s="1"/>
  <c r="H117" i="13"/>
  <c r="I117" i="13"/>
  <c r="H127" i="24"/>
  <c r="I127" i="24"/>
  <c r="D130" i="28"/>
  <c r="G129" i="28"/>
  <c r="E130" i="28"/>
  <c r="H117" i="102" l="1"/>
  <c r="I117" i="102"/>
  <c r="F118" i="102"/>
  <c r="B118" i="102"/>
  <c r="E119" i="101"/>
  <c r="F119" i="101" s="1"/>
  <c r="B119" i="101"/>
  <c r="H118" i="101"/>
  <c r="I118" i="101"/>
  <c r="G118" i="100"/>
  <c r="D119" i="100"/>
  <c r="E119" i="100" s="1"/>
  <c r="J117" i="100"/>
  <c r="D39" i="25"/>
  <c r="H38" i="25"/>
  <c r="G38" i="25"/>
  <c r="D120" i="94"/>
  <c r="E120" i="94" s="1"/>
  <c r="H118" i="94"/>
  <c r="J118" i="94" s="1"/>
  <c r="D119" i="25"/>
  <c r="G118" i="25"/>
  <c r="J118" i="26"/>
  <c r="J117" i="25"/>
  <c r="D119" i="99"/>
  <c r="G118" i="99"/>
  <c r="E119" i="99"/>
  <c r="J117" i="99"/>
  <c r="H118" i="98"/>
  <c r="I118" i="98"/>
  <c r="G119" i="26"/>
  <c r="D120" i="26"/>
  <c r="F119" i="98"/>
  <c r="B119" i="98"/>
  <c r="H118" i="97"/>
  <c r="I118" i="97"/>
  <c r="B119" i="97"/>
  <c r="F119" i="97"/>
  <c r="I60" i="35"/>
  <c r="J125" i="41"/>
  <c r="J122" i="62"/>
  <c r="J119" i="81"/>
  <c r="J118" i="89"/>
  <c r="J126" i="22"/>
  <c r="D40" i="26"/>
  <c r="D41" i="33"/>
  <c r="E41" i="33" s="1"/>
  <c r="H40" i="33"/>
  <c r="J126" i="21"/>
  <c r="H39" i="26"/>
  <c r="D39" i="13"/>
  <c r="E39" i="13" s="1"/>
  <c r="G40" i="33"/>
  <c r="G39" i="26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E120" i="95"/>
  <c r="F120" i="95" s="1"/>
  <c r="J119" i="83"/>
  <c r="I119" i="82"/>
  <c r="H119" i="82"/>
  <c r="J118" i="93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D119" i="102" l="1"/>
  <c r="E119" i="102" s="1"/>
  <c r="G118" i="102"/>
  <c r="J117" i="102"/>
  <c r="F120" i="94"/>
  <c r="B120" i="94"/>
  <c r="J118" i="101"/>
  <c r="G119" i="101"/>
  <c r="D120" i="101"/>
  <c r="F119" i="100"/>
  <c r="B119" i="100"/>
  <c r="H118" i="100"/>
  <c r="I118" i="100"/>
  <c r="I38" i="25"/>
  <c r="B39" i="25"/>
  <c r="E39" i="25"/>
  <c r="F39" i="25" s="1"/>
  <c r="J118" i="98"/>
  <c r="I118" i="25"/>
  <c r="H118" i="25"/>
  <c r="E119" i="25"/>
  <c r="F119" i="25" s="1"/>
  <c r="B119" i="25"/>
  <c r="I118" i="99"/>
  <c r="H118" i="99"/>
  <c r="B119" i="99"/>
  <c r="F119" i="99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I61" i="35"/>
  <c r="J125" i="43"/>
  <c r="J123" i="46"/>
  <c r="J123" i="72"/>
  <c r="I39" i="26"/>
  <c r="J122" i="60"/>
  <c r="J127" i="32"/>
  <c r="J126" i="19"/>
  <c r="J121" i="66"/>
  <c r="J127" i="31"/>
  <c r="J123" i="58"/>
  <c r="J120" i="79"/>
  <c r="J119" i="85"/>
  <c r="B40" i="26"/>
  <c r="J119" i="94"/>
  <c r="J128" i="29"/>
  <c r="J121" i="68"/>
  <c r="J128" i="27"/>
  <c r="J120" i="78"/>
  <c r="B63" i="35"/>
  <c r="E63" i="35"/>
  <c r="F63" i="35" s="1"/>
  <c r="G62" i="35"/>
  <c r="H62" i="35"/>
  <c r="B39" i="13"/>
  <c r="F39" i="13"/>
  <c r="H39" i="13" s="1"/>
  <c r="I40" i="33"/>
  <c r="E40" i="26"/>
  <c r="F40" i="26" s="1"/>
  <c r="J122" i="63"/>
  <c r="J118" i="88"/>
  <c r="J122" i="64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H118" i="102" l="1"/>
  <c r="I118" i="102"/>
  <c r="B119" i="102"/>
  <c r="F119" i="102"/>
  <c r="E120" i="101"/>
  <c r="F120" i="101" s="1"/>
  <c r="B120" i="101"/>
  <c r="H119" i="101"/>
  <c r="I119" i="101"/>
  <c r="J118" i="100"/>
  <c r="D120" i="100"/>
  <c r="E120" i="100" s="1"/>
  <c r="G119" i="100"/>
  <c r="G39" i="25"/>
  <c r="D40" i="25"/>
  <c r="H39" i="25"/>
  <c r="G119" i="25"/>
  <c r="D120" i="25"/>
  <c r="J118" i="99"/>
  <c r="J118" i="25"/>
  <c r="E120" i="99"/>
  <c r="G119" i="99"/>
  <c r="D120" i="99"/>
  <c r="I119" i="97"/>
  <c r="H119" i="97"/>
  <c r="B120" i="98"/>
  <c r="F120" i="98"/>
  <c r="B120" i="97"/>
  <c r="F120" i="97"/>
  <c r="G120" i="26"/>
  <c r="D121" i="26"/>
  <c r="H119" i="98"/>
  <c r="I119" i="98"/>
  <c r="J119" i="26"/>
  <c r="I62" i="35"/>
  <c r="H41" i="33"/>
  <c r="I41" i="33" s="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J128" i="24"/>
  <c r="J127" i="22"/>
  <c r="J123" i="62"/>
  <c r="D40" i="13"/>
  <c r="D42" i="33"/>
  <c r="E42" i="33" s="1"/>
  <c r="G39" i="13"/>
  <c r="I39" i="13" s="1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D120" i="102" l="1"/>
  <c r="E120" i="102" s="1"/>
  <c r="G119" i="102"/>
  <c r="J118" i="102"/>
  <c r="G120" i="101"/>
  <c r="D121" i="101"/>
  <c r="J119" i="101"/>
  <c r="I119" i="100"/>
  <c r="H119" i="100"/>
  <c r="B120" i="100"/>
  <c r="F120" i="100"/>
  <c r="I39" i="25"/>
  <c r="E40" i="25"/>
  <c r="F40" i="25" s="1"/>
  <c r="B40" i="25"/>
  <c r="E120" i="25"/>
  <c r="F120" i="25" s="1"/>
  <c r="B120" i="25"/>
  <c r="H119" i="25"/>
  <c r="I119" i="25"/>
  <c r="B120" i="99"/>
  <c r="F120" i="99"/>
  <c r="I119" i="99"/>
  <c r="H119" i="99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I63" i="35"/>
  <c r="I40" i="26"/>
  <c r="J124" i="58"/>
  <c r="J127" i="19"/>
  <c r="J124" i="72"/>
  <c r="J129" i="23"/>
  <c r="J124" i="53"/>
  <c r="J122" i="68"/>
  <c r="J123" i="61"/>
  <c r="J119" i="84"/>
  <c r="B40" i="13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H119" i="102" l="1"/>
  <c r="I119" i="102"/>
  <c r="F120" i="102"/>
  <c r="B120" i="102"/>
  <c r="E121" i="101"/>
  <c r="F121" i="101" s="1"/>
  <c r="B121" i="101"/>
  <c r="H120" i="101"/>
  <c r="I120" i="101"/>
  <c r="G120" i="100"/>
  <c r="D121" i="100"/>
  <c r="J119" i="100"/>
  <c r="D41" i="25"/>
  <c r="G40" i="25"/>
  <c r="H40" i="25"/>
  <c r="G120" i="25"/>
  <c r="D121" i="25"/>
  <c r="J119" i="25"/>
  <c r="J119" i="99"/>
  <c r="G120" i="99"/>
  <c r="D121" i="99"/>
  <c r="E121" i="99"/>
  <c r="J120" i="26"/>
  <c r="B121" i="97"/>
  <c r="F121" i="97"/>
  <c r="H120" i="97"/>
  <c r="I120" i="97"/>
  <c r="B121" i="98"/>
  <c r="F121" i="98"/>
  <c r="D122" i="26"/>
  <c r="G121" i="26"/>
  <c r="H120" i="98"/>
  <c r="I120" i="98"/>
  <c r="G41" i="26"/>
  <c r="I41" i="26" s="1"/>
  <c r="G42" i="33"/>
  <c r="I42" i="33" s="1"/>
  <c r="I64" i="35"/>
  <c r="J122" i="75"/>
  <c r="J125" i="54"/>
  <c r="J120" i="89"/>
  <c r="D41" i="13"/>
  <c r="E41" i="13" s="1"/>
  <c r="H40" i="13"/>
  <c r="G40" i="13"/>
  <c r="J126" i="45"/>
  <c r="G65" i="35"/>
  <c r="E66" i="35"/>
  <c r="F66" i="35" s="1"/>
  <c r="B66" i="35"/>
  <c r="H65" i="35"/>
  <c r="J126" i="56"/>
  <c r="J127" i="41"/>
  <c r="J128" i="22"/>
  <c r="D42" i="26"/>
  <c r="E42" i="26" s="1"/>
  <c r="D43" i="33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J119" i="102" l="1"/>
  <c r="D121" i="102"/>
  <c r="E121" i="102" s="1"/>
  <c r="G120" i="102"/>
  <c r="D122" i="101"/>
  <c r="E122" i="101" s="1"/>
  <c r="G121" i="101"/>
  <c r="J120" i="101"/>
  <c r="E121" i="100"/>
  <c r="F121" i="100" s="1"/>
  <c r="B121" i="100"/>
  <c r="H120" i="100"/>
  <c r="I120" i="100"/>
  <c r="I40" i="25"/>
  <c r="E41" i="25"/>
  <c r="F41" i="25" s="1"/>
  <c r="B41" i="25"/>
  <c r="E121" i="25"/>
  <c r="F121" i="25" s="1"/>
  <c r="B121" i="25"/>
  <c r="I120" i="25"/>
  <c r="H120" i="25"/>
  <c r="B121" i="99"/>
  <c r="F121" i="99"/>
  <c r="I120" i="99"/>
  <c r="H120" i="99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J130" i="69"/>
  <c r="J123" i="68"/>
  <c r="J120" i="84"/>
  <c r="J120" i="86"/>
  <c r="J125" i="53"/>
  <c r="J130" i="70"/>
  <c r="J130" i="71"/>
  <c r="J125" i="72"/>
  <c r="J130" i="23"/>
  <c r="J130" i="30"/>
  <c r="J129" i="31"/>
  <c r="J124" i="63"/>
  <c r="J121" i="85"/>
  <c r="B43" i="33"/>
  <c r="I65" i="35"/>
  <c r="I40" i="13"/>
  <c r="J123" i="66"/>
  <c r="E43" i="33"/>
  <c r="F43" i="33" s="1"/>
  <c r="F42" i="26"/>
  <c r="H42" i="26" s="1"/>
  <c r="B42" i="26"/>
  <c r="J127" i="39"/>
  <c r="J127" i="43"/>
  <c r="J130" i="29"/>
  <c r="J129" i="32"/>
  <c r="J124" i="64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H120" i="102" l="1"/>
  <c r="I120" i="102"/>
  <c r="B121" i="102"/>
  <c r="F121" i="102"/>
  <c r="H121" i="101"/>
  <c r="I121" i="101"/>
  <c r="B122" i="101"/>
  <c r="F122" i="101"/>
  <c r="J120" i="100"/>
  <c r="D122" i="100"/>
  <c r="G121" i="100"/>
  <c r="G41" i="25"/>
  <c r="H41" i="25"/>
  <c r="D42" i="25"/>
  <c r="D122" i="25"/>
  <c r="G121" i="25"/>
  <c r="J120" i="25"/>
  <c r="J120" i="99"/>
  <c r="G121" i="99"/>
  <c r="D122" i="99"/>
  <c r="E122" i="99"/>
  <c r="J121" i="26"/>
  <c r="D123" i="26"/>
  <c r="G122" i="26"/>
  <c r="H121" i="98"/>
  <c r="I121" i="98"/>
  <c r="B122" i="97"/>
  <c r="F122" i="97"/>
  <c r="F122" i="98"/>
  <c r="B122" i="98"/>
  <c r="H121" i="97"/>
  <c r="I121" i="97"/>
  <c r="G42" i="26"/>
  <c r="I42" i="26" s="1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J127" i="45"/>
  <c r="G41" i="13"/>
  <c r="J127" i="56"/>
  <c r="J128" i="73"/>
  <c r="H41" i="13"/>
  <c r="I66" i="35"/>
  <c r="D43" i="26"/>
  <c r="E43" i="26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J120" i="102" l="1"/>
  <c r="D122" i="102"/>
  <c r="E122" i="102" s="1"/>
  <c r="G121" i="102"/>
  <c r="G122" i="101"/>
  <c r="D123" i="101"/>
  <c r="J121" i="101"/>
  <c r="I41" i="25"/>
  <c r="I121" i="100"/>
  <c r="H121" i="100"/>
  <c r="E122" i="100"/>
  <c r="F122" i="100" s="1"/>
  <c r="B122" i="100"/>
  <c r="E42" i="25"/>
  <c r="F42" i="25" s="1"/>
  <c r="B42" i="25"/>
  <c r="I121" i="25"/>
  <c r="H121" i="25"/>
  <c r="E122" i="25"/>
  <c r="F122" i="25" s="1"/>
  <c r="B122" i="25"/>
  <c r="F122" i="99"/>
  <c r="B122" i="99"/>
  <c r="H121" i="99"/>
  <c r="I121" i="99"/>
  <c r="J121" i="98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67" i="35"/>
  <c r="I43" i="33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J131" i="71"/>
  <c r="G68" i="35"/>
  <c r="H68" i="35"/>
  <c r="E69" i="35"/>
  <c r="F69" i="35" s="1"/>
  <c r="B69" i="35"/>
  <c r="J123" i="79"/>
  <c r="I41" i="13"/>
  <c r="B44" i="33"/>
  <c r="J127" i="74"/>
  <c r="F43" i="26"/>
  <c r="H43" i="26" s="1"/>
  <c r="B43" i="26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H121" i="102" l="1"/>
  <c r="I121" i="102"/>
  <c r="F122" i="102"/>
  <c r="B122" i="102"/>
  <c r="E123" i="101"/>
  <c r="F123" i="101" s="1"/>
  <c r="B123" i="101"/>
  <c r="I122" i="101"/>
  <c r="H122" i="101"/>
  <c r="G122" i="100"/>
  <c r="D123" i="100"/>
  <c r="B123" i="100" s="1"/>
  <c r="J121" i="100"/>
  <c r="H42" i="25"/>
  <c r="G42" i="25"/>
  <c r="D43" i="25"/>
  <c r="J121" i="99"/>
  <c r="J121" i="25"/>
  <c r="G122" i="25"/>
  <c r="D123" i="25"/>
  <c r="D123" i="99"/>
  <c r="G122" i="99"/>
  <c r="E123" i="99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H42" i="13"/>
  <c r="I42" i="13" s="1"/>
  <c r="J122" i="91"/>
  <c r="J130" i="22"/>
  <c r="D45" i="33"/>
  <c r="G44" i="33"/>
  <c r="H44" i="33"/>
  <c r="H69" i="35"/>
  <c r="G69" i="35"/>
  <c r="B70" i="35"/>
  <c r="E70" i="35"/>
  <c r="F70" i="35" s="1"/>
  <c r="J126" i="62"/>
  <c r="D43" i="13"/>
  <c r="E43" i="13" s="1"/>
  <c r="I68" i="35"/>
  <c r="D44" i="26"/>
  <c r="E44" i="26" s="1"/>
  <c r="J128" i="45"/>
  <c r="G43" i="26"/>
  <c r="I43" i="26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D126" i="77"/>
  <c r="E126" i="77"/>
  <c r="G125" i="77"/>
  <c r="J123" i="80"/>
  <c r="J124" i="76"/>
  <c r="J121" i="33"/>
  <c r="D123" i="13"/>
  <c r="E123" i="13" s="1"/>
  <c r="G122" i="13"/>
  <c r="H129" i="44"/>
  <c r="I129" i="44"/>
  <c r="J121" i="102" l="1"/>
  <c r="D123" i="102"/>
  <c r="G122" i="102"/>
  <c r="E123" i="102"/>
  <c r="J122" i="101"/>
  <c r="D124" i="101"/>
  <c r="E124" i="101" s="1"/>
  <c r="G123" i="101"/>
  <c r="E123" i="100"/>
  <c r="F123" i="100" s="1"/>
  <c r="D124" i="100" s="1"/>
  <c r="I122" i="100"/>
  <c r="H122" i="100"/>
  <c r="I42" i="25"/>
  <c r="E43" i="25"/>
  <c r="F43" i="25" s="1"/>
  <c r="B43" i="25"/>
  <c r="E123" i="25"/>
  <c r="F123" i="25" s="1"/>
  <c r="B123" i="25"/>
  <c r="I122" i="25"/>
  <c r="H122" i="25"/>
  <c r="I122" i="99"/>
  <c r="H122" i="99"/>
  <c r="B123" i="99"/>
  <c r="F123" i="99"/>
  <c r="J122" i="98"/>
  <c r="J122" i="97"/>
  <c r="G123" i="97"/>
  <c r="D124" i="97"/>
  <c r="E124" i="97"/>
  <c r="H123" i="26"/>
  <c r="I123" i="26"/>
  <c r="G123" i="98"/>
  <c r="D124" i="98"/>
  <c r="E124" i="98"/>
  <c r="E124" i="26"/>
  <c r="F124" i="26" s="1"/>
  <c r="I69" i="35"/>
  <c r="I44" i="33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B44" i="26"/>
  <c r="F44" i="26"/>
  <c r="H44" i="26" s="1"/>
  <c r="F43" i="13"/>
  <c r="G43" i="13" s="1"/>
  <c r="B43" i="13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H122" i="102" l="1"/>
  <c r="I122" i="102"/>
  <c r="B123" i="102"/>
  <c r="F123" i="102"/>
  <c r="G123" i="100"/>
  <c r="H123" i="100" s="1"/>
  <c r="H123" i="101"/>
  <c r="I123" i="101"/>
  <c r="B124" i="101"/>
  <c r="F124" i="101"/>
  <c r="J122" i="100"/>
  <c r="E124" i="100"/>
  <c r="F124" i="100" s="1"/>
  <c r="B124" i="100"/>
  <c r="D44" i="25"/>
  <c r="G43" i="25"/>
  <c r="H43" i="25"/>
  <c r="J122" i="25"/>
  <c r="G44" i="26"/>
  <c r="I44" i="26" s="1"/>
  <c r="G123" i="25"/>
  <c r="D124" i="25"/>
  <c r="D124" i="99"/>
  <c r="G123" i="99"/>
  <c r="E124" i="99"/>
  <c r="J122" i="99"/>
  <c r="J123" i="26"/>
  <c r="B124" i="98"/>
  <c r="F124" i="98"/>
  <c r="H123" i="98"/>
  <c r="I123" i="98"/>
  <c r="B124" i="97"/>
  <c r="F124" i="97"/>
  <c r="D125" i="26"/>
  <c r="G124" i="26"/>
  <c r="I123" i="97"/>
  <c r="H123" i="97"/>
  <c r="H43" i="13"/>
  <c r="I43" i="13" s="1"/>
  <c r="J127" i="62"/>
  <c r="J123" i="89"/>
  <c r="J122" i="13"/>
  <c r="D46" i="33"/>
  <c r="E46" i="33" s="1"/>
  <c r="G45" i="33"/>
  <c r="H45" i="33"/>
  <c r="J132" i="24"/>
  <c r="J130" i="41"/>
  <c r="J131" i="22"/>
  <c r="D45" i="26"/>
  <c r="E45" i="26" s="1"/>
  <c r="G71" i="35"/>
  <c r="H71" i="35"/>
  <c r="E72" i="35"/>
  <c r="F72" i="35" s="1"/>
  <c r="B72" i="35"/>
  <c r="D44" i="13"/>
  <c r="I70" i="35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J122" i="102" l="1"/>
  <c r="D124" i="102"/>
  <c r="E124" i="102" s="1"/>
  <c r="G123" i="102"/>
  <c r="I123" i="100"/>
  <c r="J123" i="100" s="1"/>
  <c r="J123" i="101"/>
  <c r="G124" i="101"/>
  <c r="D125" i="101"/>
  <c r="G124" i="100"/>
  <c r="D125" i="100"/>
  <c r="E125" i="100" s="1"/>
  <c r="I43" i="25"/>
  <c r="B44" i="25"/>
  <c r="E44" i="25"/>
  <c r="F44" i="25" s="1"/>
  <c r="E124" i="25"/>
  <c r="F124" i="25" s="1"/>
  <c r="B124" i="25"/>
  <c r="I123" i="25"/>
  <c r="H123" i="25"/>
  <c r="I123" i="99"/>
  <c r="H123" i="99"/>
  <c r="B124" i="99"/>
  <c r="F124" i="99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I45" i="33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J123" i="84"/>
  <c r="B44" i="13"/>
  <c r="I71" i="35"/>
  <c r="B45" i="26"/>
  <c r="F45" i="26"/>
  <c r="G45" i="26" s="1"/>
  <c r="B46" i="33"/>
  <c r="F46" i="33"/>
  <c r="G46" i="33" s="1"/>
  <c r="E44" i="13"/>
  <c r="F44" i="13" s="1"/>
  <c r="H44" i="13" s="1"/>
  <c r="J132" i="32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F124" i="13"/>
  <c r="B124" i="13"/>
  <c r="H132" i="21"/>
  <c r="I132" i="21"/>
  <c r="H123" i="102" l="1"/>
  <c r="I123" i="102"/>
  <c r="F124" i="102"/>
  <c r="B124" i="102"/>
  <c r="E125" i="101"/>
  <c r="F125" i="101" s="1"/>
  <c r="B125" i="101"/>
  <c r="J155" i="35"/>
  <c r="H124" i="101"/>
  <c r="I124" i="101"/>
  <c r="F125" i="100"/>
  <c r="B125" i="100"/>
  <c r="H124" i="100"/>
  <c r="I124" i="100"/>
  <c r="G44" i="25"/>
  <c r="D45" i="25"/>
  <c r="H44" i="25"/>
  <c r="J123" i="25"/>
  <c r="G124" i="25"/>
  <c r="D125" i="25"/>
  <c r="B125" i="25" s="1"/>
  <c r="D125" i="99"/>
  <c r="G124" i="99"/>
  <c r="E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H46" i="33"/>
  <c r="I46" i="33" s="1"/>
  <c r="J132" i="22"/>
  <c r="J131" i="41"/>
  <c r="J130" i="45"/>
  <c r="J126" i="77"/>
  <c r="D46" i="26"/>
  <c r="E46" i="26" s="1"/>
  <c r="D45" i="13"/>
  <c r="E45" i="13" s="1"/>
  <c r="H45" i="26"/>
  <c r="I45" i="26" s="1"/>
  <c r="D47" i="33"/>
  <c r="E47" i="33" s="1"/>
  <c r="G44" i="13"/>
  <c r="I44" i="13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J123" i="102" l="1"/>
  <c r="D125" i="102"/>
  <c r="E125" i="102" s="1"/>
  <c r="G124" i="102"/>
  <c r="J124" i="101"/>
  <c r="D126" i="101"/>
  <c r="E126" i="101" s="1"/>
  <c r="G125" i="101"/>
  <c r="J124" i="100"/>
  <c r="D126" i="100"/>
  <c r="B126" i="100" s="1"/>
  <c r="G125" i="100"/>
  <c r="I44" i="25"/>
  <c r="B45" i="25"/>
  <c r="E45" i="25"/>
  <c r="F45" i="25" s="1"/>
  <c r="E125" i="25"/>
  <c r="F125" i="25" s="1"/>
  <c r="I124" i="25"/>
  <c r="H124" i="25"/>
  <c r="H124" i="99"/>
  <c r="I124" i="99"/>
  <c r="B125" i="99"/>
  <c r="F125" i="99"/>
  <c r="E126" i="26"/>
  <c r="F126" i="26" s="1"/>
  <c r="J124" i="98"/>
  <c r="G125" i="97"/>
  <c r="D126" i="97"/>
  <c r="E126" i="97"/>
  <c r="J124" i="97"/>
  <c r="H125" i="26"/>
  <c r="I125" i="26"/>
  <c r="D126" i="98"/>
  <c r="G125" i="98"/>
  <c r="E126" i="98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F46" i="26"/>
  <c r="G46" i="26" s="1"/>
  <c r="B46" i="26"/>
  <c r="J124" i="90"/>
  <c r="J130" i="74"/>
  <c r="J127" i="66"/>
  <c r="B45" i="13"/>
  <c r="F45" i="13"/>
  <c r="H45" i="13" s="1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H124" i="102" l="1"/>
  <c r="I124" i="102"/>
  <c r="B125" i="102"/>
  <c r="F125" i="102"/>
  <c r="H125" i="101"/>
  <c r="I125" i="101"/>
  <c r="F126" i="101"/>
  <c r="B126" i="101"/>
  <c r="E126" i="100"/>
  <c r="F126" i="100" s="1"/>
  <c r="D127" i="100" s="1"/>
  <c r="B127" i="100" s="1"/>
  <c r="H125" i="100"/>
  <c r="I125" i="100"/>
  <c r="D46" i="25"/>
  <c r="H45" i="25"/>
  <c r="G45" i="25"/>
  <c r="D126" i="25"/>
  <c r="G125" i="25"/>
  <c r="J124" i="99"/>
  <c r="J124" i="25"/>
  <c r="D126" i="99"/>
  <c r="E126" i="99"/>
  <c r="G125" i="99"/>
  <c r="J125" i="26"/>
  <c r="G126" i="26"/>
  <c r="D127" i="26"/>
  <c r="H125" i="98"/>
  <c r="I125" i="98"/>
  <c r="F126" i="98"/>
  <c r="B126" i="98"/>
  <c r="B126" i="97"/>
  <c r="F126" i="97"/>
  <c r="H125" i="97"/>
  <c r="I125" i="97"/>
  <c r="H46" i="26"/>
  <c r="I46" i="26" s="1"/>
  <c r="J130" i="55"/>
  <c r="J125" i="89"/>
  <c r="J132" i="41"/>
  <c r="J131" i="56"/>
  <c r="J126" i="81"/>
  <c r="J132" i="73"/>
  <c r="D46" i="13"/>
  <c r="E46" i="13" s="1"/>
  <c r="D48" i="33"/>
  <c r="J133" i="21"/>
  <c r="G45" i="13"/>
  <c r="I45" i="13" s="1"/>
  <c r="D47" i="26"/>
  <c r="E47" i="26" s="1"/>
  <c r="H47" i="33"/>
  <c r="J127" i="77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J124" i="102" l="1"/>
  <c r="D126" i="102"/>
  <c r="E126" i="102" s="1"/>
  <c r="G125" i="102"/>
  <c r="J125" i="101"/>
  <c r="G126" i="101"/>
  <c r="D127" i="101"/>
  <c r="J125" i="100"/>
  <c r="E127" i="100"/>
  <c r="F127" i="100" s="1"/>
  <c r="D128" i="100" s="1"/>
  <c r="B128" i="100" s="1"/>
  <c r="G126" i="100"/>
  <c r="I126" i="100" s="1"/>
  <c r="I45" i="25"/>
  <c r="B46" i="25"/>
  <c r="E46" i="25"/>
  <c r="F46" i="25" s="1"/>
  <c r="H125" i="25"/>
  <c r="I125" i="25"/>
  <c r="E126" i="25"/>
  <c r="F126" i="25" s="1"/>
  <c r="B126" i="25"/>
  <c r="I125" i="99"/>
  <c r="H125" i="99"/>
  <c r="B126" i="99"/>
  <c r="F126" i="99"/>
  <c r="B127" i="26"/>
  <c r="E127" i="26"/>
  <c r="F127" i="26" s="1"/>
  <c r="J125" i="98"/>
  <c r="I126" i="26"/>
  <c r="H126" i="26"/>
  <c r="J125" i="97"/>
  <c r="D127" i="98"/>
  <c r="G126" i="98"/>
  <c r="E127" i="98"/>
  <c r="G126" i="97"/>
  <c r="D127" i="97"/>
  <c r="E127" i="97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B47" i="26"/>
  <c r="F47" i="26"/>
  <c r="G47" i="26" s="1"/>
  <c r="B48" i="33"/>
  <c r="J130" i="59"/>
  <c r="J134" i="18"/>
  <c r="J132" i="39"/>
  <c r="J126" i="85"/>
  <c r="J131" i="74"/>
  <c r="J129" i="60"/>
  <c r="J130" i="58"/>
  <c r="J128" i="66"/>
  <c r="I47" i="33"/>
  <c r="F46" i="13"/>
  <c r="G46" i="13" s="1"/>
  <c r="B46" i="13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6" i="13"/>
  <c r="F126" i="13"/>
  <c r="F128" i="83"/>
  <c r="B128" i="83"/>
  <c r="H125" i="102" l="1"/>
  <c r="I125" i="102"/>
  <c r="F126" i="102"/>
  <c r="B126" i="102"/>
  <c r="E127" i="101"/>
  <c r="F127" i="101" s="1"/>
  <c r="B127" i="101"/>
  <c r="H126" i="101"/>
  <c r="I126" i="101"/>
  <c r="G127" i="100"/>
  <c r="I127" i="100" s="1"/>
  <c r="H126" i="100"/>
  <c r="J126" i="100" s="1"/>
  <c r="E128" i="100"/>
  <c r="F128" i="100" s="1"/>
  <c r="D129" i="100" s="1"/>
  <c r="E129" i="100" s="1"/>
  <c r="D47" i="25"/>
  <c r="G46" i="25"/>
  <c r="H46" i="25"/>
  <c r="J125" i="25"/>
  <c r="G126" i="25"/>
  <c r="D127" i="25"/>
  <c r="H46" i="13"/>
  <c r="I46" i="13" s="1"/>
  <c r="J125" i="99"/>
  <c r="D127" i="99"/>
  <c r="G126" i="99"/>
  <c r="E127" i="99"/>
  <c r="J126" i="26"/>
  <c r="G127" i="26"/>
  <c r="D128" i="26"/>
  <c r="B128" i="26" s="1"/>
  <c r="I126" i="97"/>
  <c r="H126" i="97"/>
  <c r="H126" i="98"/>
  <c r="I126" i="98"/>
  <c r="F127" i="97"/>
  <c r="B127" i="97"/>
  <c r="F127" i="98"/>
  <c r="B127" i="98"/>
  <c r="H47" i="26"/>
  <c r="I47" i="26" s="1"/>
  <c r="J131" i="55"/>
  <c r="J132" i="45"/>
  <c r="J126" i="89"/>
  <c r="J131" i="54"/>
  <c r="D49" i="33"/>
  <c r="E49" i="33" s="1"/>
  <c r="G48" i="33"/>
  <c r="H48" i="33"/>
  <c r="J125" i="33"/>
  <c r="D48" i="26"/>
  <c r="E48" i="26" s="1"/>
  <c r="D47" i="13"/>
  <c r="E47" i="13" s="1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J125" i="102" l="1"/>
  <c r="D127" i="102"/>
  <c r="E127" i="102" s="1"/>
  <c r="G126" i="102"/>
  <c r="J126" i="101"/>
  <c r="H127" i="100"/>
  <c r="J127" i="100" s="1"/>
  <c r="D128" i="101"/>
  <c r="G127" i="101"/>
  <c r="G128" i="100"/>
  <c r="H128" i="100" s="1"/>
  <c r="I46" i="25"/>
  <c r="F129" i="100"/>
  <c r="B129" i="100"/>
  <c r="B47" i="25"/>
  <c r="E47" i="25"/>
  <c r="F47" i="25" s="1"/>
  <c r="E127" i="25"/>
  <c r="F127" i="25" s="1"/>
  <c r="B127" i="25"/>
  <c r="H126" i="25"/>
  <c r="I126" i="25"/>
  <c r="H126" i="99"/>
  <c r="I126" i="99"/>
  <c r="B127" i="99"/>
  <c r="F127" i="99"/>
  <c r="E128" i="26"/>
  <c r="F128" i="26" s="1"/>
  <c r="G128" i="26" s="1"/>
  <c r="I128" i="26" s="1"/>
  <c r="H127" i="26"/>
  <c r="I127" i="26"/>
  <c r="J126" i="98"/>
  <c r="G127" i="98"/>
  <c r="D128" i="98"/>
  <c r="E128" i="98"/>
  <c r="G127" i="97"/>
  <c r="D128" i="97"/>
  <c r="E128" i="97"/>
  <c r="J126" i="97"/>
  <c r="I48" i="33"/>
  <c r="J133" i="43"/>
  <c r="J128" i="78"/>
  <c r="J126" i="92"/>
  <c r="J135" i="31"/>
  <c r="J133" i="39"/>
  <c r="J136" i="27"/>
  <c r="J136" i="69"/>
  <c r="J130" i="64"/>
  <c r="J134" i="19"/>
  <c r="J130" i="60"/>
  <c r="J136" i="70"/>
  <c r="B47" i="13"/>
  <c r="F47" i="13"/>
  <c r="H47" i="13" s="1"/>
  <c r="J131" i="72"/>
  <c r="J135" i="32"/>
  <c r="J132" i="74"/>
  <c r="J136" i="30"/>
  <c r="J136" i="29"/>
  <c r="J130" i="65"/>
  <c r="J131" i="53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H126" i="102" l="1"/>
  <c r="I126" i="102"/>
  <c r="B127" i="102"/>
  <c r="F127" i="102"/>
  <c r="I128" i="100"/>
  <c r="J128" i="100" s="1"/>
  <c r="H127" i="101"/>
  <c r="I127" i="101"/>
  <c r="E128" i="101"/>
  <c r="F128" i="101" s="1"/>
  <c r="B128" i="101"/>
  <c r="D130" i="100"/>
  <c r="E130" i="100" s="1"/>
  <c r="G129" i="100"/>
  <c r="G47" i="25"/>
  <c r="H47" i="25"/>
  <c r="D48" i="25"/>
  <c r="J126" i="25"/>
  <c r="D128" i="25"/>
  <c r="G127" i="25"/>
  <c r="J126" i="99"/>
  <c r="G127" i="99"/>
  <c r="E128" i="99"/>
  <c r="D128" i="99"/>
  <c r="H128" i="26"/>
  <c r="J128" i="26" s="1"/>
  <c r="D129" i="26"/>
  <c r="B129" i="26" s="1"/>
  <c r="J127" i="26"/>
  <c r="B128" i="98"/>
  <c r="F128" i="98"/>
  <c r="H127" i="97"/>
  <c r="I127" i="97"/>
  <c r="B128" i="97"/>
  <c r="F128" i="97"/>
  <c r="H127" i="98"/>
  <c r="I127" i="98"/>
  <c r="J133" i="45"/>
  <c r="J127" i="89"/>
  <c r="J127" i="93"/>
  <c r="J127" i="91"/>
  <c r="J128" i="81"/>
  <c r="D48" i="13"/>
  <c r="E48" i="13" s="1"/>
  <c r="D50" i="33"/>
  <c r="H49" i="33"/>
  <c r="D49" i="26"/>
  <c r="E49" i="26" s="1"/>
  <c r="J134" i="41"/>
  <c r="J134" i="73"/>
  <c r="G49" i="33"/>
  <c r="G48" i="26"/>
  <c r="I48" i="26" s="1"/>
  <c r="G47" i="13"/>
  <c r="I47" i="13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J126" i="102" l="1"/>
  <c r="D128" i="102"/>
  <c r="E128" i="102" s="1"/>
  <c r="G127" i="102"/>
  <c r="J127" i="101"/>
  <c r="G128" i="101"/>
  <c r="D129" i="101"/>
  <c r="H129" i="100"/>
  <c r="I129" i="100"/>
  <c r="F130" i="100"/>
  <c r="B130" i="100"/>
  <c r="I47" i="25"/>
  <c r="E48" i="25"/>
  <c r="F48" i="25" s="1"/>
  <c r="B48" i="25"/>
  <c r="H127" i="25"/>
  <c r="I127" i="25"/>
  <c r="B128" i="25"/>
  <c r="E128" i="25"/>
  <c r="F128" i="25" s="1"/>
  <c r="B128" i="99"/>
  <c r="F128" i="99"/>
  <c r="H127" i="99"/>
  <c r="I127" i="99"/>
  <c r="E129" i="26"/>
  <c r="F129" i="26" s="1"/>
  <c r="J127" i="98"/>
  <c r="J127" i="97"/>
  <c r="G128" i="97"/>
  <c r="D129" i="97"/>
  <c r="E129" i="97"/>
  <c r="G128" i="98"/>
  <c r="D129" i="98"/>
  <c r="E129" i="98"/>
  <c r="J128" i="85"/>
  <c r="J127" i="84"/>
  <c r="J137" i="69"/>
  <c r="B50" i="33"/>
  <c r="J137" i="29"/>
  <c r="J134" i="43"/>
  <c r="J127" i="92"/>
  <c r="J129" i="78"/>
  <c r="J133" i="74"/>
  <c r="J130" i="66"/>
  <c r="J129" i="79"/>
  <c r="J132" i="53"/>
  <c r="J135" i="19"/>
  <c r="B49" i="26"/>
  <c r="F49" i="26"/>
  <c r="H49" i="26" s="1"/>
  <c r="F48" i="13"/>
  <c r="H48" i="13" s="1"/>
  <c r="B48" i="13"/>
  <c r="J132" i="59"/>
  <c r="J137" i="23"/>
  <c r="J134" i="39"/>
  <c r="J127" i="88"/>
  <c r="J131" i="60"/>
  <c r="J136" i="31"/>
  <c r="I49" i="33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127" i="102" l="1"/>
  <c r="I127" i="102"/>
  <c r="F128" i="102"/>
  <c r="B128" i="102"/>
  <c r="E129" i="101"/>
  <c r="F129" i="101" s="1"/>
  <c r="B129" i="101"/>
  <c r="H128" i="101"/>
  <c r="I128" i="101"/>
  <c r="J129" i="100"/>
  <c r="G130" i="100"/>
  <c r="D131" i="100"/>
  <c r="E131" i="100" s="1"/>
  <c r="H48" i="25"/>
  <c r="G48" i="25"/>
  <c r="D49" i="25"/>
  <c r="J127" i="99"/>
  <c r="J127" i="25"/>
  <c r="G128" i="25"/>
  <c r="D129" i="25"/>
  <c r="G48" i="13"/>
  <c r="I48" i="13" s="1"/>
  <c r="G128" i="99"/>
  <c r="E129" i="99"/>
  <c r="D129" i="99"/>
  <c r="G129" i="26"/>
  <c r="D130" i="26"/>
  <c r="H128" i="98"/>
  <c r="I128" i="98"/>
  <c r="F129" i="97"/>
  <c r="B129" i="97"/>
  <c r="B129" i="98"/>
  <c r="F129" i="98"/>
  <c r="I128" i="97"/>
  <c r="H128" i="97"/>
  <c r="J135" i="73"/>
  <c r="J129" i="80"/>
  <c r="J128" i="93"/>
  <c r="J129" i="83"/>
  <c r="J134" i="45"/>
  <c r="J134" i="56"/>
  <c r="D51" i="33"/>
  <c r="E51" i="33" s="1"/>
  <c r="G50" i="33"/>
  <c r="H50" i="33"/>
  <c r="J136" i="22"/>
  <c r="D49" i="13"/>
  <c r="E49" i="13" s="1"/>
  <c r="D50" i="26"/>
  <c r="E50" i="26" s="1"/>
  <c r="J128" i="91"/>
  <c r="J135" i="4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F138" i="17"/>
  <c r="B138" i="17"/>
  <c r="D129" i="13"/>
  <c r="E129" i="13" s="1"/>
  <c r="G128" i="13"/>
  <c r="B140" i="28"/>
  <c r="F140" i="28"/>
  <c r="J127" i="102" l="1"/>
  <c r="D129" i="102"/>
  <c r="E129" i="102" s="1"/>
  <c r="G128" i="102"/>
  <c r="J128" i="101"/>
  <c r="D130" i="101"/>
  <c r="G129" i="101"/>
  <c r="F131" i="100"/>
  <c r="B131" i="100"/>
  <c r="H130" i="100"/>
  <c r="I130" i="100"/>
  <c r="E49" i="25"/>
  <c r="F49" i="25" s="1"/>
  <c r="B49" i="25"/>
  <c r="I48" i="25"/>
  <c r="E129" i="25"/>
  <c r="F129" i="25" s="1"/>
  <c r="B129" i="25"/>
  <c r="H128" i="25"/>
  <c r="I128" i="25"/>
  <c r="F129" i="99"/>
  <c r="B129" i="99"/>
  <c r="H128" i="99"/>
  <c r="I128" i="99"/>
  <c r="E130" i="26"/>
  <c r="F130" i="26" s="1"/>
  <c r="B130" i="26"/>
  <c r="H129" i="26"/>
  <c r="I129" i="26"/>
  <c r="J128" i="98"/>
  <c r="J128" i="97"/>
  <c r="G129" i="97"/>
  <c r="D130" i="97"/>
  <c r="E130" i="97"/>
  <c r="D130" i="98"/>
  <c r="G129" i="98"/>
  <c r="E130" i="98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J128" i="96"/>
  <c r="J129" i="95"/>
  <c r="J134" i="57"/>
  <c r="B50" i="26"/>
  <c r="F50" i="26"/>
  <c r="G50" i="26" s="1"/>
  <c r="J137" i="17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E140" i="30" s="1"/>
  <c r="G139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H128" i="102" l="1"/>
  <c r="I128" i="102"/>
  <c r="B129" i="102"/>
  <c r="F129" i="102"/>
  <c r="H129" i="101"/>
  <c r="I129" i="101"/>
  <c r="E130" i="101"/>
  <c r="F130" i="101" s="1"/>
  <c r="B130" i="101"/>
  <c r="J130" i="100"/>
  <c r="J155" i="100" s="1"/>
  <c r="D132" i="100"/>
  <c r="B132" i="100" s="1"/>
  <c r="G131" i="100"/>
  <c r="H49" i="25"/>
  <c r="G49" i="25"/>
  <c r="D50" i="25"/>
  <c r="D130" i="25"/>
  <c r="G129" i="25"/>
  <c r="J128" i="25"/>
  <c r="J128" i="99"/>
  <c r="E130" i="99"/>
  <c r="D130" i="99"/>
  <c r="G129" i="99"/>
  <c r="J129" i="26"/>
  <c r="D131" i="26"/>
  <c r="G130" i="26"/>
  <c r="B130" i="97"/>
  <c r="F130" i="97"/>
  <c r="H129" i="98"/>
  <c r="I129" i="98"/>
  <c r="H129" i="97"/>
  <c r="I129" i="97"/>
  <c r="F130" i="98"/>
  <c r="B130" i="98"/>
  <c r="J136" i="41"/>
  <c r="J137" i="21"/>
  <c r="J131" i="75"/>
  <c r="J136" i="73"/>
  <c r="J131" i="77"/>
  <c r="D50" i="13"/>
  <c r="G51" i="33"/>
  <c r="I51" i="33" s="1"/>
  <c r="H50" i="26"/>
  <c r="I50" i="26" s="1"/>
  <c r="J130" i="81"/>
  <c r="J155" i="81" s="1"/>
  <c r="H49" i="13"/>
  <c r="I49" i="13" s="1"/>
  <c r="D52" i="33"/>
  <c r="E52" i="33" s="1"/>
  <c r="D51" i="26"/>
  <c r="E51" i="26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J128" i="102" l="1"/>
  <c r="D130" i="102"/>
  <c r="E130" i="102" s="1"/>
  <c r="G129" i="102"/>
  <c r="E132" i="100"/>
  <c r="F132" i="100" s="1"/>
  <c r="G132" i="100" s="1"/>
  <c r="J129" i="101"/>
  <c r="D131" i="101"/>
  <c r="E131" i="101" s="1"/>
  <c r="G130" i="101"/>
  <c r="I131" i="100"/>
  <c r="H131" i="100"/>
  <c r="E50" i="25"/>
  <c r="F50" i="25" s="1"/>
  <c r="B50" i="25"/>
  <c r="I49" i="25"/>
  <c r="I129" i="25"/>
  <c r="H129" i="25"/>
  <c r="E130" i="25"/>
  <c r="F130" i="25" s="1"/>
  <c r="B130" i="25"/>
  <c r="J129" i="98"/>
  <c r="I129" i="99"/>
  <c r="H129" i="99"/>
  <c r="F130" i="99"/>
  <c r="B130" i="99"/>
  <c r="I130" i="26"/>
  <c r="H130" i="26"/>
  <c r="E131" i="26"/>
  <c r="F131" i="26" s="1"/>
  <c r="B131" i="26"/>
  <c r="D131" i="98"/>
  <c r="G130" i="98"/>
  <c r="E131" i="98"/>
  <c r="J129" i="97"/>
  <c r="G130" i="97"/>
  <c r="D131" i="97"/>
  <c r="E131" i="97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0" i="13"/>
  <c r="J130" i="82"/>
  <c r="J155" i="82" s="1"/>
  <c r="J135" i="74"/>
  <c r="J133" i="61"/>
  <c r="J139" i="27"/>
  <c r="J133" i="63"/>
  <c r="B52" i="33"/>
  <c r="F52" i="33"/>
  <c r="H52" i="33" s="1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D140" i="32"/>
  <c r="E140" i="32" s="1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 s="1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 s="1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 s="1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J132" i="67"/>
  <c r="H129" i="102" l="1"/>
  <c r="I129" i="102"/>
  <c r="F130" i="102"/>
  <c r="B130" i="102"/>
  <c r="I130" i="101"/>
  <c r="H130" i="101"/>
  <c r="B131" i="101"/>
  <c r="F131" i="101"/>
  <c r="D133" i="100"/>
  <c r="E133" i="100" s="1"/>
  <c r="H132" i="100"/>
  <c r="I132" i="100"/>
  <c r="H50" i="25"/>
  <c r="D51" i="25"/>
  <c r="B51" i="25" s="1"/>
  <c r="G50" i="25"/>
  <c r="D131" i="25"/>
  <c r="G130" i="25"/>
  <c r="J129" i="25"/>
  <c r="D131" i="99"/>
  <c r="G130" i="99"/>
  <c r="E131" i="99"/>
  <c r="J129" i="99"/>
  <c r="G131" i="26"/>
  <c r="D132" i="26"/>
  <c r="J130" i="26"/>
  <c r="B131" i="97"/>
  <c r="F131" i="97"/>
  <c r="H130" i="98"/>
  <c r="I130" i="98"/>
  <c r="H130" i="97"/>
  <c r="I130" i="97"/>
  <c r="B131" i="98"/>
  <c r="F131" i="98"/>
  <c r="G52" i="33"/>
  <c r="I52" i="33" s="1"/>
  <c r="J130" i="91"/>
  <c r="J155" i="91" s="1"/>
  <c r="J136" i="45"/>
  <c r="J137" i="73"/>
  <c r="D51" i="13"/>
  <c r="H50" i="13"/>
  <c r="G50" i="13"/>
  <c r="D52" i="26"/>
  <c r="H51" i="26"/>
  <c r="I51" i="26" s="1"/>
  <c r="J137" i="41"/>
  <c r="J138" i="22"/>
  <c r="D53" i="33"/>
  <c r="E53" i="33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D140" i="22"/>
  <c r="E140" i="22" s="1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D137" i="54"/>
  <c r="G136" i="54"/>
  <c r="E137" i="54"/>
  <c r="J130" i="93"/>
  <c r="J155" i="93" s="1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J129" i="102" l="1"/>
  <c r="D131" i="102"/>
  <c r="E131" i="102" s="1"/>
  <c r="G130" i="102"/>
  <c r="B133" i="100"/>
  <c r="F133" i="100"/>
  <c r="D134" i="100" s="1"/>
  <c r="E134" i="100" s="1"/>
  <c r="J130" i="101"/>
  <c r="J155" i="101" s="1"/>
  <c r="D132" i="101"/>
  <c r="E132" i="101" s="1"/>
  <c r="G131" i="101"/>
  <c r="E51" i="25"/>
  <c r="F51" i="25" s="1"/>
  <c r="H51" i="25" s="1"/>
  <c r="I50" i="25"/>
  <c r="H130" i="25"/>
  <c r="I130" i="25"/>
  <c r="E131" i="25"/>
  <c r="F131" i="25" s="1"/>
  <c r="B131" i="25"/>
  <c r="H130" i="99"/>
  <c r="I130" i="99"/>
  <c r="B131" i="99"/>
  <c r="F131" i="99"/>
  <c r="J130" i="98"/>
  <c r="J155" i="98" s="1"/>
  <c r="E132" i="26"/>
  <c r="F132" i="26" s="1"/>
  <c r="B132" i="26"/>
  <c r="I131" i="26"/>
  <c r="H131" i="26"/>
  <c r="J130" i="97"/>
  <c r="J155" i="97" s="1"/>
  <c r="D132" i="98"/>
  <c r="G131" i="98"/>
  <c r="E132" i="98"/>
  <c r="D132" i="97"/>
  <c r="G131" i="97"/>
  <c r="E132" i="97"/>
  <c r="J134" i="6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2" i="26"/>
  <c r="I50" i="13"/>
  <c r="F53" i="33"/>
  <c r="G53" i="33" s="1"/>
  <c r="B53" i="33"/>
  <c r="B51" i="13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 s="1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E140" i="34" s="1"/>
  <c r="G139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H130" i="102" l="1"/>
  <c r="I130" i="102"/>
  <c r="B131" i="102"/>
  <c r="F131" i="102"/>
  <c r="G133" i="100"/>
  <c r="H133" i="100" s="1"/>
  <c r="J130" i="99"/>
  <c r="J155" i="99" s="1"/>
  <c r="H131" i="101"/>
  <c r="I131" i="101"/>
  <c r="F132" i="101"/>
  <c r="B132" i="101"/>
  <c r="B134" i="100"/>
  <c r="F134" i="100"/>
  <c r="G51" i="25"/>
  <c r="I51" i="25" s="1"/>
  <c r="D52" i="25"/>
  <c r="J130" i="25"/>
  <c r="D132" i="25"/>
  <c r="B132" i="25" s="1"/>
  <c r="G131" i="25"/>
  <c r="D132" i="99"/>
  <c r="G131" i="99"/>
  <c r="E132" i="99"/>
  <c r="J131" i="26"/>
  <c r="G132" i="26"/>
  <c r="D133" i="26"/>
  <c r="B132" i="97"/>
  <c r="F132" i="97"/>
  <c r="H131" i="98"/>
  <c r="I131" i="98"/>
  <c r="I131" i="97"/>
  <c r="H131" i="97"/>
  <c r="B132" i="98"/>
  <c r="F132" i="98"/>
  <c r="J138" i="73"/>
  <c r="J130" i="33"/>
  <c r="J139" i="22"/>
  <c r="J135" i="62"/>
  <c r="D52" i="13"/>
  <c r="E52" i="13" s="1"/>
  <c r="G51" i="13"/>
  <c r="H51" i="13"/>
  <c r="D53" i="26"/>
  <c r="E53" i="26" s="1"/>
  <c r="H52" i="26"/>
  <c r="G52" i="26"/>
  <c r="J138" i="41"/>
  <c r="D54" i="33"/>
  <c r="E54" i="33" s="1"/>
  <c r="H53" i="33"/>
  <c r="I53" i="33" s="1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D140" i="41"/>
  <c r="E140" i="41" s="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G139" i="42"/>
  <c r="D140" i="42"/>
  <c r="E140" i="42" s="1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J130" i="102" l="1"/>
  <c r="J155" i="102" s="1"/>
  <c r="D132" i="102"/>
  <c r="E132" i="102" s="1"/>
  <c r="G131" i="102"/>
  <c r="I133" i="100"/>
  <c r="G132" i="101"/>
  <c r="D133" i="101"/>
  <c r="G134" i="100"/>
  <c r="D135" i="100"/>
  <c r="E52" i="25"/>
  <c r="F52" i="25" s="1"/>
  <c r="H52" i="25" s="1"/>
  <c r="B52" i="25"/>
  <c r="E132" i="25"/>
  <c r="F132" i="25" s="1"/>
  <c r="I131" i="25"/>
  <c r="H131" i="25"/>
  <c r="H131" i="99"/>
  <c r="I131" i="99"/>
  <c r="B132" i="99"/>
  <c r="F132" i="99"/>
  <c r="B133" i="26"/>
  <c r="E133" i="26"/>
  <c r="F133" i="26" s="1"/>
  <c r="H132" i="26"/>
  <c r="I132" i="26"/>
  <c r="D133" i="98"/>
  <c r="G132" i="98"/>
  <c r="E133" i="98"/>
  <c r="D133" i="97"/>
  <c r="E133" i="97" s="1"/>
  <c r="G132" i="97"/>
  <c r="I51" i="13"/>
  <c r="J141" i="30"/>
  <c r="J134" i="67"/>
  <c r="J142" i="28"/>
  <c r="J135" i="63"/>
  <c r="J139" i="34"/>
  <c r="J141" i="69"/>
  <c r="J136" i="53"/>
  <c r="J133" i="78"/>
  <c r="J141" i="70"/>
  <c r="J139" i="19"/>
  <c r="B54" i="33"/>
  <c r="F54" i="33"/>
  <c r="G54" i="33" s="1"/>
  <c r="J134" i="66"/>
  <c r="J136" i="58"/>
  <c r="J136" i="72"/>
  <c r="I52" i="26"/>
  <c r="J135" i="64"/>
  <c r="J135" i="61"/>
  <c r="B52" i="13"/>
  <c r="F52" i="13"/>
  <c r="G52" i="13" s="1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 s="1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G139" i="39"/>
  <c r="D140" i="39"/>
  <c r="E140" i="39" s="1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B133" i="93"/>
  <c r="F133" i="93"/>
  <c r="H131" i="102" l="1"/>
  <c r="I131" i="102"/>
  <c r="F132" i="102"/>
  <c r="B132" i="102"/>
  <c r="E133" i="101"/>
  <c r="F133" i="101" s="1"/>
  <c r="B133" i="101"/>
  <c r="H132" i="101"/>
  <c r="I132" i="101"/>
  <c r="E135" i="100"/>
  <c r="F135" i="100" s="1"/>
  <c r="B135" i="100"/>
  <c r="I134" i="100"/>
  <c r="H134" i="100"/>
  <c r="G52" i="25"/>
  <c r="I52" i="25" s="1"/>
  <c r="D53" i="25"/>
  <c r="D133" i="25"/>
  <c r="G132" i="25"/>
  <c r="J131" i="25"/>
  <c r="J132" i="26"/>
  <c r="E133" i="99"/>
  <c r="D133" i="99"/>
  <c r="G132" i="99"/>
  <c r="D134" i="26"/>
  <c r="G133" i="26"/>
  <c r="B133" i="97"/>
  <c r="F133" i="97"/>
  <c r="H132" i="98"/>
  <c r="I132" i="98"/>
  <c r="I132" i="97"/>
  <c r="H132" i="97"/>
  <c r="F133" i="98"/>
  <c r="B133" i="98"/>
  <c r="H52" i="13"/>
  <c r="I52" i="13" s="1"/>
  <c r="J141" i="24"/>
  <c r="E143" i="27"/>
  <c r="F143" i="27" s="1"/>
  <c r="J140" i="22"/>
  <c r="J140" i="21"/>
  <c r="J138" i="56"/>
  <c r="J139" i="73"/>
  <c r="H54" i="33"/>
  <c r="I54" i="33" s="1"/>
  <c r="D54" i="26"/>
  <c r="E54" i="26" s="1"/>
  <c r="D53" i="13"/>
  <c r="E53" i="13" s="1"/>
  <c r="J134" i="76"/>
  <c r="H53" i="26"/>
  <c r="I53" i="26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 s="1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E140" i="56" s="1"/>
  <c r="G139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G140" i="42"/>
  <c r="D141" i="42"/>
  <c r="E141" i="42" s="1"/>
  <c r="H133" i="95"/>
  <c r="I133" i="95"/>
  <c r="G133" i="93"/>
  <c r="D134" i="93"/>
  <c r="G141" i="21"/>
  <c r="D142" i="21"/>
  <c r="E142" i="21" s="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D133" i="102" l="1"/>
  <c r="E133" i="102" s="1"/>
  <c r="G132" i="102"/>
  <c r="D134" i="101"/>
  <c r="G133" i="101"/>
  <c r="D136" i="100"/>
  <c r="E136" i="100" s="1"/>
  <c r="G135" i="100"/>
  <c r="E53" i="25"/>
  <c r="F53" i="25" s="1"/>
  <c r="G53" i="25" s="1"/>
  <c r="B53" i="25"/>
  <c r="H132" i="25"/>
  <c r="I132" i="25"/>
  <c r="E133" i="25"/>
  <c r="F133" i="25" s="1"/>
  <c r="B133" i="25"/>
  <c r="H132" i="99"/>
  <c r="I132" i="99"/>
  <c r="F133" i="99"/>
  <c r="B133" i="99"/>
  <c r="I133" i="26"/>
  <c r="H133" i="26"/>
  <c r="B134" i="26"/>
  <c r="E134" i="26"/>
  <c r="F134" i="26" s="1"/>
  <c r="G133" i="98"/>
  <c r="D134" i="98"/>
  <c r="E134" i="98"/>
  <c r="D134" i="97"/>
  <c r="E134" i="97" s="1"/>
  <c r="G133" i="97"/>
  <c r="G143" i="27"/>
  <c r="H143" i="27" s="1"/>
  <c r="D144" i="27"/>
  <c r="B144" i="27" s="1"/>
  <c r="J139" i="39"/>
  <c r="J140" i="34"/>
  <c r="J136" i="64"/>
  <c r="J137" i="59"/>
  <c r="J141" i="3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J136" i="65"/>
  <c r="F53" i="13"/>
  <c r="G53" i="13" s="1"/>
  <c r="B53" i="13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D140" i="57"/>
  <c r="E140" i="57" s="1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 s="1"/>
  <c r="H138" i="54"/>
  <c r="I138" i="54"/>
  <c r="I138" i="55"/>
  <c r="H138" i="55"/>
  <c r="F136" i="76"/>
  <c r="B136" i="76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H132" i="102" l="1"/>
  <c r="I132" i="102"/>
  <c r="B133" i="102"/>
  <c r="F133" i="102"/>
  <c r="J132" i="25"/>
  <c r="H133" i="101"/>
  <c r="I133" i="101"/>
  <c r="E134" i="101"/>
  <c r="F134" i="101" s="1"/>
  <c r="B134" i="101"/>
  <c r="I135" i="100"/>
  <c r="H135" i="100"/>
  <c r="B136" i="100"/>
  <c r="F136" i="100"/>
  <c r="D54" i="25"/>
  <c r="H53" i="25"/>
  <c r="I53" i="25" s="1"/>
  <c r="D134" i="25"/>
  <c r="G133" i="25"/>
  <c r="G133" i="99"/>
  <c r="E134" i="99"/>
  <c r="D134" i="99"/>
  <c r="E144" i="27"/>
  <c r="F144" i="27" s="1"/>
  <c r="G144" i="27" s="1"/>
  <c r="D135" i="26"/>
  <c r="B135" i="26" s="1"/>
  <c r="G134" i="26"/>
  <c r="J133" i="26"/>
  <c r="I143" i="27"/>
  <c r="J143" i="27" s="1"/>
  <c r="F134" i="97"/>
  <c r="B134" i="97"/>
  <c r="B134" i="98"/>
  <c r="F134" i="98"/>
  <c r="H133" i="97"/>
  <c r="I133" i="97"/>
  <c r="H133" i="98"/>
  <c r="I133" i="98"/>
  <c r="H54" i="26"/>
  <c r="I54" i="26" s="1"/>
  <c r="H53" i="13"/>
  <c r="I53" i="13" s="1"/>
  <c r="G55" i="33"/>
  <c r="I55" i="33" s="1"/>
  <c r="J137" i="62"/>
  <c r="D54" i="13"/>
  <c r="E54" i="13" s="1"/>
  <c r="J139" i="56"/>
  <c r="J140" i="73"/>
  <c r="J141" i="21"/>
  <c r="E144" i="30"/>
  <c r="F144" i="30" s="1"/>
  <c r="G144" i="30" s="1"/>
  <c r="D55" i="26"/>
  <c r="E55" i="26" s="1"/>
  <c r="D56" i="33"/>
  <c r="E56" i="3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8" i="54"/>
  <c r="H143" i="71"/>
  <c r="I143" i="71"/>
  <c r="D144" i="24"/>
  <c r="G143" i="24"/>
  <c r="G134" i="93"/>
  <c r="D135" i="93"/>
  <c r="E135" i="93" s="1"/>
  <c r="F134" i="87"/>
  <c r="B134" i="87"/>
  <c r="B142" i="3"/>
  <c r="F142" i="3"/>
  <c r="D140" i="55"/>
  <c r="E140" i="55" s="1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D134" i="102" l="1"/>
  <c r="G133" i="102"/>
  <c r="E134" i="102"/>
  <c r="D145" i="27"/>
  <c r="B145" i="27" s="1"/>
  <c r="G134" i="101"/>
  <c r="D135" i="101"/>
  <c r="G136" i="100"/>
  <c r="D137" i="100"/>
  <c r="E137" i="100" s="1"/>
  <c r="B54" i="25"/>
  <c r="E54" i="25"/>
  <c r="F54" i="25" s="1"/>
  <c r="H133" i="25"/>
  <c r="I133" i="25"/>
  <c r="B134" i="25"/>
  <c r="E134" i="25"/>
  <c r="F134" i="25" s="1"/>
  <c r="E135" i="26"/>
  <c r="F135" i="26" s="1"/>
  <c r="D136" i="26" s="1"/>
  <c r="B136" i="26" s="1"/>
  <c r="B134" i="99"/>
  <c r="F134" i="99"/>
  <c r="I133" i="99"/>
  <c r="H133" i="99"/>
  <c r="I134" i="26"/>
  <c r="H134" i="26"/>
  <c r="D135" i="98"/>
  <c r="G134" i="98"/>
  <c r="E135" i="98"/>
  <c r="D135" i="97"/>
  <c r="E135" i="97" s="1"/>
  <c r="G134" i="97"/>
  <c r="D145" i="30"/>
  <c r="B145" i="30" s="1"/>
  <c r="H144" i="27"/>
  <c r="I144" i="27"/>
  <c r="J135" i="78"/>
  <c r="J143" i="70"/>
  <c r="J138" i="58"/>
  <c r="J141" i="20"/>
  <c r="J143" i="69"/>
  <c r="J143" i="23"/>
  <c r="J138" i="53"/>
  <c r="J143" i="29"/>
  <c r="J136" i="68"/>
  <c r="J140" i="43"/>
  <c r="B56" i="33"/>
  <c r="F56" i="33"/>
  <c r="J137" i="65"/>
  <c r="J135" i="79"/>
  <c r="B54" i="13"/>
  <c r="F54" i="13"/>
  <c r="H54" i="13" s="1"/>
  <c r="F55" i="26"/>
  <c r="B55" i="26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G139" i="53"/>
  <c r="D140" i="53"/>
  <c r="E140" i="53" s="1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G139" i="46"/>
  <c r="D140" i="46"/>
  <c r="E140" i="46" s="1"/>
  <c r="J137" i="63"/>
  <c r="J142" i="18"/>
  <c r="H140" i="56"/>
  <c r="I140" i="56"/>
  <c r="J138" i="59"/>
  <c r="F141" i="56"/>
  <c r="B141" i="56"/>
  <c r="G139" i="59"/>
  <c r="D140" i="59"/>
  <c r="E140" i="59" s="1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43" i="24"/>
  <c r="H143" i="24"/>
  <c r="H133" i="102" l="1"/>
  <c r="I133" i="102"/>
  <c r="F134" i="102"/>
  <c r="B134" i="102"/>
  <c r="E145" i="27"/>
  <c r="F145" i="27" s="1"/>
  <c r="D146" i="27" s="1"/>
  <c r="H134" i="101"/>
  <c r="I134" i="101"/>
  <c r="E135" i="101"/>
  <c r="F135" i="101" s="1"/>
  <c r="B135" i="101"/>
  <c r="F137" i="100"/>
  <c r="B137" i="100"/>
  <c r="H136" i="100"/>
  <c r="I136" i="100"/>
  <c r="H54" i="25"/>
  <c r="G54" i="25"/>
  <c r="D55" i="25"/>
  <c r="J133" i="25"/>
  <c r="D135" i="25"/>
  <c r="G134" i="25"/>
  <c r="G135" i="26"/>
  <c r="E136" i="26"/>
  <c r="F136" i="26" s="1"/>
  <c r="D137" i="26" s="1"/>
  <c r="D135" i="99"/>
  <c r="G134" i="99"/>
  <c r="E135" i="99"/>
  <c r="J134" i="26"/>
  <c r="F135" i="97"/>
  <c r="B135" i="97"/>
  <c r="H134" i="98"/>
  <c r="I134" i="98"/>
  <c r="H134" i="97"/>
  <c r="I134" i="97"/>
  <c r="B135" i="98"/>
  <c r="F135" i="98"/>
  <c r="E145" i="30"/>
  <c r="F145" i="30" s="1"/>
  <c r="G145" i="30" s="1"/>
  <c r="E143" i="20"/>
  <c r="F143" i="20" s="1"/>
  <c r="J144" i="27"/>
  <c r="J138" i="62"/>
  <c r="J133" i="33"/>
  <c r="D57" i="33"/>
  <c r="E57" i="33" s="1"/>
  <c r="J144" i="30"/>
  <c r="D56" i="26"/>
  <c r="E56" i="26" s="1"/>
  <c r="J140" i="45"/>
  <c r="G55" i="26"/>
  <c r="D55" i="13"/>
  <c r="H56" i="33"/>
  <c r="H55" i="26"/>
  <c r="G54" i="13"/>
  <c r="I54" i="13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 s="1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B142" i="44"/>
  <c r="F142" i="44"/>
  <c r="B136" i="95"/>
  <c r="D141" i="54"/>
  <c r="E141" i="54" s="1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D135" i="102" l="1"/>
  <c r="E135" i="102" s="1"/>
  <c r="G134" i="102"/>
  <c r="G145" i="27"/>
  <c r="H145" i="27" s="1"/>
  <c r="D136" i="101"/>
  <c r="G135" i="101"/>
  <c r="D138" i="100"/>
  <c r="G137" i="100"/>
  <c r="B55" i="25"/>
  <c r="E55" i="25"/>
  <c r="F55" i="25" s="1"/>
  <c r="G55" i="25" s="1"/>
  <c r="I54" i="25"/>
  <c r="D146" i="30"/>
  <c r="B146" i="30" s="1"/>
  <c r="G136" i="26"/>
  <c r="H136" i="26" s="1"/>
  <c r="I134" i="25"/>
  <c r="H134" i="25"/>
  <c r="E135" i="25"/>
  <c r="F135" i="25" s="1"/>
  <c r="B135" i="25"/>
  <c r="H135" i="26"/>
  <c r="I135" i="26"/>
  <c r="I134" i="99"/>
  <c r="H134" i="99"/>
  <c r="B135" i="99"/>
  <c r="F135" i="99"/>
  <c r="D136" i="98"/>
  <c r="G135" i="98"/>
  <c r="E136" i="98"/>
  <c r="D136" i="97"/>
  <c r="E136" i="97" s="1"/>
  <c r="G135" i="97"/>
  <c r="E143" i="41"/>
  <c r="F143" i="41" s="1"/>
  <c r="E146" i="27"/>
  <c r="F146" i="27" s="1"/>
  <c r="B146" i="27"/>
  <c r="J144" i="29"/>
  <c r="B55" i="13"/>
  <c r="J137" i="68"/>
  <c r="J144" i="69"/>
  <c r="J142" i="19"/>
  <c r="J143" i="31"/>
  <c r="J142" i="20"/>
  <c r="E55" i="13"/>
  <c r="F55" i="13" s="1"/>
  <c r="B56" i="26"/>
  <c r="F56" i="26"/>
  <c r="G56" i="26" s="1"/>
  <c r="J142" i="34"/>
  <c r="J136" i="78"/>
  <c r="J144" i="70"/>
  <c r="J139" i="58"/>
  <c r="J138" i="63"/>
  <c r="I55" i="26"/>
  <c r="I56" i="33"/>
  <c r="B57" i="33"/>
  <c r="F57" i="33"/>
  <c r="H57" i="33" s="1"/>
  <c r="J141" i="43"/>
  <c r="J139" i="46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D140" i="64"/>
  <c r="E140" i="64" s="1"/>
  <c r="G139" i="64"/>
  <c r="G139" i="65"/>
  <c r="D140" i="65"/>
  <c r="E140" i="65" s="1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 s="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 s="1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I136" i="80"/>
  <c r="H136" i="80"/>
  <c r="I144" i="24"/>
  <c r="H144" i="24"/>
  <c r="I145" i="27" l="1"/>
  <c r="H134" i="102"/>
  <c r="I134" i="102"/>
  <c r="B135" i="102"/>
  <c r="F135" i="102"/>
  <c r="H135" i="101"/>
  <c r="I135" i="101"/>
  <c r="E136" i="101"/>
  <c r="F136" i="101" s="1"/>
  <c r="B136" i="101"/>
  <c r="E146" i="30"/>
  <c r="F146" i="30" s="1"/>
  <c r="G146" i="30" s="1"/>
  <c r="I137" i="100"/>
  <c r="H137" i="100"/>
  <c r="E138" i="100"/>
  <c r="F138" i="100" s="1"/>
  <c r="B138" i="100"/>
  <c r="H55" i="25"/>
  <c r="I55" i="25" s="1"/>
  <c r="D56" i="25"/>
  <c r="I136" i="26"/>
  <c r="J136" i="26" s="1"/>
  <c r="J135" i="26"/>
  <c r="D136" i="25"/>
  <c r="G135" i="25"/>
  <c r="J134" i="25"/>
  <c r="G57" i="33"/>
  <c r="I57" i="33" s="1"/>
  <c r="E136" i="99"/>
  <c r="D136" i="99"/>
  <c r="G135" i="99"/>
  <c r="B136" i="97"/>
  <c r="F136" i="97"/>
  <c r="H135" i="98"/>
  <c r="I135" i="98"/>
  <c r="I135" i="97"/>
  <c r="H135" i="97"/>
  <c r="B136" i="98"/>
  <c r="F136" i="98"/>
  <c r="D144" i="41"/>
  <c r="E144" i="41" s="1"/>
  <c r="F144" i="41" s="1"/>
  <c r="G143" i="41"/>
  <c r="I143" i="41" s="1"/>
  <c r="E143" i="43"/>
  <c r="F143" i="43" s="1"/>
  <c r="G143" i="43" s="1"/>
  <c r="J145" i="27"/>
  <c r="D147" i="27"/>
  <c r="B147" i="27" s="1"/>
  <c r="G146" i="27"/>
  <c r="E145" i="31"/>
  <c r="F145" i="31" s="1"/>
  <c r="D56" i="13"/>
  <c r="E56" i="13" s="1"/>
  <c r="G55" i="13"/>
  <c r="H55" i="13"/>
  <c r="J142" i="73"/>
  <c r="D57" i="26"/>
  <c r="J143" i="21"/>
  <c r="E144" i="19"/>
  <c r="F144" i="19" s="1"/>
  <c r="G144" i="19" s="1"/>
  <c r="J145" i="30"/>
  <c r="E145" i="32"/>
  <c r="F145" i="32" s="1"/>
  <c r="G145" i="32" s="1"/>
  <c r="D58" i="33"/>
  <c r="J143" i="22"/>
  <c r="H56" i="26"/>
  <c r="I56" i="26" s="1"/>
  <c r="B136" i="92"/>
  <c r="F136" i="92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D136" i="102" l="1"/>
  <c r="E136" i="102" s="1"/>
  <c r="G135" i="102"/>
  <c r="D147" i="30"/>
  <c r="E147" i="30" s="1"/>
  <c r="F147" i="30" s="1"/>
  <c r="G136" i="101"/>
  <c r="D137" i="101"/>
  <c r="E137" i="101" s="1"/>
  <c r="G138" i="100"/>
  <c r="D139" i="100"/>
  <c r="E56" i="25"/>
  <c r="F56" i="25" s="1"/>
  <c r="B56" i="25"/>
  <c r="I135" i="25"/>
  <c r="H135" i="25"/>
  <c r="E136" i="25"/>
  <c r="F136" i="25" s="1"/>
  <c r="B136" i="25"/>
  <c r="H135" i="99"/>
  <c r="I135" i="99"/>
  <c r="B136" i="99"/>
  <c r="F136" i="99"/>
  <c r="D145" i="19"/>
  <c r="B145" i="19" s="1"/>
  <c r="D146" i="32"/>
  <c r="E146" i="32" s="1"/>
  <c r="F146" i="32" s="1"/>
  <c r="D137" i="98"/>
  <c r="G136" i="98"/>
  <c r="E137" i="98"/>
  <c r="D137" i="97"/>
  <c r="G136" i="97"/>
  <c r="E137" i="97"/>
  <c r="I55" i="13"/>
  <c r="H143" i="41"/>
  <c r="J143" i="41" s="1"/>
  <c r="B144" i="4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B58" i="33"/>
  <c r="E58" i="33"/>
  <c r="F58" i="33" s="1"/>
  <c r="D144" i="43"/>
  <c r="B144" i="43" s="1"/>
  <c r="B57" i="26"/>
  <c r="E57" i="26"/>
  <c r="F57" i="26" s="1"/>
  <c r="B56" i="13"/>
  <c r="F56" i="13"/>
  <c r="G56" i="13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G146" i="71"/>
  <c r="D147" i="71"/>
  <c r="E147" i="71" s="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E140" i="67" s="1"/>
  <c r="G139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5" i="33"/>
  <c r="H135" i="33"/>
  <c r="H135" i="102" l="1"/>
  <c r="I135" i="102"/>
  <c r="F136" i="102"/>
  <c r="B136" i="102"/>
  <c r="B147" i="30"/>
  <c r="F137" i="101"/>
  <c r="B137" i="101"/>
  <c r="H136" i="101"/>
  <c r="I136" i="101"/>
  <c r="E139" i="100"/>
  <c r="F139" i="100" s="1"/>
  <c r="B139" i="100"/>
  <c r="H138" i="100"/>
  <c r="I138" i="100"/>
  <c r="D57" i="25"/>
  <c r="H56" i="25"/>
  <c r="G56" i="25"/>
  <c r="G136" i="25"/>
  <c r="D137" i="25"/>
  <c r="J135" i="25"/>
  <c r="E145" i="19"/>
  <c r="F145" i="19" s="1"/>
  <c r="G145" i="19" s="1"/>
  <c r="E145" i="34"/>
  <c r="F145" i="34" s="1"/>
  <c r="D146" i="34" s="1"/>
  <c r="E146" i="34" s="1"/>
  <c r="G136" i="99"/>
  <c r="E137" i="99"/>
  <c r="D137" i="99"/>
  <c r="B146" i="32"/>
  <c r="F137" i="97"/>
  <c r="B137" i="97"/>
  <c r="H136" i="98"/>
  <c r="I136" i="98"/>
  <c r="I136" i="97"/>
  <c r="H136" i="97"/>
  <c r="F137" i="98"/>
  <c r="B137" i="98"/>
  <c r="E144" i="43"/>
  <c r="F144" i="43" s="1"/>
  <c r="G144" i="43" s="1"/>
  <c r="J144" i="22"/>
  <c r="J146" i="27"/>
  <c r="D148" i="27"/>
  <c r="G147" i="27"/>
  <c r="J143" i="73"/>
  <c r="D58" i="26"/>
  <c r="E58" i="26" s="1"/>
  <c r="G57" i="26"/>
  <c r="H57" i="26"/>
  <c r="D57" i="13"/>
  <c r="D59" i="33"/>
  <c r="E59" i="33" s="1"/>
  <c r="J138" i="75"/>
  <c r="J142" i="45"/>
  <c r="J145" i="32"/>
  <c r="J137" i="26"/>
  <c r="G58" i="33"/>
  <c r="E144" i="39"/>
  <c r="F144" i="39" s="1"/>
  <c r="G144" i="39" s="1"/>
  <c r="E145" i="20"/>
  <c r="F145" i="20" s="1"/>
  <c r="G145" i="20" s="1"/>
  <c r="H56" i="13"/>
  <c r="I56" i="13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G144" i="73"/>
  <c r="D145" i="73"/>
  <c r="E145" i="73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G139" i="77"/>
  <c r="D140" i="77"/>
  <c r="E140" i="77" s="1"/>
  <c r="J143" i="42"/>
  <c r="E140" i="76"/>
  <c r="D140" i="76"/>
  <c r="G139" i="76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G139" i="75"/>
  <c r="D140" i="75"/>
  <c r="E140" i="75" s="1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D137" i="102" l="1"/>
  <c r="E137" i="102" s="1"/>
  <c r="G136" i="102"/>
  <c r="D138" i="101"/>
  <c r="G137" i="101"/>
  <c r="D140" i="100"/>
  <c r="B140" i="100" s="1"/>
  <c r="G139" i="100"/>
  <c r="I56" i="25"/>
  <c r="E57" i="25"/>
  <c r="F57" i="25" s="1"/>
  <c r="D58" i="25" s="1"/>
  <c r="B58" i="25" s="1"/>
  <c r="B57" i="25"/>
  <c r="D146" i="19"/>
  <c r="E146" i="19" s="1"/>
  <c r="F146" i="19" s="1"/>
  <c r="D145" i="39"/>
  <c r="B145" i="39" s="1"/>
  <c r="E137" i="25"/>
  <c r="F137" i="25" s="1"/>
  <c r="B137" i="25"/>
  <c r="H136" i="25"/>
  <c r="I136" i="25"/>
  <c r="B146" i="34"/>
  <c r="F146" i="34"/>
  <c r="D147" i="34" s="1"/>
  <c r="E147" i="34" s="1"/>
  <c r="G145" i="34"/>
  <c r="I145" i="34" s="1"/>
  <c r="F137" i="99"/>
  <c r="B137" i="99"/>
  <c r="H136" i="99"/>
  <c r="I136" i="99"/>
  <c r="D145" i="43"/>
  <c r="B145" i="43" s="1"/>
  <c r="D146" i="20"/>
  <c r="E146" i="20" s="1"/>
  <c r="F146" i="20" s="1"/>
  <c r="G137" i="98"/>
  <c r="D138" i="98"/>
  <c r="E138" i="98"/>
  <c r="G137" i="97"/>
  <c r="D138" i="97"/>
  <c r="E138" i="97"/>
  <c r="I58" i="33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B57" i="13"/>
  <c r="J142" i="57"/>
  <c r="J144" i="34"/>
  <c r="J139" i="68"/>
  <c r="F58" i="26"/>
  <c r="H58" i="26" s="1"/>
  <c r="B58" i="26"/>
  <c r="J146" i="71"/>
  <c r="J140" i="61"/>
  <c r="J140" i="63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D141" i="68"/>
  <c r="E141" i="68" s="1"/>
  <c r="G140" i="68"/>
  <c r="H138" i="81"/>
  <c r="I138" i="81"/>
  <c r="E138" i="90"/>
  <c r="G137" i="90"/>
  <c r="D138" i="90"/>
  <c r="G142" i="72"/>
  <c r="D143" i="72"/>
  <c r="E143" i="72" s="1"/>
  <c r="F142" i="62"/>
  <c r="B142" i="62"/>
  <c r="H147" i="30"/>
  <c r="I147" i="30"/>
  <c r="D143" i="53"/>
  <c r="G142" i="53"/>
  <c r="H146" i="32"/>
  <c r="I146" i="32"/>
  <c r="D141" i="66"/>
  <c r="E141" i="66" s="1"/>
  <c r="G140" i="66"/>
  <c r="G142" i="46"/>
  <c r="D143" i="46"/>
  <c r="B143" i="46" s="1"/>
  <c r="J146" i="29"/>
  <c r="D138" i="86"/>
  <c r="E138" i="86"/>
  <c r="G137" i="86"/>
  <c r="G143" i="74"/>
  <c r="D144" i="74"/>
  <c r="E144" i="74" s="1"/>
  <c r="B138" i="89"/>
  <c r="F138" i="89"/>
  <c r="I143" i="45"/>
  <c r="H143" i="45"/>
  <c r="E138" i="92"/>
  <c r="D138" i="92"/>
  <c r="G137" i="92"/>
  <c r="D148" i="69"/>
  <c r="E148" i="69" s="1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G147" i="70"/>
  <c r="D148" i="70"/>
  <c r="E148" i="70" s="1"/>
  <c r="D148" i="29"/>
  <c r="G147" i="29"/>
  <c r="I144" i="73"/>
  <c r="H144" i="73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9" i="77"/>
  <c r="H139" i="77"/>
  <c r="F145" i="42"/>
  <c r="B145" i="42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H136" i="102" l="1"/>
  <c r="I136" i="102"/>
  <c r="B137" i="102"/>
  <c r="F137" i="102"/>
  <c r="G146" i="34"/>
  <c r="I146" i="34" s="1"/>
  <c r="H137" i="101"/>
  <c r="I137" i="101"/>
  <c r="E138" i="101"/>
  <c r="F138" i="101" s="1"/>
  <c r="B138" i="101"/>
  <c r="E140" i="100"/>
  <c r="F140" i="100" s="1"/>
  <c r="D141" i="100" s="1"/>
  <c r="E145" i="39"/>
  <c r="F145" i="39" s="1"/>
  <c r="G145" i="39" s="1"/>
  <c r="H139" i="100"/>
  <c r="I139" i="100"/>
  <c r="B146" i="19"/>
  <c r="H57" i="25"/>
  <c r="E58" i="25"/>
  <c r="F58" i="25" s="1"/>
  <c r="D59" i="25" s="1"/>
  <c r="B59" i="25" s="1"/>
  <c r="G57" i="25"/>
  <c r="G137" i="25"/>
  <c r="D138" i="25"/>
  <c r="J136" i="25"/>
  <c r="G58" i="26"/>
  <c r="I58" i="26" s="1"/>
  <c r="D138" i="99"/>
  <c r="G137" i="99"/>
  <c r="E138" i="99"/>
  <c r="B146" i="20"/>
  <c r="E145" i="43"/>
  <c r="F145" i="43" s="1"/>
  <c r="D146" i="43" s="1"/>
  <c r="I137" i="97"/>
  <c r="H137" i="97"/>
  <c r="B138" i="98"/>
  <c r="F138" i="98"/>
  <c r="B138" i="97"/>
  <c r="F138" i="97"/>
  <c r="H137" i="98"/>
  <c r="I137" i="98"/>
  <c r="G144" i="45"/>
  <c r="I144" i="45" s="1"/>
  <c r="G148" i="27"/>
  <c r="D149" i="27"/>
  <c r="E143" i="46"/>
  <c r="F143" i="46" s="1"/>
  <c r="J147" i="27"/>
  <c r="D58" i="13"/>
  <c r="E58" i="13" s="1"/>
  <c r="G57" i="13"/>
  <c r="H57" i="13"/>
  <c r="J146" i="32"/>
  <c r="J147" i="30"/>
  <c r="D60" i="33"/>
  <c r="E60" i="33" s="1"/>
  <c r="J144" i="42"/>
  <c r="J141" i="62"/>
  <c r="G59" i="33"/>
  <c r="I59" i="33" s="1"/>
  <c r="D59" i="26"/>
  <c r="E59" i="26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D140" i="81"/>
  <c r="E140" i="81" s="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9" i="75"/>
  <c r="H143" i="57"/>
  <c r="I143" i="57"/>
  <c r="I147" i="71"/>
  <c r="H147" i="71"/>
  <c r="B144" i="57"/>
  <c r="F144" i="57"/>
  <c r="F148" i="71"/>
  <c r="B148" i="71"/>
  <c r="J139" i="76"/>
  <c r="B139" i="94"/>
  <c r="F139" i="94"/>
  <c r="G143" i="55"/>
  <c r="D144" i="55"/>
  <c r="B141" i="67"/>
  <c r="F141" i="67"/>
  <c r="G139" i="80"/>
  <c r="D140" i="80"/>
  <c r="E140" i="80" s="1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G140" i="76"/>
  <c r="D141" i="76"/>
  <c r="E141" i="76" s="1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G139" i="83"/>
  <c r="D140" i="83"/>
  <c r="E140" i="83" s="1"/>
  <c r="D144" i="54"/>
  <c r="G143" i="54"/>
  <c r="H146" i="34" l="1"/>
  <c r="D138" i="102"/>
  <c r="E138" i="102" s="1"/>
  <c r="G137" i="102"/>
  <c r="D146" i="39"/>
  <c r="B146" i="39" s="1"/>
  <c r="G138" i="101"/>
  <c r="D139" i="101"/>
  <c r="G140" i="100"/>
  <c r="H140" i="100" s="1"/>
  <c r="H58" i="25"/>
  <c r="G58" i="25"/>
  <c r="E141" i="100"/>
  <c r="F141" i="100" s="1"/>
  <c r="B141" i="100"/>
  <c r="I57" i="25"/>
  <c r="E138" i="25"/>
  <c r="F138" i="25" s="1"/>
  <c r="B138" i="25"/>
  <c r="H137" i="25"/>
  <c r="I137" i="25"/>
  <c r="H137" i="99"/>
  <c r="I137" i="99"/>
  <c r="B138" i="99"/>
  <c r="F138" i="99"/>
  <c r="G145" i="43"/>
  <c r="I145" i="43" s="1"/>
  <c r="D139" i="98"/>
  <c r="G138" i="98"/>
  <c r="E139" i="98"/>
  <c r="D139" i="97"/>
  <c r="E139" i="97" s="1"/>
  <c r="G138" i="97"/>
  <c r="H144" i="45"/>
  <c r="J144" i="45" s="1"/>
  <c r="E59" i="25"/>
  <c r="F59" i="25" s="1"/>
  <c r="D60" i="25" s="1"/>
  <c r="E60" i="25" s="1"/>
  <c r="I57" i="13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J139" i="79"/>
  <c r="J147" i="29"/>
  <c r="E146" i="43"/>
  <c r="F146" i="43" s="1"/>
  <c r="B146" i="43"/>
  <c r="F60" i="33"/>
  <c r="H60" i="33" s="1"/>
  <c r="B60" i="33"/>
  <c r="F58" i="13"/>
  <c r="G58" i="13" s="1"/>
  <c r="B58" i="13"/>
  <c r="B59" i="26"/>
  <c r="F59" i="26"/>
  <c r="G59" i="26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 s="1"/>
  <c r="I143" i="55"/>
  <c r="H143" i="55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H137" i="102" l="1"/>
  <c r="I137" i="102"/>
  <c r="F138" i="102"/>
  <c r="B138" i="102"/>
  <c r="I140" i="100"/>
  <c r="E139" i="101"/>
  <c r="F139" i="101" s="1"/>
  <c r="B139" i="101"/>
  <c r="H138" i="101"/>
  <c r="I138" i="101"/>
  <c r="I58" i="25"/>
  <c r="D142" i="100"/>
  <c r="G141" i="100"/>
  <c r="F60" i="25"/>
  <c r="H60" i="25" s="1"/>
  <c r="B60" i="25"/>
  <c r="J137" i="25"/>
  <c r="D139" i="25"/>
  <c r="G138" i="25"/>
  <c r="H145" i="43"/>
  <c r="J145" i="43" s="1"/>
  <c r="G59" i="25"/>
  <c r="D139" i="99"/>
  <c r="G138" i="99"/>
  <c r="E139" i="99"/>
  <c r="F139" i="97"/>
  <c r="B139" i="97"/>
  <c r="H138" i="98"/>
  <c r="I138" i="98"/>
  <c r="H138" i="97"/>
  <c r="I138" i="97"/>
  <c r="F139" i="98"/>
  <c r="B139" i="98"/>
  <c r="H59" i="25"/>
  <c r="H59" i="26"/>
  <c r="I59" i="26" s="1"/>
  <c r="H58" i="13"/>
  <c r="I58" i="13" s="1"/>
  <c r="J148" i="27"/>
  <c r="J142" i="62"/>
  <c r="E144" i="53"/>
  <c r="F144" i="53" s="1"/>
  <c r="D150" i="27"/>
  <c r="B150" i="27" s="1"/>
  <c r="G149" i="27"/>
  <c r="J144" i="56"/>
  <c r="J148" i="30"/>
  <c r="J146" i="22"/>
  <c r="D60" i="26"/>
  <c r="E60" i="26" s="1"/>
  <c r="G60" i="33"/>
  <c r="I60" i="33" s="1"/>
  <c r="D147" i="43"/>
  <c r="G146" i="43"/>
  <c r="J146" i="20"/>
  <c r="D59" i="13"/>
  <c r="E147" i="41"/>
  <c r="F147" i="41" s="1"/>
  <c r="D61" i="33"/>
  <c r="J147" i="32"/>
  <c r="J145" i="73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 s="1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 s="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D139" i="102" l="1"/>
  <c r="E139" i="102" s="1"/>
  <c r="G138" i="102"/>
  <c r="D140" i="101"/>
  <c r="G139" i="101"/>
  <c r="D61" i="25"/>
  <c r="E61" i="25" s="1"/>
  <c r="G60" i="25"/>
  <c r="I60" i="25" s="1"/>
  <c r="I141" i="100"/>
  <c r="H141" i="100"/>
  <c r="E142" i="100"/>
  <c r="F142" i="100" s="1"/>
  <c r="B142" i="100"/>
  <c r="I138" i="25"/>
  <c r="H138" i="25"/>
  <c r="B139" i="25"/>
  <c r="E139" i="25"/>
  <c r="F139" i="25" s="1"/>
  <c r="I59" i="25"/>
  <c r="I138" i="99"/>
  <c r="H138" i="99"/>
  <c r="B139" i="99"/>
  <c r="F139" i="99"/>
  <c r="D140" i="98"/>
  <c r="G139" i="98"/>
  <c r="E140" i="98"/>
  <c r="D140" i="97"/>
  <c r="E140" i="97" s="1"/>
  <c r="G139" i="97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H146" i="43"/>
  <c r="I146" i="43"/>
  <c r="D148" i="41"/>
  <c r="G147" i="41"/>
  <c r="J144" i="74"/>
  <c r="B61" i="33"/>
  <c r="E147" i="43"/>
  <c r="F147" i="43" s="1"/>
  <c r="B147" i="43"/>
  <c r="B59" i="13"/>
  <c r="J142" i="65"/>
  <c r="J140" i="78"/>
  <c r="J143" i="53"/>
  <c r="J143" i="58"/>
  <c r="J146" i="41"/>
  <c r="E61" i="33"/>
  <c r="F61" i="33" s="1"/>
  <c r="E59" i="13"/>
  <c r="F59" i="1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 s="1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 s="1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E141" i="85" s="1"/>
  <c r="G140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D140" i="92"/>
  <c r="E140" i="92" s="1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E140" i="87" s="1"/>
  <c r="G139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E140" i="93"/>
  <c r="F140" i="93" s="1"/>
  <c r="H138" i="102" l="1"/>
  <c r="I138" i="102"/>
  <c r="B139" i="102"/>
  <c r="F139" i="102"/>
  <c r="F61" i="25"/>
  <c r="G61" i="25" s="1"/>
  <c r="I139" i="101"/>
  <c r="H139" i="101"/>
  <c r="E140" i="101"/>
  <c r="F140" i="101" s="1"/>
  <c r="B140" i="101"/>
  <c r="B61" i="25"/>
  <c r="G142" i="100"/>
  <c r="D143" i="100"/>
  <c r="G139" i="25"/>
  <c r="D140" i="25"/>
  <c r="J138" i="25"/>
  <c r="D140" i="99"/>
  <c r="E140" i="99" s="1"/>
  <c r="G139" i="99"/>
  <c r="H144" i="53"/>
  <c r="J144" i="53" s="1"/>
  <c r="F140" i="97"/>
  <c r="B140" i="97"/>
  <c r="H139" i="98"/>
  <c r="I139" i="98"/>
  <c r="I139" i="97"/>
  <c r="H139" i="97"/>
  <c r="B140" i="98"/>
  <c r="F140" i="98"/>
  <c r="B145" i="53"/>
  <c r="G60" i="26"/>
  <c r="I60" i="26" s="1"/>
  <c r="D151" i="30"/>
  <c r="E151" i="30" s="1"/>
  <c r="F151" i="30" s="1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B148" i="41"/>
  <c r="E148" i="41"/>
  <c r="F148" i="41" s="1"/>
  <c r="J146" i="39"/>
  <c r="G147" i="43"/>
  <c r="D148" i="43"/>
  <c r="J147" i="20"/>
  <c r="J147" i="22"/>
  <c r="D61" i="26"/>
  <c r="E61" i="26" s="1"/>
  <c r="I147" i="41"/>
  <c r="H147" i="41"/>
  <c r="J146" i="43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D62" i="25" l="1"/>
  <c r="E62" i="25" s="1"/>
  <c r="H61" i="25"/>
  <c r="I61" i="25" s="1"/>
  <c r="D140" i="102"/>
  <c r="E140" i="102" s="1"/>
  <c r="G139" i="102"/>
  <c r="G140" i="101"/>
  <c r="D141" i="101"/>
  <c r="E143" i="100"/>
  <c r="F143" i="100" s="1"/>
  <c r="B143" i="100"/>
  <c r="I142" i="100"/>
  <c r="H142" i="100"/>
  <c r="E140" i="25"/>
  <c r="F140" i="25" s="1"/>
  <c r="B140" i="25"/>
  <c r="I139" i="25"/>
  <c r="H139" i="25"/>
  <c r="H139" i="99"/>
  <c r="I139" i="99"/>
  <c r="F140" i="99"/>
  <c r="B140" i="99"/>
  <c r="D141" i="98"/>
  <c r="G140" i="98"/>
  <c r="D141" i="97"/>
  <c r="G140" i="97"/>
  <c r="B151" i="30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B62" i="25"/>
  <c r="F62" i="25"/>
  <c r="H62" i="25" s="1"/>
  <c r="G148" i="41"/>
  <c r="D149" i="41"/>
  <c r="I61" i="33"/>
  <c r="I59" i="13"/>
  <c r="B61" i="26"/>
  <c r="F61" i="26"/>
  <c r="H61" i="26" s="1"/>
  <c r="B62" i="33"/>
  <c r="J144" i="58"/>
  <c r="J149" i="69"/>
  <c r="J146" i="45"/>
  <c r="E148" i="43"/>
  <c r="F148" i="43" s="1"/>
  <c r="B148" i="43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D142" i="94"/>
  <c r="E142" i="94" s="1"/>
  <c r="G141" i="94"/>
  <c r="F142" i="80"/>
  <c r="B142" i="80"/>
  <c r="B149" i="21"/>
  <c r="F149" i="21"/>
  <c r="H145" i="55"/>
  <c r="I145" i="55"/>
  <c r="H139" i="102" l="1"/>
  <c r="I139" i="102"/>
  <c r="F140" i="102"/>
  <c r="B140" i="102"/>
  <c r="E141" i="101"/>
  <c r="F141" i="101" s="1"/>
  <c r="B141" i="101"/>
  <c r="H140" i="101"/>
  <c r="I140" i="101"/>
  <c r="D144" i="100"/>
  <c r="G143" i="100"/>
  <c r="J139" i="25"/>
  <c r="D141" i="25"/>
  <c r="G140" i="25"/>
  <c r="D141" i="99"/>
  <c r="E141" i="99" s="1"/>
  <c r="G140" i="99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J146" i="56"/>
  <c r="E145" i="63"/>
  <c r="F145" i="63" s="1"/>
  <c r="D146" i="63" s="1"/>
  <c r="D61" i="13"/>
  <c r="D149" i="43"/>
  <c r="G148" i="43"/>
  <c r="D63" i="33"/>
  <c r="D62" i="26"/>
  <c r="E62" i="26" s="1"/>
  <c r="D63" i="25"/>
  <c r="B149" i="41"/>
  <c r="E149" i="41"/>
  <c r="F149" i="41" s="1"/>
  <c r="G60" i="13"/>
  <c r="I60" i="13" s="1"/>
  <c r="G62" i="33"/>
  <c r="I62" i="33" s="1"/>
  <c r="G61" i="26"/>
  <c r="I61" i="26" s="1"/>
  <c r="H148" i="41"/>
  <c r="I148" i="4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D141" i="102" l="1"/>
  <c r="E141" i="102" s="1"/>
  <c r="G140" i="102"/>
  <c r="D142" i="101"/>
  <c r="E142" i="101" s="1"/>
  <c r="G141" i="101"/>
  <c r="H143" i="100"/>
  <c r="I143" i="100"/>
  <c r="E144" i="100"/>
  <c r="F144" i="100" s="1"/>
  <c r="B144" i="100"/>
  <c r="I140" i="25"/>
  <c r="H140" i="25"/>
  <c r="E141" i="25"/>
  <c r="F141" i="25" s="1"/>
  <c r="B141" i="25"/>
  <c r="D147" i="72"/>
  <c r="B147" i="72" s="1"/>
  <c r="H145" i="62"/>
  <c r="J145" i="62" s="1"/>
  <c r="I140" i="99"/>
  <c r="H140" i="99"/>
  <c r="B141" i="99"/>
  <c r="F141" i="99"/>
  <c r="G141" i="98"/>
  <c r="D142" i="98"/>
  <c r="D142" i="97"/>
  <c r="G141" i="97"/>
  <c r="G145" i="63"/>
  <c r="H145" i="63" s="1"/>
  <c r="G146" i="62"/>
  <c r="I146" i="62" s="1"/>
  <c r="G145" i="64"/>
  <c r="D146" i="64"/>
  <c r="G151" i="70"/>
  <c r="H151" i="70" s="1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B63" i="33"/>
  <c r="B61" i="13"/>
  <c r="E149" i="73"/>
  <c r="F149" i="73" s="1"/>
  <c r="D150" i="73" s="1"/>
  <c r="E150" i="73" s="1"/>
  <c r="B63" i="25"/>
  <c r="I148" i="43"/>
  <c r="H148" i="43"/>
  <c r="E61" i="13"/>
  <c r="F61" i="13" s="1"/>
  <c r="G61" i="13" s="1"/>
  <c r="J145" i="72"/>
  <c r="E63" i="25"/>
  <c r="F63" i="25" s="1"/>
  <c r="E149" i="43"/>
  <c r="F149" i="43" s="1"/>
  <c r="B149" i="43"/>
  <c r="B62" i="26"/>
  <c r="F62" i="26"/>
  <c r="H62" i="26" s="1"/>
  <c r="E63" i="33"/>
  <c r="F63" i="33" s="1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G148" i="45"/>
  <c r="D149" i="45"/>
  <c r="B149" i="45" s="1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B147" i="54"/>
  <c r="I146" i="54"/>
  <c r="H146" i="54"/>
  <c r="I141" i="93"/>
  <c r="H141" i="93"/>
  <c r="F141" i="33"/>
  <c r="B141" i="33"/>
  <c r="E144" i="77"/>
  <c r="F144" i="77" s="1"/>
  <c r="H142" i="83"/>
  <c r="I142" i="83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H140" i="102" l="1"/>
  <c r="I140" i="102"/>
  <c r="B141" i="102"/>
  <c r="F141" i="102"/>
  <c r="E147" i="72"/>
  <c r="F147" i="72" s="1"/>
  <c r="G147" i="72" s="1"/>
  <c r="H147" i="72" s="1"/>
  <c r="I141" i="101"/>
  <c r="H141" i="101"/>
  <c r="F142" i="101"/>
  <c r="B142" i="101"/>
  <c r="G144" i="100"/>
  <c r="D145" i="100"/>
  <c r="H146" i="62"/>
  <c r="J146" i="62" s="1"/>
  <c r="I151" i="70"/>
  <c r="J151" i="70" s="1"/>
  <c r="G141" i="25"/>
  <c r="D142" i="25"/>
  <c r="J140" i="25"/>
  <c r="I145" i="63"/>
  <c r="J145" i="63" s="1"/>
  <c r="H143" i="78"/>
  <c r="J143" i="78" s="1"/>
  <c r="D142" i="99"/>
  <c r="G141" i="99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G62" i="26"/>
  <c r="I62" i="26" s="1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D150" i="39"/>
  <c r="G149" i="39"/>
  <c r="J148" i="39"/>
  <c r="D64" i="33"/>
  <c r="G63" i="33"/>
  <c r="H63" i="33"/>
  <c r="D64" i="25"/>
  <c r="E64" i="25" s="1"/>
  <c r="H63" i="25"/>
  <c r="G63" i="25"/>
  <c r="G149" i="43"/>
  <c r="D150" i="43"/>
  <c r="H61" i="13"/>
  <c r="I61" i="13" s="1"/>
  <c r="E150" i="41"/>
  <c r="F150" i="41" s="1"/>
  <c r="B150" i="41"/>
  <c r="J146" i="72"/>
  <c r="D63" i="26"/>
  <c r="E63" i="26" s="1"/>
  <c r="H149" i="41"/>
  <c r="I149" i="41"/>
  <c r="D62" i="13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G142" i="89"/>
  <c r="D143" i="89"/>
  <c r="E143" i="89" s="1"/>
  <c r="H151" i="69"/>
  <c r="I151" i="69"/>
  <c r="J149" i="19"/>
  <c r="J142" i="26"/>
  <c r="G143" i="81"/>
  <c r="D144" i="81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D142" i="102" l="1"/>
  <c r="E142" i="102" s="1"/>
  <c r="G141" i="102"/>
  <c r="I147" i="72"/>
  <c r="J147" i="72" s="1"/>
  <c r="D148" i="72"/>
  <c r="B148" i="72" s="1"/>
  <c r="G142" i="101"/>
  <c r="D143" i="101"/>
  <c r="H149" i="73"/>
  <c r="J149" i="73" s="1"/>
  <c r="E145" i="100"/>
  <c r="F145" i="100" s="1"/>
  <c r="B145" i="100"/>
  <c r="H144" i="100"/>
  <c r="I144" i="100"/>
  <c r="E142" i="25"/>
  <c r="F142" i="25" s="1"/>
  <c r="B142" i="25"/>
  <c r="H141" i="25"/>
  <c r="I141" i="25"/>
  <c r="G152" i="29"/>
  <c r="H152" i="29" s="1"/>
  <c r="I141" i="99"/>
  <c r="H141" i="99"/>
  <c r="E142" i="99"/>
  <c r="F142" i="99" s="1"/>
  <c r="B142" i="99"/>
  <c r="D145" i="78"/>
  <c r="E145" i="78" s="1"/>
  <c r="F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I63" i="33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J144" i="66"/>
  <c r="J144" i="68"/>
  <c r="B64" i="33"/>
  <c r="G150" i="41"/>
  <c r="D151" i="41"/>
  <c r="E150" i="43"/>
  <c r="F150" i="43" s="1"/>
  <c r="B150" i="43"/>
  <c r="B64" i="25"/>
  <c r="F64" i="25"/>
  <c r="G64" i="25" s="1"/>
  <c r="E64" i="33"/>
  <c r="F64" i="33" s="1"/>
  <c r="B62" i="13"/>
  <c r="B63" i="26"/>
  <c r="F63" i="26"/>
  <c r="G63" i="26" s="1"/>
  <c r="I149" i="43"/>
  <c r="H149" i="43"/>
  <c r="J143" i="79"/>
  <c r="J145" i="65"/>
  <c r="J145" i="60"/>
  <c r="E62" i="13"/>
  <c r="F62" i="13" s="1"/>
  <c r="I63" i="25"/>
  <c r="D153" i="71"/>
  <c r="G152" i="71"/>
  <c r="D146" i="66"/>
  <c r="G145" i="66"/>
  <c r="G148" i="74"/>
  <c r="D149" i="74"/>
  <c r="G151" i="31"/>
  <c r="D152" i="31"/>
  <c r="G153" i="30"/>
  <c r="D154" i="30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H147" i="55"/>
  <c r="I147" i="55"/>
  <c r="B144" i="80"/>
  <c r="F144" i="80"/>
  <c r="I144" i="77"/>
  <c r="H144" i="77"/>
  <c r="F148" i="54"/>
  <c r="B148" i="54"/>
  <c r="H141" i="102" l="1"/>
  <c r="I141" i="102"/>
  <c r="F142" i="102"/>
  <c r="B142" i="102"/>
  <c r="E148" i="72"/>
  <c r="F148" i="72" s="1"/>
  <c r="D149" i="72" s="1"/>
  <c r="B149" i="72" s="1"/>
  <c r="E143" i="101"/>
  <c r="F143" i="101" s="1"/>
  <c r="B143" i="101"/>
  <c r="H142" i="101"/>
  <c r="I142" i="101"/>
  <c r="G145" i="100"/>
  <c r="D146" i="100"/>
  <c r="D143" i="25"/>
  <c r="G142" i="25"/>
  <c r="J141" i="25"/>
  <c r="I152" i="29"/>
  <c r="J152" i="29" s="1"/>
  <c r="G150" i="45"/>
  <c r="H150" i="45" s="1"/>
  <c r="B145" i="78"/>
  <c r="D143" i="99"/>
  <c r="G142" i="99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26"/>
  <c r="I63" i="26" s="1"/>
  <c r="H64" i="25"/>
  <c r="I64" i="25" s="1"/>
  <c r="H149" i="45"/>
  <c r="I149" i="45"/>
  <c r="D154" i="27"/>
  <c r="G153" i="27"/>
  <c r="J152" i="27"/>
  <c r="J149" i="39"/>
  <c r="G150" i="39"/>
  <c r="D151" i="39"/>
  <c r="B151" i="39" s="1"/>
  <c r="J147" i="62"/>
  <c r="J148" i="56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E146" i="68"/>
  <c r="F146" i="68" s="1"/>
  <c r="G146" i="68" s="1"/>
  <c r="J144" i="78"/>
  <c r="G150" i="43"/>
  <c r="D151" i="43"/>
  <c r="J150" i="20"/>
  <c r="J149" i="43"/>
  <c r="E151" i="41"/>
  <c r="F151" i="41" s="1"/>
  <c r="B151" i="41"/>
  <c r="D64" i="26"/>
  <c r="E64" i="26" s="1"/>
  <c r="I150" i="41"/>
  <c r="H150" i="4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E151" i="45"/>
  <c r="F151" i="45" s="1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D143" i="102" l="1"/>
  <c r="E143" i="102" s="1"/>
  <c r="G142" i="102"/>
  <c r="E149" i="72"/>
  <c r="F149" i="72" s="1"/>
  <c r="G149" i="72" s="1"/>
  <c r="G148" i="72"/>
  <c r="D144" i="101"/>
  <c r="E144" i="101" s="1"/>
  <c r="G143" i="101"/>
  <c r="E146" i="100"/>
  <c r="F146" i="100" s="1"/>
  <c r="B146" i="100"/>
  <c r="I145" i="100"/>
  <c r="H145" i="100"/>
  <c r="I150" i="45"/>
  <c r="J150" i="45" s="1"/>
  <c r="I142" i="25"/>
  <c r="H142" i="25"/>
  <c r="E143" i="25"/>
  <c r="F143" i="25" s="1"/>
  <c r="B143" i="25"/>
  <c r="H142" i="99"/>
  <c r="I142" i="99"/>
  <c r="E143" i="99"/>
  <c r="F143" i="99" s="1"/>
  <c r="B143" i="99"/>
  <c r="E152" i="22"/>
  <c r="F152" i="22" s="1"/>
  <c r="G152" i="22" s="1"/>
  <c r="D144" i="97"/>
  <c r="E144" i="97" s="1"/>
  <c r="G143" i="97"/>
  <c r="D144" i="98"/>
  <c r="G143" i="98"/>
  <c r="G148" i="58"/>
  <c r="H148" i="58" s="1"/>
  <c r="J146" i="64"/>
  <c r="D148" i="64"/>
  <c r="B148" i="64" s="1"/>
  <c r="G147" i="64"/>
  <c r="I153" i="29"/>
  <c r="H153" i="29"/>
  <c r="B154" i="29"/>
  <c r="E154" i="29"/>
  <c r="I64" i="33"/>
  <c r="I62" i="13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E149" i="53"/>
  <c r="F149" i="53" s="1"/>
  <c r="G149" i="53" s="1"/>
  <c r="J151" i="31"/>
  <c r="J144" i="79"/>
  <c r="J146" i="65"/>
  <c r="I150" i="43"/>
  <c r="H150" i="43"/>
  <c r="F154" i="30"/>
  <c r="G154" i="30" s="1"/>
  <c r="H154" i="30" s="1"/>
  <c r="H155" i="30" s="1"/>
  <c r="B63" i="13"/>
  <c r="F63" i="13"/>
  <c r="G63" i="13" s="1"/>
  <c r="B65" i="33"/>
  <c r="F65" i="33"/>
  <c r="H65" i="33" s="1"/>
  <c r="J146" i="61"/>
  <c r="J150" i="41"/>
  <c r="F65" i="25"/>
  <c r="G65" i="25" s="1"/>
  <c r="B65" i="25"/>
  <c r="B64" i="26"/>
  <c r="F64" i="26"/>
  <c r="G64" i="26" s="1"/>
  <c r="D152" i="41"/>
  <c r="G151" i="41"/>
  <c r="E151" i="43"/>
  <c r="F151" i="43" s="1"/>
  <c r="B151" i="43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H142" i="102" l="1"/>
  <c r="I142" i="102"/>
  <c r="B143" i="102"/>
  <c r="F143" i="102"/>
  <c r="D150" i="72"/>
  <c r="B150" i="72" s="1"/>
  <c r="H148" i="72"/>
  <c r="I148" i="72"/>
  <c r="H143" i="101"/>
  <c r="I143" i="101"/>
  <c r="F144" i="101"/>
  <c r="B144" i="101"/>
  <c r="G146" i="100"/>
  <c r="D147" i="100"/>
  <c r="G143" i="25"/>
  <c r="D144" i="25"/>
  <c r="J142" i="25"/>
  <c r="I148" i="58"/>
  <c r="J148" i="58" s="1"/>
  <c r="D144" i="99"/>
  <c r="G143" i="99"/>
  <c r="D153" i="22"/>
  <c r="B153" i="22" s="1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154" i="30"/>
  <c r="I155" i="30" s="1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9" i="56"/>
  <c r="D152" i="39"/>
  <c r="G151" i="39"/>
  <c r="J151" i="21"/>
  <c r="J150" i="39"/>
  <c r="G151" i="43"/>
  <c r="D152" i="43"/>
  <c r="B152" i="43" s="1"/>
  <c r="J148" i="53"/>
  <c r="E152" i="41"/>
  <c r="F152" i="41" s="1"/>
  <c r="B152" i="41"/>
  <c r="D65" i="26"/>
  <c r="E65" i="26" s="1"/>
  <c r="D66" i="33"/>
  <c r="E66" i="33" s="1"/>
  <c r="D64" i="13"/>
  <c r="E64" i="13" s="1"/>
  <c r="J145" i="78"/>
  <c r="D66" i="25"/>
  <c r="E66" i="25" s="1"/>
  <c r="G65" i="33"/>
  <c r="I65" i="33" s="1"/>
  <c r="E149" i="46"/>
  <c r="F149" i="46" s="1"/>
  <c r="D150" i="46" s="1"/>
  <c r="I151" i="41"/>
  <c r="H151" i="41"/>
  <c r="H64" i="26"/>
  <c r="I64" i="26" s="1"/>
  <c r="H65" i="25"/>
  <c r="I65" i="25" s="1"/>
  <c r="H63" i="13"/>
  <c r="I63" i="13" s="1"/>
  <c r="J150" i="43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D144" i="102" l="1"/>
  <c r="E144" i="102" s="1"/>
  <c r="G143" i="102"/>
  <c r="E150" i="72"/>
  <c r="F150" i="72" s="1"/>
  <c r="G150" i="72" s="1"/>
  <c r="J148" i="72"/>
  <c r="D145" i="101"/>
  <c r="G144" i="101"/>
  <c r="E147" i="100"/>
  <c r="F147" i="100" s="1"/>
  <c r="B147" i="100"/>
  <c r="H146" i="100"/>
  <c r="I146" i="100"/>
  <c r="H149" i="58"/>
  <c r="J149" i="58" s="1"/>
  <c r="B144" i="25"/>
  <c r="E144" i="25"/>
  <c r="F144" i="25" s="1"/>
  <c r="H143" i="25"/>
  <c r="I143" i="25"/>
  <c r="H143" i="99"/>
  <c r="I143" i="99"/>
  <c r="E153" i="22"/>
  <c r="F153" i="22" s="1"/>
  <c r="G153" i="22" s="1"/>
  <c r="E144" i="99"/>
  <c r="F144" i="99" s="1"/>
  <c r="B144" i="99"/>
  <c r="B150" i="53"/>
  <c r="G149" i="46"/>
  <c r="H149" i="46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F66" i="25"/>
  <c r="G66" i="25" s="1"/>
  <c r="B66" i="25"/>
  <c r="B64" i="13"/>
  <c r="F64" i="13"/>
  <c r="I151" i="43"/>
  <c r="H151" i="43"/>
  <c r="F65" i="26"/>
  <c r="G65" i="26" s="1"/>
  <c r="B65" i="26"/>
  <c r="J148" i="59"/>
  <c r="J146" i="66"/>
  <c r="J147" i="60"/>
  <c r="F66" i="33"/>
  <c r="H66" i="33" s="1"/>
  <c r="B66" i="33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G150" i="58"/>
  <c r="D151" i="58"/>
  <c r="E147" i="78"/>
  <c r="F147" i="78" s="1"/>
  <c r="B147" i="78"/>
  <c r="J149" i="74"/>
  <c r="G144" i="84"/>
  <c r="D145" i="84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J153" i="69"/>
  <c r="E145" i="91"/>
  <c r="F145" i="91" s="1"/>
  <c r="B145" i="91"/>
  <c r="D149" i="65"/>
  <c r="B149" i="65" s="1"/>
  <c r="G148" i="65"/>
  <c r="H153" i="32"/>
  <c r="I153" i="32"/>
  <c r="H147" i="68"/>
  <c r="I147" i="6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H143" i="102" l="1"/>
  <c r="I143" i="102"/>
  <c r="F144" i="102"/>
  <c r="B144" i="102"/>
  <c r="H144" i="88"/>
  <c r="I153" i="20"/>
  <c r="J153" i="20" s="1"/>
  <c r="B145" i="101"/>
  <c r="H144" i="101"/>
  <c r="I144" i="101"/>
  <c r="E145" i="101"/>
  <c r="F145" i="101" s="1"/>
  <c r="D148" i="100"/>
  <c r="G147" i="100"/>
  <c r="G149" i="63"/>
  <c r="H149" i="63" s="1"/>
  <c r="J143" i="25"/>
  <c r="G144" i="25"/>
  <c r="D145" i="25"/>
  <c r="D154" i="22"/>
  <c r="E154" i="22" s="1"/>
  <c r="E155" i="22" s="1"/>
  <c r="G66" i="33"/>
  <c r="I66" i="33" s="1"/>
  <c r="D145" i="99"/>
  <c r="G144" i="99"/>
  <c r="I149" i="46"/>
  <c r="J149" i="46" s="1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H66" i="25"/>
  <c r="I66" i="25" s="1"/>
  <c r="H65" i="26"/>
  <c r="I65" i="26" s="1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5" i="13"/>
  <c r="E65" i="13" s="1"/>
  <c r="J147" i="68"/>
  <c r="J152" i="20"/>
  <c r="G64" i="13"/>
  <c r="J146" i="78"/>
  <c r="D67" i="33"/>
  <c r="E67" i="33" s="1"/>
  <c r="D66" i="26"/>
  <c r="E66" i="26" s="1"/>
  <c r="I152" i="41"/>
  <c r="H152" i="41"/>
  <c r="D153" i="43"/>
  <c r="G152" i="43"/>
  <c r="H64" i="13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I149" i="63" l="1"/>
  <c r="D145" i="102"/>
  <c r="E145" i="102" s="1"/>
  <c r="G144" i="102"/>
  <c r="D146" i="101"/>
  <c r="E146" i="101" s="1"/>
  <c r="G145" i="101"/>
  <c r="I147" i="100"/>
  <c r="H147" i="100"/>
  <c r="E148" i="100"/>
  <c r="F148" i="100" s="1"/>
  <c r="B148" i="100"/>
  <c r="D149" i="66"/>
  <c r="B149" i="66" s="1"/>
  <c r="E145" i="25"/>
  <c r="F145" i="25" s="1"/>
  <c r="B145" i="25"/>
  <c r="I144" i="25"/>
  <c r="H144" i="25"/>
  <c r="B154" i="22"/>
  <c r="H144" i="99"/>
  <c r="I144" i="99"/>
  <c r="E145" i="99"/>
  <c r="F145" i="99" s="1"/>
  <c r="B145" i="99"/>
  <c r="J154" i="69"/>
  <c r="J155" i="69" s="1"/>
  <c r="E154" i="20"/>
  <c r="B154" i="20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4" i="13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J150" i="57"/>
  <c r="J152" i="73"/>
  <c r="E151" i="46"/>
  <c r="F151" i="46" s="1"/>
  <c r="G151" i="46" s="1"/>
  <c r="J149" i="63"/>
  <c r="E146" i="88"/>
  <c r="F146" i="88" s="1"/>
  <c r="D147" i="88" s="1"/>
  <c r="J146" i="79"/>
  <c r="H152" i="43"/>
  <c r="I152" i="43"/>
  <c r="D154" i="41"/>
  <c r="G153" i="41"/>
  <c r="E153" i="43"/>
  <c r="F153" i="43" s="1"/>
  <c r="B153" i="43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H150" i="54"/>
  <c r="I150" i="54"/>
  <c r="B151" i="55"/>
  <c r="F151" i="55"/>
  <c r="H147" i="76"/>
  <c r="I147" i="76"/>
  <c r="B145" i="13"/>
  <c r="H154" i="34"/>
  <c r="H155" i="34" s="1"/>
  <c r="I154" i="34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B148" i="77"/>
  <c r="F148" i="77"/>
  <c r="F145" i="33"/>
  <c r="B145" i="33"/>
  <c r="J154" i="24"/>
  <c r="J155" i="24" s="1"/>
  <c r="I155" i="24"/>
  <c r="H144" i="102" l="1"/>
  <c r="I144" i="102"/>
  <c r="B145" i="102"/>
  <c r="F145" i="102"/>
  <c r="H145" i="101"/>
  <c r="I145" i="101"/>
  <c r="B146" i="101"/>
  <c r="F146" i="101"/>
  <c r="E149" i="66"/>
  <c r="F149" i="66" s="1"/>
  <c r="G149" i="66" s="1"/>
  <c r="G148" i="100"/>
  <c r="D149" i="100"/>
  <c r="J144" i="25"/>
  <c r="G145" i="25"/>
  <c r="D146" i="25"/>
  <c r="B154" i="45"/>
  <c r="G145" i="99"/>
  <c r="D146" i="99"/>
  <c r="B146" i="99" s="1"/>
  <c r="G146" i="88"/>
  <c r="H146" i="88" s="1"/>
  <c r="E150" i="64"/>
  <c r="F150" i="64" s="1"/>
  <c r="G150" i="64" s="1"/>
  <c r="E155" i="20"/>
  <c r="F154" i="20"/>
  <c r="G154" i="20" s="1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H67" i="33"/>
  <c r="I67" i="33" s="1"/>
  <c r="H66" i="26"/>
  <c r="I66" i="26" s="1"/>
  <c r="H154" i="31"/>
  <c r="H155" i="31" s="1"/>
  <c r="J147" i="78"/>
  <c r="J152" i="39"/>
  <c r="J147" i="77"/>
  <c r="D154" i="39"/>
  <c r="G153" i="39"/>
  <c r="D68" i="25"/>
  <c r="G153" i="43"/>
  <c r="D154" i="43"/>
  <c r="E154" i="41"/>
  <c r="E155" i="41" s="1"/>
  <c r="B154" i="41"/>
  <c r="J152" i="43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H153" i="41"/>
  <c r="I153" i="4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E147" i="85"/>
  <c r="F147" i="85" s="1"/>
  <c r="B147" i="85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D146" i="102" l="1"/>
  <c r="E146" i="102" s="1"/>
  <c r="G145" i="102"/>
  <c r="D150" i="66"/>
  <c r="E150" i="66" s="1"/>
  <c r="F150" i="66" s="1"/>
  <c r="G146" i="101"/>
  <c r="D147" i="101"/>
  <c r="E152" i="46"/>
  <c r="F152" i="46" s="1"/>
  <c r="D153" i="46" s="1"/>
  <c r="B153" i="46" s="1"/>
  <c r="E149" i="100"/>
  <c r="F149" i="100" s="1"/>
  <c r="B149" i="100"/>
  <c r="H148" i="100"/>
  <c r="I148" i="100"/>
  <c r="I146" i="88"/>
  <c r="B146" i="25"/>
  <c r="E146" i="25"/>
  <c r="F146" i="25" s="1"/>
  <c r="H145" i="25"/>
  <c r="I145" i="25"/>
  <c r="D151" i="64"/>
  <c r="E151" i="64" s="1"/>
  <c r="F151" i="64" s="1"/>
  <c r="E146" i="99"/>
  <c r="F146" i="99" s="1"/>
  <c r="H145" i="99"/>
  <c r="I145" i="99"/>
  <c r="I155" i="22"/>
  <c r="H154" i="20"/>
  <c r="H155" i="20" s="1"/>
  <c r="I154" i="20"/>
  <c r="D147" i="98"/>
  <c r="G146" i="98"/>
  <c r="D147" i="97"/>
  <c r="G146" i="97"/>
  <c r="E150" i="68"/>
  <c r="F150" i="68" s="1"/>
  <c r="B150" i="68"/>
  <c r="H149" i="68"/>
  <c r="I149" i="68"/>
  <c r="H150" i="64"/>
  <c r="I150" i="64"/>
  <c r="J154" i="31"/>
  <c r="J155" i="31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F66" i="13"/>
  <c r="H66" i="13" s="1"/>
  <c r="B66" i="13"/>
  <c r="F154" i="41"/>
  <c r="G154" i="41" s="1"/>
  <c r="I153" i="43"/>
  <c r="H153" i="43"/>
  <c r="E68" i="25"/>
  <c r="F68" i="25" s="1"/>
  <c r="J151" i="46"/>
  <c r="J151" i="72"/>
  <c r="B68" i="33"/>
  <c r="F68" i="33"/>
  <c r="G68" i="33" s="1"/>
  <c r="F67" i="26"/>
  <c r="G67" i="26" s="1"/>
  <c r="B67" i="26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I147" i="83"/>
  <c r="H147" i="83"/>
  <c r="I145" i="13"/>
  <c r="H145" i="13"/>
  <c r="H145" i="102" l="1"/>
  <c r="I145" i="102"/>
  <c r="F146" i="102"/>
  <c r="B146" i="102"/>
  <c r="B150" i="66"/>
  <c r="G152" i="46"/>
  <c r="H152" i="46" s="1"/>
  <c r="H146" i="101"/>
  <c r="I146" i="101"/>
  <c r="E147" i="101"/>
  <c r="F147" i="101" s="1"/>
  <c r="B147" i="101"/>
  <c r="D150" i="100"/>
  <c r="G149" i="100"/>
  <c r="B151" i="64"/>
  <c r="J145" i="25"/>
  <c r="G146" i="25"/>
  <c r="D147" i="25"/>
  <c r="D147" i="99"/>
  <c r="G146" i="99"/>
  <c r="H154" i="73"/>
  <c r="H155" i="73" s="1"/>
  <c r="J154" i="20"/>
  <c r="J155" i="20" s="1"/>
  <c r="I155" i="20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H68" i="33"/>
  <c r="I68" i="33" s="1"/>
  <c r="G66" i="13"/>
  <c r="I66" i="13" s="1"/>
  <c r="H67" i="26"/>
  <c r="I67" i="26" s="1"/>
  <c r="E155" i="39"/>
  <c r="F154" i="39"/>
  <c r="G154" i="39" s="1"/>
  <c r="J153" i="39"/>
  <c r="D69" i="25"/>
  <c r="E69" i="25" s="1"/>
  <c r="H68" i="25"/>
  <c r="G68" i="25"/>
  <c r="J151" i="62"/>
  <c r="J152" i="56"/>
  <c r="D69" i="33"/>
  <c r="E69" i="33" s="1"/>
  <c r="J153" i="43"/>
  <c r="D67" i="13"/>
  <c r="E67" i="13" s="1"/>
  <c r="F154" i="43"/>
  <c r="G154" i="43" s="1"/>
  <c r="D68" i="26"/>
  <c r="E68" i="26" s="1"/>
  <c r="H154" i="41"/>
  <c r="H155" i="41" s="1"/>
  <c r="I154" i="41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D147" i="102" l="1"/>
  <c r="E147" i="102" s="1"/>
  <c r="G146" i="102"/>
  <c r="I152" i="46"/>
  <c r="J152" i="46" s="1"/>
  <c r="D148" i="101"/>
  <c r="G147" i="101"/>
  <c r="I149" i="100"/>
  <c r="H149" i="100"/>
  <c r="E150" i="100"/>
  <c r="F150" i="100" s="1"/>
  <c r="B150" i="100"/>
  <c r="J154" i="73"/>
  <c r="J155" i="73" s="1"/>
  <c r="B147" i="25"/>
  <c r="E147" i="25"/>
  <c r="F147" i="25" s="1"/>
  <c r="I146" i="25"/>
  <c r="H146" i="25"/>
  <c r="H146" i="99"/>
  <c r="I146" i="99"/>
  <c r="E147" i="99"/>
  <c r="F147" i="99" s="1"/>
  <c r="B147" i="99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F69" i="25"/>
  <c r="G69" i="25" s="1"/>
  <c r="B69" i="25"/>
  <c r="F67" i="13"/>
  <c r="G67" i="13" s="1"/>
  <c r="B67" i="13"/>
  <c r="B69" i="33"/>
  <c r="F69" i="33"/>
  <c r="G69" i="33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B150" i="77"/>
  <c r="F150" i="77"/>
  <c r="H146" i="102" l="1"/>
  <c r="I146" i="102"/>
  <c r="B147" i="102"/>
  <c r="F147" i="102"/>
  <c r="B148" i="101"/>
  <c r="E148" i="101"/>
  <c r="F148" i="101" s="1"/>
  <c r="H147" i="101"/>
  <c r="I147" i="101"/>
  <c r="G150" i="100"/>
  <c r="D151" i="100"/>
  <c r="J146" i="25"/>
  <c r="G147" i="25"/>
  <c r="D148" i="25"/>
  <c r="D148" i="99"/>
  <c r="B148" i="99" s="1"/>
  <c r="G147" i="99"/>
  <c r="G149" i="81"/>
  <c r="H149" i="81" s="1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H69" i="33"/>
  <c r="I69" i="33" s="1"/>
  <c r="G153" i="62"/>
  <c r="J152" i="62"/>
  <c r="E148" i="84"/>
  <c r="F148" i="84" s="1"/>
  <c r="G148" i="84" s="1"/>
  <c r="D150" i="26"/>
  <c r="G149" i="26"/>
  <c r="J154" i="39"/>
  <c r="J155" i="39" s="1"/>
  <c r="I155" i="39"/>
  <c r="J154" i="43"/>
  <c r="J155" i="43" s="1"/>
  <c r="I155" i="43"/>
  <c r="D68" i="13"/>
  <c r="E68" i="13" s="1"/>
  <c r="D70" i="25"/>
  <c r="E70" i="25" s="1"/>
  <c r="D69" i="26"/>
  <c r="J150" i="66"/>
  <c r="E148" i="86"/>
  <c r="F148" i="86" s="1"/>
  <c r="G148" i="86" s="1"/>
  <c r="D70" i="33"/>
  <c r="E70" i="33" s="1"/>
  <c r="H67" i="13"/>
  <c r="I67" i="13" s="1"/>
  <c r="H69" i="25"/>
  <c r="I69" i="25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D148" i="102" l="1"/>
  <c r="E148" i="102" s="1"/>
  <c r="G147" i="102"/>
  <c r="G148" i="101"/>
  <c r="D149" i="101"/>
  <c r="E151" i="100"/>
  <c r="F151" i="100" s="1"/>
  <c r="B151" i="100"/>
  <c r="H150" i="100"/>
  <c r="I150" i="100"/>
  <c r="E148" i="25"/>
  <c r="F148" i="25" s="1"/>
  <c r="B148" i="25"/>
  <c r="H147" i="25"/>
  <c r="I147" i="25"/>
  <c r="I149" i="81"/>
  <c r="E148" i="99"/>
  <c r="F148" i="99" s="1"/>
  <c r="H147" i="99"/>
  <c r="I147" i="99"/>
  <c r="F154" i="62"/>
  <c r="G154" i="62" s="1"/>
  <c r="H154" i="62" s="1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D149" i="86"/>
  <c r="B149" i="86" s="1"/>
  <c r="I154" i="56"/>
  <c r="I155" i="56" s="1"/>
  <c r="H153" i="62"/>
  <c r="I153" i="62"/>
  <c r="J153" i="74"/>
  <c r="J153" i="72"/>
  <c r="E150" i="26"/>
  <c r="F150" i="26" s="1"/>
  <c r="B150" i="26"/>
  <c r="I149" i="26"/>
  <c r="H149" i="26"/>
  <c r="B69" i="26"/>
  <c r="J151" i="61"/>
  <c r="F70" i="33"/>
  <c r="G70" i="33" s="1"/>
  <c r="B70" i="33"/>
  <c r="B70" i="25"/>
  <c r="F70" i="25"/>
  <c r="H70" i="25" s="1"/>
  <c r="F68" i="13"/>
  <c r="H68" i="13" s="1"/>
  <c r="B68" i="13"/>
  <c r="J151" i="65"/>
  <c r="F154" i="53"/>
  <c r="G154" i="53" s="1"/>
  <c r="I154" i="53" s="1"/>
  <c r="E69" i="26"/>
  <c r="F69" i="26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E154" i="59"/>
  <c r="E155" i="59" s="1"/>
  <c r="B154" i="59"/>
  <c r="J153" i="57"/>
  <c r="J150" i="67"/>
  <c r="B151" i="75"/>
  <c r="B148" i="13"/>
  <c r="H147" i="33"/>
  <c r="I147" i="33"/>
  <c r="I149" i="83"/>
  <c r="H149" i="83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I150" i="76"/>
  <c r="H150" i="76"/>
  <c r="H147" i="102" l="1"/>
  <c r="I147" i="102"/>
  <c r="F148" i="102"/>
  <c r="B148" i="102"/>
  <c r="E149" i="101"/>
  <c r="F149" i="101" s="1"/>
  <c r="B149" i="101"/>
  <c r="H148" i="101"/>
  <c r="I148" i="101"/>
  <c r="I154" i="62"/>
  <c r="J154" i="62" s="1"/>
  <c r="D152" i="100"/>
  <c r="G151" i="100"/>
  <c r="G148" i="25"/>
  <c r="D149" i="25"/>
  <c r="J147" i="25"/>
  <c r="D149" i="99"/>
  <c r="G148" i="99"/>
  <c r="E149" i="97"/>
  <c r="F149" i="97" s="1"/>
  <c r="D150" i="97" s="1"/>
  <c r="E149" i="84"/>
  <c r="F149" i="84" s="1"/>
  <c r="D150" i="84" s="1"/>
  <c r="B150" i="84" s="1"/>
  <c r="E149" i="86"/>
  <c r="F149" i="86" s="1"/>
  <c r="G149" i="86" s="1"/>
  <c r="H149" i="86" s="1"/>
  <c r="H155" i="62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1" i="25"/>
  <c r="E71" i="25" s="1"/>
  <c r="J150" i="76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3" i="59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D149" i="102" l="1"/>
  <c r="E149" i="102" s="1"/>
  <c r="G148" i="102"/>
  <c r="D150" i="101"/>
  <c r="E150" i="101" s="1"/>
  <c r="G149" i="101"/>
  <c r="J155" i="62"/>
  <c r="I155" i="62"/>
  <c r="I149" i="86"/>
  <c r="I151" i="100"/>
  <c r="H151" i="100"/>
  <c r="E152" i="100"/>
  <c r="F152" i="100" s="1"/>
  <c r="B152" i="100"/>
  <c r="E150" i="84"/>
  <c r="F150" i="84" s="1"/>
  <c r="G150" i="84" s="1"/>
  <c r="G149" i="97"/>
  <c r="H149" i="97" s="1"/>
  <c r="E149" i="25"/>
  <c r="F149" i="25" s="1"/>
  <c r="B149" i="25"/>
  <c r="H148" i="25"/>
  <c r="I148" i="25"/>
  <c r="I148" i="99"/>
  <c r="H148" i="99"/>
  <c r="E149" i="99"/>
  <c r="F149" i="99" s="1"/>
  <c r="B149" i="99"/>
  <c r="D150" i="86"/>
  <c r="G149" i="84"/>
  <c r="I149" i="84" s="1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J154" i="53"/>
  <c r="J155" i="53" s="1"/>
  <c r="I69" i="26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D152" i="81"/>
  <c r="G151" i="81"/>
  <c r="G149" i="90"/>
  <c r="D150" i="90"/>
  <c r="G151" i="79"/>
  <c r="D152" i="79"/>
  <c r="G152" i="78"/>
  <c r="D153" i="78"/>
  <c r="G150" i="88"/>
  <c r="D151" i="88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1" i="80"/>
  <c r="F151" i="80"/>
  <c r="J154" i="55"/>
  <c r="J155" i="55" s="1"/>
  <c r="I155" i="55"/>
  <c r="B149" i="33"/>
  <c r="F149" i="33"/>
  <c r="B149" i="13"/>
  <c r="F149" i="13"/>
  <c r="H148" i="102" l="1"/>
  <c r="I148" i="102"/>
  <c r="B149" i="102"/>
  <c r="F149" i="102"/>
  <c r="I149" i="97"/>
  <c r="H149" i="101"/>
  <c r="I149" i="101"/>
  <c r="B150" i="101"/>
  <c r="F150" i="101"/>
  <c r="G152" i="100"/>
  <c r="D153" i="100"/>
  <c r="D151" i="84"/>
  <c r="B151" i="84" s="1"/>
  <c r="D150" i="25"/>
  <c r="G149" i="25"/>
  <c r="J148" i="25"/>
  <c r="D150" i="99"/>
  <c r="G149" i="99"/>
  <c r="J152" i="68"/>
  <c r="B150" i="86"/>
  <c r="E150" i="86"/>
  <c r="F150" i="86" s="1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155" i="59"/>
  <c r="G70" i="26"/>
  <c r="I70" i="26" s="1"/>
  <c r="H71" i="25"/>
  <c r="I71" i="25" s="1"/>
  <c r="G153" i="66"/>
  <c r="D154" i="66"/>
  <c r="D152" i="26"/>
  <c r="B152" i="26" s="1"/>
  <c r="G151" i="26"/>
  <c r="J150" i="26"/>
  <c r="D70" i="13"/>
  <c r="D72" i="33"/>
  <c r="E72" i="33" s="1"/>
  <c r="E73" i="33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G152" i="76"/>
  <c r="D153" i="76"/>
  <c r="E153" i="76" s="1"/>
  <c r="I149" i="87"/>
  <c r="H149" i="87"/>
  <c r="B151" i="94"/>
  <c r="H152" i="67"/>
  <c r="I152" i="67"/>
  <c r="G152" i="75"/>
  <c r="D153" i="7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D150" i="102" l="1"/>
  <c r="E150" i="102" s="1"/>
  <c r="G149" i="102"/>
  <c r="G150" i="101"/>
  <c r="D151" i="101"/>
  <c r="E153" i="100"/>
  <c r="F153" i="100" s="1"/>
  <c r="B153" i="100"/>
  <c r="H152" i="100"/>
  <c r="I152" i="100"/>
  <c r="E151" i="84"/>
  <c r="F151" i="84" s="1"/>
  <c r="G151" i="84" s="1"/>
  <c r="H149" i="25"/>
  <c r="I149" i="25"/>
  <c r="E150" i="25"/>
  <c r="F150" i="25" s="1"/>
  <c r="B150" i="25"/>
  <c r="H149" i="99"/>
  <c r="I149" i="99"/>
  <c r="E150" i="99"/>
  <c r="F150" i="99" s="1"/>
  <c r="B150" i="99"/>
  <c r="D151" i="86"/>
  <c r="G150" i="86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E70" i="13"/>
  <c r="F70" i="13" s="1"/>
  <c r="F72" i="33"/>
  <c r="H72" i="33" s="1"/>
  <c r="B72" i="33"/>
  <c r="B71" i="26"/>
  <c r="F71" i="26"/>
  <c r="D152" i="88"/>
  <c r="G151" i="88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J152" i="67"/>
  <c r="B153" i="76"/>
  <c r="F153" i="76"/>
  <c r="B152" i="80"/>
  <c r="F152" i="80"/>
  <c r="F152" i="83"/>
  <c r="B152" i="83"/>
  <c r="H149" i="102" l="1"/>
  <c r="I149" i="102"/>
  <c r="F150" i="102"/>
  <c r="B150" i="102"/>
  <c r="E151" i="101"/>
  <c r="F151" i="101" s="1"/>
  <c r="B151" i="101"/>
  <c r="H150" i="101"/>
  <c r="I150" i="101"/>
  <c r="D152" i="84"/>
  <c r="E152" i="84" s="1"/>
  <c r="F152" i="84" s="1"/>
  <c r="D154" i="100"/>
  <c r="G153" i="100"/>
  <c r="J149" i="25"/>
  <c r="G150" i="25"/>
  <c r="D151" i="25"/>
  <c r="D151" i="99"/>
  <c r="G150" i="99"/>
  <c r="I150" i="86"/>
  <c r="H150" i="86"/>
  <c r="B151" i="86"/>
  <c r="E151" i="86"/>
  <c r="F151" i="86" s="1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G72" i="33"/>
  <c r="G73" i="33" s="1"/>
  <c r="G72" i="25"/>
  <c r="G73" i="25" s="1"/>
  <c r="I154" i="61"/>
  <c r="I155" i="61" s="1"/>
  <c r="F154" i="66"/>
  <c r="G154" i="66" s="1"/>
  <c r="I154" i="66" s="1"/>
  <c r="J153" i="66"/>
  <c r="G152" i="26"/>
  <c r="D153" i="26"/>
  <c r="J151" i="26"/>
  <c r="H73" i="25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G151" i="91"/>
  <c r="D152" i="91"/>
  <c r="H152" i="79"/>
  <c r="I152" i="79"/>
  <c r="E151" i="92"/>
  <c r="F151" i="92" s="1"/>
  <c r="B151" i="92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D151" i="102" l="1"/>
  <c r="E151" i="102" s="1"/>
  <c r="G150" i="102"/>
  <c r="D152" i="101"/>
  <c r="E152" i="101" s="1"/>
  <c r="G151" i="101"/>
  <c r="B152" i="84"/>
  <c r="H153" i="100"/>
  <c r="I153" i="100"/>
  <c r="E154" i="100"/>
  <c r="E155" i="100" s="1"/>
  <c r="B154" i="100"/>
  <c r="B151" i="25"/>
  <c r="E151" i="25"/>
  <c r="F151" i="25" s="1"/>
  <c r="I150" i="25"/>
  <c r="H150" i="25"/>
  <c r="I150" i="99"/>
  <c r="H150" i="99"/>
  <c r="E151" i="99"/>
  <c r="F151" i="99" s="1"/>
  <c r="B151" i="99"/>
  <c r="I72" i="33"/>
  <c r="I73" i="33" s="1"/>
  <c r="I72" i="25"/>
  <c r="I73" i="25" s="1"/>
  <c r="G151" i="86"/>
  <c r="D152" i="86"/>
  <c r="B152" i="86" s="1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26"/>
  <c r="E72" i="26"/>
  <c r="E73" i="26" s="1"/>
  <c r="B71" i="13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E151" i="33"/>
  <c r="F151" i="33" s="1"/>
  <c r="H150" i="102" l="1"/>
  <c r="I150" i="102"/>
  <c r="B151" i="102"/>
  <c r="F151" i="102"/>
  <c r="H151" i="101"/>
  <c r="I151" i="101"/>
  <c r="F152" i="101"/>
  <c r="B152" i="101"/>
  <c r="F154" i="100"/>
  <c r="G154" i="100" s="1"/>
  <c r="I154" i="100" s="1"/>
  <c r="I155" i="100" s="1"/>
  <c r="J150" i="25"/>
  <c r="G151" i="25"/>
  <c r="D152" i="25"/>
  <c r="G151" i="99"/>
  <c r="D152" i="99"/>
  <c r="E152" i="86"/>
  <c r="F152" i="86" s="1"/>
  <c r="G152" i="86" s="1"/>
  <c r="I151" i="86"/>
  <c r="H151" i="8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J154" i="78"/>
  <c r="J155" i="78" s="1"/>
  <c r="E153" i="88"/>
  <c r="F153" i="88" s="1"/>
  <c r="D154" i="88" s="1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D152" i="102" l="1"/>
  <c r="E152" i="102" s="1"/>
  <c r="G151" i="102"/>
  <c r="H154" i="100"/>
  <c r="H155" i="100" s="1"/>
  <c r="G152" i="101"/>
  <c r="D153" i="101"/>
  <c r="I71" i="13"/>
  <c r="E152" i="25"/>
  <c r="F152" i="25" s="1"/>
  <c r="B152" i="25"/>
  <c r="H151" i="25"/>
  <c r="I151" i="25"/>
  <c r="B152" i="99"/>
  <c r="E152" i="99"/>
  <c r="F152" i="99" s="1"/>
  <c r="D153" i="86"/>
  <c r="B153" i="86" s="1"/>
  <c r="I151" i="99"/>
  <c r="H151" i="99"/>
  <c r="H152" i="86"/>
  <c r="I152" i="86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3" i="83"/>
  <c r="I153" i="83"/>
  <c r="G153" i="94"/>
  <c r="D154" i="94"/>
  <c r="E154" i="94" s="1"/>
  <c r="E155" i="94" s="1"/>
  <c r="G153" i="82"/>
  <c r="D154" i="82"/>
  <c r="E154" i="82" s="1"/>
  <c r="E155" i="82" s="1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H151" i="102" l="1"/>
  <c r="I151" i="102"/>
  <c r="F152" i="102"/>
  <c r="B152" i="102"/>
  <c r="E153" i="101"/>
  <c r="F153" i="101" s="1"/>
  <c r="B153" i="101"/>
  <c r="H152" i="101"/>
  <c r="I152" i="101"/>
  <c r="G152" i="25"/>
  <c r="D153" i="25"/>
  <c r="J151" i="25"/>
  <c r="H153" i="88"/>
  <c r="G152" i="99"/>
  <c r="D153" i="99"/>
  <c r="E153" i="86"/>
  <c r="F153" i="86" s="1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F154" i="88"/>
  <c r="G154" i="88" s="1"/>
  <c r="H154" i="88" s="1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I153" i="82"/>
  <c r="H153" i="82"/>
  <c r="B154" i="94"/>
  <c r="F154" i="94"/>
  <c r="G154" i="94" s="1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D153" i="102" l="1"/>
  <c r="E153" i="102" s="1"/>
  <c r="G152" i="102"/>
  <c r="D154" i="101"/>
  <c r="G153" i="101"/>
  <c r="H155" i="88"/>
  <c r="E153" i="25"/>
  <c r="F153" i="25" s="1"/>
  <c r="B153" i="25"/>
  <c r="H152" i="25"/>
  <c r="I152" i="25"/>
  <c r="I153" i="90"/>
  <c r="H73" i="13"/>
  <c r="G153" i="86"/>
  <c r="H153" i="86" s="1"/>
  <c r="D154" i="86"/>
  <c r="E154" i="86" s="1"/>
  <c r="E155" i="86" s="1"/>
  <c r="B153" i="99"/>
  <c r="E153" i="99"/>
  <c r="F153" i="99" s="1"/>
  <c r="I152" i="99"/>
  <c r="H152" i="99"/>
  <c r="G153" i="98"/>
  <c r="D154" i="98"/>
  <c r="E154" i="97"/>
  <c r="E155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B153" i="33"/>
  <c r="B153" i="13"/>
  <c r="F153" i="13"/>
  <c r="B154" i="93"/>
  <c r="F154" i="93"/>
  <c r="G154" i="93" s="1"/>
  <c r="H154" i="82"/>
  <c r="H155" i="82" s="1"/>
  <c r="I154" i="82"/>
  <c r="I155" i="82" s="1"/>
  <c r="D154" i="87"/>
  <c r="G153" i="87"/>
  <c r="I152" i="13"/>
  <c r="H152" i="13"/>
  <c r="E153" i="33"/>
  <c r="F153" i="33" s="1"/>
  <c r="H152" i="102" l="1"/>
  <c r="I152" i="102"/>
  <c r="B153" i="102"/>
  <c r="F153" i="102"/>
  <c r="H153" i="101"/>
  <c r="I153" i="101"/>
  <c r="B154" i="101"/>
  <c r="E154" i="101"/>
  <c r="E155" i="101" s="1"/>
  <c r="G153" i="25"/>
  <c r="D154" i="25"/>
  <c r="J152" i="25"/>
  <c r="I153" i="86"/>
  <c r="B154" i="86"/>
  <c r="G153" i="99"/>
  <c r="D154" i="99"/>
  <c r="F154" i="86"/>
  <c r="G154" i="86" s="1"/>
  <c r="H154" i="86" s="1"/>
  <c r="H155" i="86" s="1"/>
  <c r="F154" i="97"/>
  <c r="G154" i="97" s="1"/>
  <c r="I154" i="97" s="1"/>
  <c r="I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D154" i="33"/>
  <c r="E154" i="33" s="1"/>
  <c r="E155" i="33" s="1"/>
  <c r="G153" i="33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D154" i="102" l="1"/>
  <c r="E154" i="102" s="1"/>
  <c r="E155" i="102" s="1"/>
  <c r="G153" i="102"/>
  <c r="F154" i="101"/>
  <c r="G154" i="101" s="1"/>
  <c r="E154" i="25"/>
  <c r="E155" i="25" s="1"/>
  <c r="B154" i="25"/>
  <c r="I153" i="25"/>
  <c r="H153" i="25"/>
  <c r="I154" i="86"/>
  <c r="I155" i="86" s="1"/>
  <c r="H154" i="97"/>
  <c r="H155" i="97" s="1"/>
  <c r="E154" i="99"/>
  <c r="E155" i="99" s="1"/>
  <c r="B154" i="99"/>
  <c r="I153" i="99"/>
  <c r="H153" i="99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I153" i="13"/>
  <c r="H153" i="13"/>
  <c r="F154" i="33"/>
  <c r="G154" i="33" s="1"/>
  <c r="B154" i="33"/>
  <c r="H153" i="102" l="1"/>
  <c r="I153" i="102"/>
  <c r="F154" i="102"/>
  <c r="G154" i="102" s="1"/>
  <c r="B154" i="102"/>
  <c r="I154" i="101"/>
  <c r="I155" i="101" s="1"/>
  <c r="H154" i="101"/>
  <c r="H155" i="101" s="1"/>
  <c r="J153" i="25"/>
  <c r="F154" i="25"/>
  <c r="G154" i="25" s="1"/>
  <c r="I154" i="25" s="1"/>
  <c r="F154" i="99"/>
  <c r="G154" i="99" s="1"/>
  <c r="I154" i="99" s="1"/>
  <c r="I155" i="99" s="1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H154" i="102" l="1"/>
  <c r="H155" i="102" s="1"/>
  <c r="I154" i="102"/>
  <c r="I155" i="102" s="1"/>
  <c r="H154" i="25"/>
  <c r="H155" i="25" s="1"/>
  <c r="H154" i="99"/>
  <c r="H155" i="99" s="1"/>
  <c r="I155" i="25"/>
  <c r="J154" i="33"/>
  <c r="J155" i="33" s="1"/>
  <c r="I155" i="33"/>
  <c r="I154" i="13"/>
  <c r="I155" i="13" s="1"/>
  <c r="H154" i="13"/>
  <c r="H155" i="13" s="1"/>
  <c r="J154" i="25" l="1"/>
  <c r="J155" i="25" s="1"/>
  <c r="L57" i="36"/>
  <c r="L41" i="36"/>
  <c r="L90" i="36"/>
  <c r="L58" i="36"/>
  <c r="L38" i="36"/>
  <c r="L71" i="36"/>
  <c r="L30" i="36"/>
  <c r="L26" i="36"/>
  <c r="L85" i="36"/>
  <c r="L39" i="36"/>
  <c r="L37" i="36"/>
  <c r="L82" i="36"/>
  <c r="L76" i="36"/>
  <c r="L79" i="36"/>
  <c r="L62" i="36"/>
  <c r="L78" i="36"/>
  <c r="L33" i="36"/>
  <c r="L32" i="36"/>
  <c r="L51" i="36"/>
  <c r="L86" i="36"/>
  <c r="L88" i="36"/>
  <c r="L29" i="36"/>
  <c r="L45" i="36"/>
  <c r="L55" i="36"/>
  <c r="L74" i="36"/>
  <c r="L89" i="36"/>
  <c r="L83" i="36"/>
  <c r="L46" i="36"/>
  <c r="L87" i="36"/>
  <c r="L69" i="36"/>
  <c r="L50" i="36"/>
  <c r="L21" i="36"/>
  <c r="L73" i="36"/>
  <c r="L91" i="36"/>
  <c r="L65" i="36"/>
  <c r="L61" i="36"/>
  <c r="L42" i="36"/>
  <c r="L66" i="36"/>
  <c r="L60" i="36"/>
  <c r="L20" i="36"/>
  <c r="L19" i="36"/>
  <c r="L84" i="36"/>
  <c r="L35" i="36"/>
  <c r="L27" i="36"/>
  <c r="L47" i="36"/>
  <c r="L43" i="36"/>
  <c r="L28" i="36"/>
  <c r="L44" i="36"/>
  <c r="L68" i="36"/>
  <c r="L56" i="36"/>
  <c r="L63" i="36"/>
  <c r="L80" i="36"/>
  <c r="L81" i="36"/>
  <c r="L70" i="36"/>
  <c r="L77" i="36"/>
  <c r="L53" i="36"/>
  <c r="L25" i="36"/>
  <c r="L24" i="36"/>
  <c r="L22" i="36"/>
  <c r="L72" i="36"/>
  <c r="L31" i="36"/>
  <c r="L40" i="36"/>
  <c r="L54" i="36"/>
  <c r="L67" i="36"/>
  <c r="L48" i="36"/>
  <c r="L75" i="36"/>
  <c r="L64" i="36"/>
  <c r="L52" i="36"/>
  <c r="L23" i="36"/>
  <c r="L59" i="36"/>
  <c r="L18" i="36"/>
  <c r="L96" i="36" s="1"/>
  <c r="L34" i="36"/>
  <c r="L36" i="36"/>
  <c r="L49" i="36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7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V59" i="36"/>
  <c r="V40" i="36"/>
  <c r="V56" i="36"/>
  <c r="V84" i="36"/>
  <c r="V91" i="36"/>
  <c r="V89" i="36"/>
  <c r="V32" i="36"/>
  <c r="V39" i="36"/>
  <c r="V71" i="36"/>
  <c r="V90" i="36"/>
  <c r="V96" i="36" l="1"/>
  <c r="Q92" i="36" s="1"/>
  <c r="R92" i="36" s="1"/>
  <c r="Q46" i="36" l="1"/>
  <c r="R46" i="36" s="1"/>
  <c r="Q37" i="36"/>
  <c r="R37" i="36" s="1"/>
  <c r="T37" i="36" s="1"/>
  <c r="Q59" i="36"/>
  <c r="R59" i="36" s="1"/>
  <c r="Q53" i="36"/>
  <c r="R53" i="36" s="1"/>
  <c r="Q71" i="36"/>
  <c r="R71" i="36" s="1"/>
  <c r="Q47" i="36"/>
  <c r="R47" i="36" s="1"/>
  <c r="Q72" i="36"/>
  <c r="R72" i="36" s="1"/>
  <c r="Q82" i="36"/>
  <c r="R82" i="36" s="1"/>
  <c r="Q68" i="36"/>
  <c r="R68" i="36" s="1"/>
  <c r="Q18" i="36"/>
  <c r="Q64" i="36"/>
  <c r="R64" i="36" s="1"/>
  <c r="Q36" i="36"/>
  <c r="R36" i="36" s="1"/>
  <c r="Q56" i="36"/>
  <c r="R56" i="36" s="1"/>
  <c r="Q44" i="36"/>
  <c r="R44" i="36" s="1"/>
  <c r="Q74" i="36"/>
  <c r="R74" i="36" s="1"/>
  <c r="Q55" i="36"/>
  <c r="R55" i="36" s="1"/>
  <c r="Q78" i="36"/>
  <c r="R78" i="36" s="1"/>
  <c r="Q91" i="36"/>
  <c r="R91" i="36" s="1"/>
  <c r="Q50" i="36"/>
  <c r="R50" i="36" s="1"/>
  <c r="Q83" i="36"/>
  <c r="R83" i="36" s="1"/>
  <c r="Q84" i="36"/>
  <c r="R84" i="36" s="1"/>
  <c r="Q63" i="36"/>
  <c r="R63" i="36" s="1"/>
  <c r="Q49" i="36"/>
  <c r="R49" i="36" s="1"/>
  <c r="Q33" i="36"/>
  <c r="R33" i="36" s="1"/>
  <c r="Q81" i="36"/>
  <c r="R81" i="36" s="1"/>
  <c r="Q24" i="36"/>
  <c r="R24" i="36" s="1"/>
  <c r="Q29" i="36"/>
  <c r="R29" i="36" s="1"/>
  <c r="Q67" i="36"/>
  <c r="R67" i="36" s="1"/>
  <c r="Q43" i="36"/>
  <c r="R43" i="36" s="1"/>
  <c r="Q60" i="36"/>
  <c r="R60" i="36" s="1"/>
  <c r="Q34" i="36"/>
  <c r="R34" i="36" s="1"/>
  <c r="Q90" i="36"/>
  <c r="R90" i="36" s="1"/>
  <c r="Q69" i="36"/>
  <c r="R69" i="36" s="1"/>
  <c r="Q30" i="36"/>
  <c r="R30" i="36" s="1"/>
  <c r="Q22" i="36"/>
  <c r="R22" i="36" s="1"/>
  <c r="Q19" i="36"/>
  <c r="R19" i="36" s="1"/>
  <c r="Q42" i="36"/>
  <c r="R42" i="36" s="1"/>
  <c r="Q70" i="36"/>
  <c r="R70" i="36" s="1"/>
  <c r="Q54" i="36"/>
  <c r="R54" i="36" s="1"/>
  <c r="Q77" i="36"/>
  <c r="R77" i="36" s="1"/>
  <c r="Q25" i="36"/>
  <c r="R25" i="36" s="1"/>
  <c r="Q23" i="36"/>
  <c r="R23" i="36" s="1"/>
  <c r="Q20" i="36"/>
  <c r="R20" i="36" s="1"/>
  <c r="Q41" i="36"/>
  <c r="R41" i="36" s="1"/>
  <c r="Q51" i="36"/>
  <c r="R51" i="36" s="1"/>
  <c r="Q38" i="36"/>
  <c r="R38" i="36" s="1"/>
  <c r="Q66" i="36"/>
  <c r="R66" i="36" s="1"/>
  <c r="Q57" i="36"/>
  <c r="R57" i="36" s="1"/>
  <c r="Q28" i="36"/>
  <c r="R28" i="36" s="1"/>
  <c r="T28" i="36" s="1"/>
  <c r="Q40" i="36"/>
  <c r="R40" i="36" s="1"/>
  <c r="Q31" i="36"/>
  <c r="R31" i="36" s="1"/>
  <c r="Q76" i="36"/>
  <c r="R76" i="36" s="1"/>
  <c r="Q26" i="36"/>
  <c r="R26" i="36" s="1"/>
  <c r="Q75" i="36"/>
  <c r="R75" i="36" s="1"/>
  <c r="Q80" i="36"/>
  <c r="R80" i="36" s="1"/>
  <c r="Q35" i="36"/>
  <c r="R35" i="36" s="1"/>
  <c r="T35" i="36" s="1"/>
  <c r="Q45" i="36"/>
  <c r="R45" i="36" s="1"/>
  <c r="Q88" i="36"/>
  <c r="R88" i="36" s="1"/>
  <c r="Q48" i="36"/>
  <c r="R48" i="36" s="1"/>
  <c r="Q61" i="36"/>
  <c r="R61" i="36" s="1"/>
  <c r="Q65" i="36"/>
  <c r="R65" i="36" s="1"/>
  <c r="Q32" i="36"/>
  <c r="R32" i="36" s="1"/>
  <c r="Q62" i="36"/>
  <c r="R62" i="36" s="1"/>
  <c r="Q27" i="36"/>
  <c r="R27" i="36" s="1"/>
  <c r="T27" i="36" s="1"/>
  <c r="Q85" i="36"/>
  <c r="R85" i="36" s="1"/>
  <c r="Q93" i="36"/>
  <c r="R93" i="36" s="1"/>
  <c r="Q58" i="36"/>
  <c r="R58" i="36" s="1"/>
  <c r="Q39" i="36"/>
  <c r="R39" i="36" s="1"/>
  <c r="Q89" i="36"/>
  <c r="R89" i="36" s="1"/>
  <c r="Q21" i="36"/>
  <c r="R21" i="36" s="1"/>
  <c r="Q79" i="36"/>
  <c r="R79" i="36" s="1"/>
  <c r="Q52" i="36"/>
  <c r="R52" i="36" s="1"/>
  <c r="Q87" i="36"/>
  <c r="R87" i="36" s="1"/>
  <c r="Q86" i="36"/>
  <c r="R86" i="36" s="1"/>
  <c r="Q73" i="36"/>
  <c r="R73" i="36" s="1"/>
  <c r="Q94" i="36"/>
  <c r="R94" i="36" s="1"/>
  <c r="R18" i="36"/>
  <c r="Q97" i="36" l="1"/>
  <c r="R96" i="36"/>
  <c r="F87" i="1" l="1"/>
  <c r="F88" i="1" s="1"/>
  <c r="F89" i="1" s="1"/>
  <c r="F91" i="1" s="1"/>
  <c r="F92" i="1" s="1"/>
  <c r="F93" i="1" s="1"/>
  <c r="F86" i="1"/>
  <c r="D13" i="101" l="1"/>
  <c r="I14" i="101" s="1"/>
  <c r="D13" i="60"/>
  <c r="I14" i="60" s="1"/>
  <c r="D13" i="35"/>
  <c r="D13" i="39"/>
  <c r="I14" i="39" s="1"/>
  <c r="D13" i="31"/>
  <c r="I14" i="31" s="1"/>
  <c r="D13" i="67"/>
  <c r="I14" i="67" s="1"/>
  <c r="D13" i="93"/>
  <c r="I14" i="93" s="1"/>
  <c r="D13" i="19"/>
  <c r="I14" i="19" s="1"/>
  <c r="D13" i="68"/>
  <c r="I14" i="68" s="1"/>
  <c r="D13" i="32"/>
  <c r="I14" i="32" s="1"/>
  <c r="D13" i="82"/>
  <c r="I14" i="82" s="1"/>
  <c r="D13" i="102"/>
  <c r="I14" i="102" s="1"/>
  <c r="D13" i="56"/>
  <c r="I14" i="56" s="1"/>
  <c r="D13" i="30"/>
  <c r="I14" i="30" s="1"/>
  <c r="D13" i="92"/>
  <c r="I14" i="92" s="1"/>
  <c r="D13" i="72"/>
  <c r="I14" i="72" s="1"/>
  <c r="D13" i="26"/>
  <c r="D13" i="75"/>
  <c r="I14" i="75" s="1"/>
  <c r="D13" i="79"/>
  <c r="I14" i="79" s="1"/>
  <c r="D13" i="22"/>
  <c r="I14" i="22" s="1"/>
  <c r="D13" i="89"/>
  <c r="I14" i="89" s="1"/>
  <c r="D13" i="57"/>
  <c r="I14" i="57" s="1"/>
  <c r="D13" i="28"/>
  <c r="I14" i="28" s="1"/>
  <c r="D13" i="100"/>
  <c r="I14" i="100" s="1"/>
  <c r="D13" i="83"/>
  <c r="I14" i="83" s="1"/>
  <c r="D13" i="18"/>
  <c r="I14" i="18" s="1"/>
  <c r="D13" i="46"/>
  <c r="I14" i="46" s="1"/>
  <c r="D13" i="91"/>
  <c r="I14" i="91" s="1"/>
  <c r="D13" i="61"/>
  <c r="I14" i="61" s="1"/>
  <c r="D13" i="23"/>
  <c r="I14" i="23" s="1"/>
  <c r="D13" i="25"/>
  <c r="D13" i="96"/>
  <c r="I14" i="96" s="1"/>
  <c r="D13" i="66"/>
  <c r="I14" i="66" s="1"/>
  <c r="D13" i="41"/>
  <c r="I14" i="41" s="1"/>
  <c r="D13" i="20"/>
  <c r="I14" i="20" s="1"/>
  <c r="D13" i="62"/>
  <c r="I14" i="62" s="1"/>
  <c r="D13" i="64"/>
  <c r="I14" i="64" s="1"/>
  <c r="D13" i="44"/>
  <c r="I14" i="44" s="1"/>
  <c r="D13" i="45"/>
  <c r="I14" i="45" s="1"/>
  <c r="D13" i="53"/>
  <c r="I14" i="53" s="1"/>
  <c r="D13" i="77"/>
  <c r="I14" i="77" s="1"/>
  <c r="D13" i="65"/>
  <c r="I14" i="65" s="1"/>
  <c r="D13" i="99"/>
  <c r="I14" i="99" s="1"/>
  <c r="D13" i="74"/>
  <c r="I14" i="74" s="1"/>
  <c r="D13" i="88"/>
  <c r="I14" i="88" s="1"/>
  <c r="D13" i="86"/>
  <c r="I14" i="86" s="1"/>
  <c r="D13" i="69"/>
  <c r="I14" i="69" s="1"/>
  <c r="D13" i="59"/>
  <c r="I14" i="59" s="1"/>
  <c r="D13" i="21"/>
  <c r="I14" i="21" s="1"/>
  <c r="D13" i="27"/>
  <c r="I14" i="27" s="1"/>
  <c r="D13" i="42"/>
  <c r="I14" i="42" s="1"/>
  <c r="D13" i="98"/>
  <c r="I14" i="98" s="1"/>
  <c r="D13" i="63"/>
  <c r="I14" i="63" s="1"/>
  <c r="D13" i="24"/>
  <c r="I14" i="24" s="1"/>
  <c r="D13" i="94"/>
  <c r="I14" i="94" s="1"/>
  <c r="D13" i="54"/>
  <c r="I14" i="54" s="1"/>
  <c r="D13" i="43"/>
  <c r="I14" i="43" s="1"/>
  <c r="D13" i="3"/>
  <c r="I14" i="3" s="1"/>
  <c r="D13" i="90"/>
  <c r="I14" i="90" s="1"/>
  <c r="D13" i="95"/>
  <c r="I14" i="95" s="1"/>
  <c r="D13" i="97"/>
  <c r="I14" i="97" s="1"/>
  <c r="D13" i="70"/>
  <c r="I14" i="70" s="1"/>
  <c r="D13" i="78"/>
  <c r="I14" i="78" s="1"/>
  <c r="D13" i="73"/>
  <c r="I14" i="73" s="1"/>
  <c r="D13" i="87"/>
  <c r="I14" i="87" s="1"/>
  <c r="D13" i="58"/>
  <c r="I14" i="58" s="1"/>
  <c r="D13" i="34"/>
  <c r="I14" i="34" s="1"/>
  <c r="D13" i="84"/>
  <c r="I14" i="84" s="1"/>
  <c r="D13" i="80"/>
  <c r="I14" i="80" s="1"/>
  <c r="D13" i="76"/>
  <c r="I14" i="76" s="1"/>
  <c r="D13" i="85"/>
  <c r="I14" i="85" s="1"/>
  <c r="D13" i="29"/>
  <c r="I14" i="29" s="1"/>
  <c r="D13" i="13"/>
  <c r="D13" i="17"/>
  <c r="D13" i="55"/>
  <c r="I14" i="55" s="1"/>
  <c r="D13" i="81"/>
  <c r="I14" i="81" s="1"/>
  <c r="D13" i="71"/>
  <c r="I14" i="71" s="1"/>
  <c r="D13" i="33"/>
  <c r="E17" i="100" l="1"/>
  <c r="F17" i="100" s="1"/>
  <c r="E18" i="100" s="1"/>
  <c r="E30" i="72"/>
  <c r="F30" i="72" s="1"/>
  <c r="E31" i="72" s="1"/>
  <c r="E33" i="19"/>
  <c r="F33" i="19" s="1"/>
  <c r="E34" i="19" s="1"/>
  <c r="E35" i="29"/>
  <c r="F35" i="29" s="1"/>
  <c r="E36" i="29" s="1"/>
  <c r="E30" i="54"/>
  <c r="F30" i="54" s="1"/>
  <c r="E26" i="85"/>
  <c r="F26" i="85" s="1"/>
  <c r="E27" i="78"/>
  <c r="F27" i="78" s="1"/>
  <c r="E25" i="94"/>
  <c r="F25" i="94" s="1"/>
  <c r="E26" i="94" s="1"/>
  <c r="E35" i="69"/>
  <c r="F35" i="69" s="1"/>
  <c r="E36" i="69" s="1"/>
  <c r="E31" i="45"/>
  <c r="F31" i="45" s="1"/>
  <c r="E32" i="45" s="1"/>
  <c r="E36" i="28"/>
  <c r="F36" i="28" s="1"/>
  <c r="E37" i="28" s="1"/>
  <c r="E25" i="92"/>
  <c r="F25" i="92" s="1"/>
  <c r="E26" i="92" s="1"/>
  <c r="E24" i="93"/>
  <c r="F24" i="93" s="1"/>
  <c r="E25" i="93" s="1"/>
  <c r="E35" i="70"/>
  <c r="F35" i="70" s="1"/>
  <c r="E36" i="70" s="1"/>
  <c r="E34" i="24"/>
  <c r="F34" i="24" s="1"/>
  <c r="E26" i="86"/>
  <c r="F26" i="86" s="1"/>
  <c r="E27" i="86" s="1"/>
  <c r="E32" i="44"/>
  <c r="F32" i="44" s="1"/>
  <c r="E33" i="44" s="1"/>
  <c r="E34" i="23"/>
  <c r="F34" i="23" s="1"/>
  <c r="E35" i="23" s="1"/>
  <c r="E30" i="57"/>
  <c r="F30" i="57" s="1"/>
  <c r="E31" i="57" s="1"/>
  <c r="E35" i="30"/>
  <c r="F35" i="30" s="1"/>
  <c r="E36" i="30" s="1"/>
  <c r="B23" i="67"/>
  <c r="E28" i="67"/>
  <c r="F28" i="67" s="1"/>
  <c r="E29" i="67" s="1"/>
  <c r="E29" i="59"/>
  <c r="F29" i="59" s="1"/>
  <c r="E34" i="71"/>
  <c r="F34" i="71" s="1"/>
  <c r="E35" i="71" s="1"/>
  <c r="E29" i="63"/>
  <c r="E25" i="88"/>
  <c r="F25" i="88" s="1"/>
  <c r="E26" i="88" s="1"/>
  <c r="E29" i="64"/>
  <c r="F29" i="64" s="1"/>
  <c r="E30" i="64" s="1"/>
  <c r="E29" i="61"/>
  <c r="F29" i="61" s="1"/>
  <c r="E30" i="61" s="1"/>
  <c r="E25" i="89"/>
  <c r="F25" i="89" s="1"/>
  <c r="E30" i="56"/>
  <c r="F30" i="56" s="1"/>
  <c r="E31" i="56" s="1"/>
  <c r="E34" i="31"/>
  <c r="F34" i="31" s="1"/>
  <c r="E32" i="73"/>
  <c r="F32" i="73" s="1"/>
  <c r="E33" i="73" s="1"/>
  <c r="E30" i="53"/>
  <c r="F30" i="53" s="1"/>
  <c r="E31" i="53" s="1"/>
  <c r="E27" i="76"/>
  <c r="F27" i="76" s="1"/>
  <c r="E28" i="76" s="1"/>
  <c r="E26" i="80"/>
  <c r="F26" i="80" s="1"/>
  <c r="E27" i="80" s="1"/>
  <c r="E26" i="84"/>
  <c r="F26" i="84" s="1"/>
  <c r="E27" i="84" s="1"/>
  <c r="E24" i="95"/>
  <c r="F24" i="95" s="1"/>
  <c r="E25" i="95" s="1"/>
  <c r="E23" i="98"/>
  <c r="F23" i="98" s="1"/>
  <c r="E24" i="98" s="1"/>
  <c r="E32" i="74"/>
  <c r="F32" i="74" s="1"/>
  <c r="E33" i="74" s="1"/>
  <c r="E29" i="62"/>
  <c r="F29" i="62" s="1"/>
  <c r="E30" i="62" s="1"/>
  <c r="E25" i="91"/>
  <c r="F25" i="91" s="1"/>
  <c r="E26" i="91" s="1"/>
  <c r="E33" i="22"/>
  <c r="F33" i="22" s="1"/>
  <c r="E34" i="22" s="1"/>
  <c r="E17" i="102"/>
  <c r="E32" i="39"/>
  <c r="F32" i="39" s="1"/>
  <c r="E33" i="39" s="1"/>
  <c r="E24" i="96"/>
  <c r="F24" i="96" s="1"/>
  <c r="E25" i="96" s="1"/>
  <c r="E30" i="55"/>
  <c r="F30" i="55" s="1"/>
  <c r="E31" i="55" s="1"/>
  <c r="E25" i="90"/>
  <c r="F25" i="90" s="1"/>
  <c r="E26" i="90" s="1"/>
  <c r="E32" i="42"/>
  <c r="F32" i="42" s="1"/>
  <c r="E33" i="42" s="1"/>
  <c r="E23" i="99"/>
  <c r="F23" i="99" s="1"/>
  <c r="E24" i="99"/>
  <c r="E33" i="20"/>
  <c r="F33" i="20" s="1"/>
  <c r="E30" i="46"/>
  <c r="F30" i="46" s="1"/>
  <c r="E31" i="46" s="1"/>
  <c r="E27" i="79"/>
  <c r="F27" i="79" s="1"/>
  <c r="E28" i="79" s="1"/>
  <c r="E26" i="82"/>
  <c r="F26" i="82" s="1"/>
  <c r="E27" i="82" s="1"/>
  <c r="E23" i="97"/>
  <c r="F23" i="97" s="1"/>
  <c r="E34" i="34"/>
  <c r="F34" i="34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E30" i="58"/>
  <c r="F30" i="58" s="1"/>
  <c r="E31" i="58" s="1"/>
  <c r="E33" i="3"/>
  <c r="F33" i="3" s="1"/>
  <c r="E35" i="27"/>
  <c r="F35" i="27" s="1"/>
  <c r="E36" i="27" s="1"/>
  <c r="E28" i="65"/>
  <c r="F28" i="65" s="1"/>
  <c r="E29" i="65" s="1"/>
  <c r="E32" i="41"/>
  <c r="F32" i="41" s="1"/>
  <c r="E33" i="41" s="1"/>
  <c r="E33" i="18"/>
  <c r="F33" i="18" s="1"/>
  <c r="E34" i="18" s="1"/>
  <c r="E27" i="75"/>
  <c r="F27" i="75" s="1"/>
  <c r="E28" i="75" s="1"/>
  <c r="E34" i="32"/>
  <c r="F34" i="32" s="1"/>
  <c r="E29" i="60"/>
  <c r="F29" i="60" s="1"/>
  <c r="E26" i="81"/>
  <c r="F26" i="81" s="1"/>
  <c r="E27" i="81" s="1"/>
  <c r="E25" i="87"/>
  <c r="F25" i="87" s="1"/>
  <c r="E32" i="43"/>
  <c r="F32" i="43" s="1"/>
  <c r="E33" i="21"/>
  <c r="F33" i="21" s="1"/>
  <c r="E34" i="21" s="1"/>
  <c r="E27" i="77"/>
  <c r="F27" i="77" s="1"/>
  <c r="E28" i="77" s="1"/>
  <c r="E28" i="66"/>
  <c r="F28" i="66" s="1"/>
  <c r="E26" i="83"/>
  <c r="F26" i="83" s="1"/>
  <c r="E28" i="68"/>
  <c r="F28" i="68" s="1"/>
  <c r="E29" i="68" s="1"/>
  <c r="E17" i="101"/>
  <c r="F17" i="101" s="1"/>
  <c r="E18" i="101" s="1"/>
  <c r="D29" i="66" l="1"/>
  <c r="H28" i="66"/>
  <c r="G28" i="66"/>
  <c r="N5" i="66" s="1"/>
  <c r="H26" i="83"/>
  <c r="D27" i="83"/>
  <c r="G26" i="83"/>
  <c r="N5" i="83" s="1"/>
  <c r="H28" i="68"/>
  <c r="G28" i="68"/>
  <c r="N5" i="68" s="1"/>
  <c r="D29" i="68"/>
  <c r="G32" i="43"/>
  <c r="N5" i="43" s="1"/>
  <c r="D33" i="43"/>
  <c r="H32" i="43"/>
  <c r="E33" i="43"/>
  <c r="D24" i="97"/>
  <c r="H23" i="97"/>
  <c r="G23" i="97"/>
  <c r="N5" i="97" s="1"/>
  <c r="E24" i="97"/>
  <c r="G33" i="20"/>
  <c r="N5" i="20" s="1"/>
  <c r="D34" i="20"/>
  <c r="H33" i="20"/>
  <c r="E34" i="20"/>
  <c r="D18" i="101"/>
  <c r="F18" i="101" s="1"/>
  <c r="G17" i="101"/>
  <c r="H17" i="101"/>
  <c r="E27" i="83"/>
  <c r="E29" i="66"/>
  <c r="H27" i="77"/>
  <c r="G27" i="77"/>
  <c r="N5" i="77" s="1"/>
  <c r="D28" i="77"/>
  <c r="H33" i="21"/>
  <c r="D34" i="21"/>
  <c r="G33" i="21"/>
  <c r="N5" i="21" s="1"/>
  <c r="H25" i="87"/>
  <c r="G25" i="87"/>
  <c r="N5" i="87" s="1"/>
  <c r="D26" i="87"/>
  <c r="D30" i="60"/>
  <c r="G29" i="60"/>
  <c r="N5" i="60" s="1"/>
  <c r="H29" i="60"/>
  <c r="H34" i="32"/>
  <c r="G34" i="32"/>
  <c r="D35" i="32"/>
  <c r="H33" i="3"/>
  <c r="G33" i="3"/>
  <c r="N5" i="3" s="1"/>
  <c r="D34" i="3"/>
  <c r="D35" i="34"/>
  <c r="H34" i="34"/>
  <c r="G34" i="34"/>
  <c r="N5" i="34" s="1"/>
  <c r="H28" i="65"/>
  <c r="D29" i="65"/>
  <c r="G28" i="65"/>
  <c r="N5" i="65" s="1"/>
  <c r="H27" i="79"/>
  <c r="G27" i="79"/>
  <c r="N5" i="79" s="1"/>
  <c r="D28" i="79"/>
  <c r="H23" i="99"/>
  <c r="G23" i="99"/>
  <c r="N5" i="99" s="1"/>
  <c r="D24" i="99"/>
  <c r="G34" i="31"/>
  <c r="N5" i="31" s="1"/>
  <c r="H34" i="31"/>
  <c r="D35" i="31"/>
  <c r="E35" i="31"/>
  <c r="G33" i="18"/>
  <c r="N5" i="18" s="1"/>
  <c r="H33" i="18"/>
  <c r="D34" i="18"/>
  <c r="G32" i="41"/>
  <c r="N5" i="41" s="1"/>
  <c r="D33" i="41"/>
  <c r="H32" i="41"/>
  <c r="H35" i="27"/>
  <c r="G35" i="27"/>
  <c r="N5" i="27" s="1"/>
  <c r="D36" i="27"/>
  <c r="G30" i="58"/>
  <c r="N5" i="58" s="1"/>
  <c r="H30" i="58"/>
  <c r="D31" i="58"/>
  <c r="G30" i="46"/>
  <c r="N5" i="46" s="1"/>
  <c r="H30" i="46"/>
  <c r="D31" i="46"/>
  <c r="G26" i="82"/>
  <c r="N5" i="82" s="1"/>
  <c r="D27" i="82"/>
  <c r="H26" i="82"/>
  <c r="E33" i="17"/>
  <c r="F33" i="17" s="1"/>
  <c r="E26" i="87"/>
  <c r="H26" i="81"/>
  <c r="D27" i="81"/>
  <c r="G26" i="81"/>
  <c r="N5" i="81" s="1"/>
  <c r="E30" i="60"/>
  <c r="E35" i="32"/>
  <c r="H27" i="75"/>
  <c r="G27" i="75"/>
  <c r="N5" i="75" s="1"/>
  <c r="D28" i="75"/>
  <c r="E34" i="3"/>
  <c r="E35" i="34"/>
  <c r="G32" i="42"/>
  <c r="N5" i="42" s="1"/>
  <c r="H32" i="42"/>
  <c r="D33" i="42"/>
  <c r="H25" i="90"/>
  <c r="D26" i="90"/>
  <c r="G25" i="90"/>
  <c r="D27" i="84"/>
  <c r="H26" i="84"/>
  <c r="G26" i="84"/>
  <c r="N5" i="84" s="1"/>
  <c r="H25" i="89"/>
  <c r="G25" i="89"/>
  <c r="N5" i="89" s="1"/>
  <c r="D26" i="89"/>
  <c r="E26" i="89"/>
  <c r="G29" i="61"/>
  <c r="N5" i="61" s="1"/>
  <c r="D30" i="61"/>
  <c r="H29" i="61"/>
  <c r="H29" i="62"/>
  <c r="D30" i="62"/>
  <c r="G29" i="62"/>
  <c r="N5" i="62" s="1"/>
  <c r="H32" i="73"/>
  <c r="D33" i="73"/>
  <c r="G32" i="73"/>
  <c r="N5" i="73" s="1"/>
  <c r="G32" i="39"/>
  <c r="N5" i="39" s="1"/>
  <c r="H32" i="39"/>
  <c r="D33" i="39"/>
  <c r="H25" i="91"/>
  <c r="G25" i="91"/>
  <c r="N5" i="91" s="1"/>
  <c r="D26" i="91"/>
  <c r="D24" i="98"/>
  <c r="H23" i="98"/>
  <c r="G23" i="98"/>
  <c r="N5" i="98" s="1"/>
  <c r="G27" i="76"/>
  <c r="N5" i="76" s="1"/>
  <c r="H27" i="76"/>
  <c r="D28" i="76"/>
  <c r="G30" i="53"/>
  <c r="N5" i="53" s="1"/>
  <c r="H30" i="53"/>
  <c r="D31" i="53"/>
  <c r="G27" i="78"/>
  <c r="N5" i="78" s="1"/>
  <c r="H27" i="78"/>
  <c r="D28" i="78"/>
  <c r="E28" i="78"/>
  <c r="H30" i="55"/>
  <c r="G30" i="55"/>
  <c r="N5" i="55" s="1"/>
  <c r="D31" i="55"/>
  <c r="G24" i="96"/>
  <c r="N5" i="96" s="1"/>
  <c r="D25" i="96"/>
  <c r="H24" i="96"/>
  <c r="G33" i="22"/>
  <c r="N5" i="22" s="1"/>
  <c r="H33" i="22"/>
  <c r="D34" i="22"/>
  <c r="H32" i="74"/>
  <c r="G32" i="74"/>
  <c r="N5" i="74" s="1"/>
  <c r="D33" i="74"/>
  <c r="H30" i="56"/>
  <c r="D31" i="56"/>
  <c r="G30" i="56"/>
  <c r="N5" i="56" s="1"/>
  <c r="F17" i="102"/>
  <c r="H24" i="95"/>
  <c r="D25" i="95"/>
  <c r="G24" i="95"/>
  <c r="N5" i="95" s="1"/>
  <c r="G26" i="80"/>
  <c r="N5" i="80" s="1"/>
  <c r="D27" i="80"/>
  <c r="H26" i="80"/>
  <c r="H29" i="59"/>
  <c r="G29" i="59"/>
  <c r="N5" i="59" s="1"/>
  <c r="D30" i="59"/>
  <c r="H34" i="24"/>
  <c r="G34" i="24"/>
  <c r="N5" i="24" s="1"/>
  <c r="D35" i="24"/>
  <c r="G30" i="54"/>
  <c r="N5" i="54" s="1"/>
  <c r="H30" i="54"/>
  <c r="D31" i="54"/>
  <c r="G30" i="57"/>
  <c r="N5" i="57" s="1"/>
  <c r="D31" i="57"/>
  <c r="H30" i="57"/>
  <c r="G31" i="45"/>
  <c r="N5" i="45" s="1"/>
  <c r="D32" i="45"/>
  <c r="H31" i="45"/>
  <c r="G35" i="29"/>
  <c r="N5" i="29" s="1"/>
  <c r="H35" i="29"/>
  <c r="D36" i="29"/>
  <c r="G34" i="71"/>
  <c r="N5" i="71" s="1"/>
  <c r="D35" i="71"/>
  <c r="H34" i="71"/>
  <c r="H26" i="86"/>
  <c r="D27" i="86"/>
  <c r="G26" i="86"/>
  <c r="N5" i="86" s="1"/>
  <c r="G25" i="88"/>
  <c r="N5" i="88" s="1"/>
  <c r="D26" i="88"/>
  <c r="H25" i="88"/>
  <c r="H34" i="23"/>
  <c r="G34" i="23"/>
  <c r="N5" i="23" s="1"/>
  <c r="D35" i="23"/>
  <c r="G36" i="28"/>
  <c r="N5" i="28" s="1"/>
  <c r="D37" i="28"/>
  <c r="H36" i="28"/>
  <c r="H25" i="94"/>
  <c r="D26" i="94"/>
  <c r="G25" i="94"/>
  <c r="N5" i="94" s="1"/>
  <c r="D31" i="72"/>
  <c r="H30" i="72"/>
  <c r="G30" i="72"/>
  <c r="N5" i="72" s="1"/>
  <c r="H29" i="64"/>
  <c r="G29" i="64"/>
  <c r="N5" i="64" s="1"/>
  <c r="D30" i="64"/>
  <c r="H33" i="19"/>
  <c r="G33" i="19"/>
  <c r="N5" i="19" s="1"/>
  <c r="D34" i="19"/>
  <c r="F29" i="63"/>
  <c r="G35" i="69"/>
  <c r="N5" i="69" s="1"/>
  <c r="D36" i="69"/>
  <c r="H35" i="69"/>
  <c r="E27" i="85"/>
  <c r="H26" i="85"/>
  <c r="G26" i="85"/>
  <c r="N5" i="85" s="1"/>
  <c r="D27" i="85"/>
  <c r="E30" i="59"/>
  <c r="G28" i="67"/>
  <c r="N5" i="67" s="1"/>
  <c r="D29" i="67"/>
  <c r="H28" i="67"/>
  <c r="H35" i="30"/>
  <c r="G35" i="30"/>
  <c r="N5" i="30" s="1"/>
  <c r="D36" i="30"/>
  <c r="H32" i="44"/>
  <c r="G32" i="44"/>
  <c r="N5" i="44" s="1"/>
  <c r="D33" i="44"/>
  <c r="E35" i="24"/>
  <c r="H35" i="70"/>
  <c r="G35" i="70"/>
  <c r="N5" i="70" s="1"/>
  <c r="D36" i="70"/>
  <c r="H24" i="93"/>
  <c r="G24" i="93"/>
  <c r="N5" i="93" s="1"/>
  <c r="D25" i="93"/>
  <c r="G25" i="92"/>
  <c r="N5" i="92" s="1"/>
  <c r="D26" i="92"/>
  <c r="H25" i="92"/>
  <c r="E31" i="54"/>
  <c r="D18" i="100"/>
  <c r="H17" i="100"/>
  <c r="G17" i="100"/>
  <c r="E29" i="36"/>
  <c r="E58" i="36"/>
  <c r="E40" i="36"/>
  <c r="E44" i="36"/>
  <c r="E65" i="36"/>
  <c r="E20" i="36"/>
  <c r="E69" i="36"/>
  <c r="E84" i="36"/>
  <c r="E25" i="36"/>
  <c r="E81" i="36"/>
  <c r="E68" i="36"/>
  <c r="E62" i="36"/>
  <c r="E32" i="36"/>
  <c r="E78" i="36"/>
  <c r="E70" i="36"/>
  <c r="E38" i="36"/>
  <c r="E77" i="36"/>
  <c r="E48" i="36"/>
  <c r="E80" i="36"/>
  <c r="E57" i="36"/>
  <c r="E56" i="36"/>
  <c r="E75" i="36"/>
  <c r="E46" i="36"/>
  <c r="E85" i="36"/>
  <c r="E79" i="36"/>
  <c r="E71" i="36"/>
  <c r="E91" i="36"/>
  <c r="E59" i="36"/>
  <c r="E67" i="36"/>
  <c r="E86" i="36"/>
  <c r="E30" i="36"/>
  <c r="E41" i="36"/>
  <c r="E87" i="36"/>
  <c r="E52" i="36"/>
  <c r="E66" i="36"/>
  <c r="E74" i="36"/>
  <c r="E72" i="36"/>
  <c r="E50" i="36"/>
  <c r="E51" i="36"/>
  <c r="E60" i="36"/>
  <c r="E64" i="36"/>
  <c r="E22" i="36"/>
  <c r="E47" i="36"/>
  <c r="E24" i="36"/>
  <c r="E45" i="36"/>
  <c r="E36" i="36"/>
  <c r="E43" i="36"/>
  <c r="E63" i="36"/>
  <c r="E88" i="36"/>
  <c r="E89" i="36"/>
  <c r="E49" i="36"/>
  <c r="E76" i="36"/>
  <c r="E90" i="36"/>
  <c r="E39" i="36"/>
  <c r="E54" i="36"/>
  <c r="E21" i="36"/>
  <c r="E31" i="36"/>
  <c r="E73" i="36"/>
  <c r="E55" i="36"/>
  <c r="E42" i="36"/>
  <c r="E26" i="36"/>
  <c r="E33" i="36"/>
  <c r="E83" i="36"/>
  <c r="E61" i="36"/>
  <c r="E23" i="36"/>
  <c r="E18" i="36"/>
  <c r="I17" i="100" l="1"/>
  <c r="N6" i="100"/>
  <c r="N6" i="93"/>
  <c r="N7" i="93" s="1"/>
  <c r="I24" i="93"/>
  <c r="F36" i="30"/>
  <c r="B36" i="30"/>
  <c r="G36" i="30"/>
  <c r="F34" i="19"/>
  <c r="H34" i="19" s="1"/>
  <c r="B34" i="19"/>
  <c r="B31" i="72"/>
  <c r="N6" i="86"/>
  <c r="N7" i="86" s="1"/>
  <c r="I26" i="86"/>
  <c r="B32" i="45"/>
  <c r="F32" i="45"/>
  <c r="G32" i="45" s="1"/>
  <c r="F35" i="24"/>
  <c r="G35" i="24" s="1"/>
  <c r="B35" i="24"/>
  <c r="F27" i="80"/>
  <c r="G27" i="80" s="1"/>
  <c r="B27" i="80"/>
  <c r="B31" i="56"/>
  <c r="F31" i="56"/>
  <c r="G31" i="56" s="1"/>
  <c r="H31" i="56"/>
  <c r="I24" i="96"/>
  <c r="N6" i="96"/>
  <c r="N7" i="96" s="1"/>
  <c r="N6" i="78"/>
  <c r="N7" i="78" s="1"/>
  <c r="I27" i="78"/>
  <c r="F30" i="61"/>
  <c r="G30" i="61" s="1"/>
  <c r="B30" i="61"/>
  <c r="F27" i="84"/>
  <c r="G27" i="84" s="1"/>
  <c r="B27" i="84"/>
  <c r="N6" i="81"/>
  <c r="N7" i="81" s="1"/>
  <c r="I26" i="81"/>
  <c r="H33" i="17"/>
  <c r="D34" i="17"/>
  <c r="G33" i="17"/>
  <c r="N6" i="58"/>
  <c r="N7" i="58" s="1"/>
  <c r="I30" i="58"/>
  <c r="B34" i="18"/>
  <c r="F34" i="18"/>
  <c r="H34" i="18" s="1"/>
  <c r="N6" i="32"/>
  <c r="I34" i="32"/>
  <c r="B34" i="21"/>
  <c r="F34" i="21"/>
  <c r="H34" i="21" s="1"/>
  <c r="B18" i="100"/>
  <c r="F36" i="70"/>
  <c r="G36" i="70" s="1"/>
  <c r="B36" i="70"/>
  <c r="N6" i="85"/>
  <c r="N7" i="85" s="1"/>
  <c r="I26" i="85"/>
  <c r="N6" i="23"/>
  <c r="N7" i="23" s="1"/>
  <c r="I34" i="23"/>
  <c r="I34" i="71"/>
  <c r="N6" i="71"/>
  <c r="N7" i="71" s="1"/>
  <c r="N6" i="56"/>
  <c r="N7" i="56" s="1"/>
  <c r="I30" i="56"/>
  <c r="F25" i="96"/>
  <c r="G25" i="96" s="1"/>
  <c r="B25" i="96"/>
  <c r="N6" i="98"/>
  <c r="N7" i="98" s="1"/>
  <c r="I23" i="98"/>
  <c r="I25" i="90"/>
  <c r="N5" i="90"/>
  <c r="B28" i="75"/>
  <c r="F28" i="75"/>
  <c r="H28" i="75" s="1"/>
  <c r="I26" i="82"/>
  <c r="N6" i="82"/>
  <c r="N7" i="82" s="1"/>
  <c r="I33" i="18"/>
  <c r="N6" i="18"/>
  <c r="N7" i="18" s="1"/>
  <c r="N6" i="99"/>
  <c r="N7" i="99" s="1"/>
  <c r="I23" i="99"/>
  <c r="N6" i="34"/>
  <c r="N7" i="34" s="1"/>
  <c r="I34" i="34"/>
  <c r="N6" i="60"/>
  <c r="N7" i="60" s="1"/>
  <c r="I29" i="60"/>
  <c r="N6" i="21"/>
  <c r="N7" i="21" s="1"/>
  <c r="I33" i="21"/>
  <c r="B18" i="101"/>
  <c r="G18" i="101"/>
  <c r="N6" i="97"/>
  <c r="N7" i="97" s="1"/>
  <c r="I23" i="97"/>
  <c r="N6" i="68"/>
  <c r="N7" i="68" s="1"/>
  <c r="I28" i="68"/>
  <c r="N6" i="30"/>
  <c r="N7" i="30" s="1"/>
  <c r="I35" i="30"/>
  <c r="N6" i="19"/>
  <c r="N7" i="19" s="1"/>
  <c r="I33" i="19"/>
  <c r="B26" i="94"/>
  <c r="F26" i="94"/>
  <c r="H26" i="94" s="1"/>
  <c r="N6" i="88"/>
  <c r="N7" i="88" s="1"/>
  <c r="I25" i="88"/>
  <c r="F35" i="71"/>
  <c r="H35" i="71" s="1"/>
  <c r="B35" i="71"/>
  <c r="I30" i="57"/>
  <c r="N6" i="57"/>
  <c r="N7" i="57" s="1"/>
  <c r="N6" i="24"/>
  <c r="N7" i="24" s="1"/>
  <c r="I34" i="24"/>
  <c r="B33" i="74"/>
  <c r="F33" i="74"/>
  <c r="H33" i="74" s="1"/>
  <c r="F31" i="53"/>
  <c r="G31" i="53" s="1"/>
  <c r="B31" i="53"/>
  <c r="B24" i="98"/>
  <c r="F24" i="98"/>
  <c r="H24" i="98" s="1"/>
  <c r="F33" i="73"/>
  <c r="H33" i="73" s="1"/>
  <c r="B33" i="73"/>
  <c r="B26" i="90"/>
  <c r="F26" i="90"/>
  <c r="H26" i="90" s="1"/>
  <c r="B27" i="82"/>
  <c r="F27" i="82"/>
  <c r="H27" i="82" s="1"/>
  <c r="B36" i="27"/>
  <c r="F36" i="27"/>
  <c r="G36" i="27" s="1"/>
  <c r="F28" i="79"/>
  <c r="H28" i="79" s="1"/>
  <c r="B28" i="79"/>
  <c r="B35" i="34"/>
  <c r="F35" i="34"/>
  <c r="H35" i="34" s="1"/>
  <c r="B28" i="77"/>
  <c r="F28" i="77"/>
  <c r="G28" i="77" s="1"/>
  <c r="H18" i="101"/>
  <c r="D19" i="101"/>
  <c r="E19" i="101"/>
  <c r="F24" i="97"/>
  <c r="H24" i="97" s="1"/>
  <c r="B24" i="97"/>
  <c r="I25" i="92"/>
  <c r="N6" i="92"/>
  <c r="N7" i="92" s="1"/>
  <c r="N6" i="70"/>
  <c r="N7" i="70" s="1"/>
  <c r="I35" i="70"/>
  <c r="N6" i="69"/>
  <c r="N7" i="69" s="1"/>
  <c r="I35" i="69"/>
  <c r="F30" i="64"/>
  <c r="G30" i="64" s="1"/>
  <c r="B30" i="64"/>
  <c r="N6" i="94"/>
  <c r="N7" i="94" s="1"/>
  <c r="I25" i="94"/>
  <c r="B26" i="88"/>
  <c r="F26" i="88"/>
  <c r="G26" i="88" s="1"/>
  <c r="F31" i="57"/>
  <c r="H31" i="57" s="1"/>
  <c r="B31" i="57"/>
  <c r="B30" i="59"/>
  <c r="F30" i="59"/>
  <c r="H30" i="59" s="1"/>
  <c r="F25" i="95"/>
  <c r="H25" i="95" s="1"/>
  <c r="B25" i="95"/>
  <c r="F31" i="55"/>
  <c r="H31" i="55" s="1"/>
  <c r="B31" i="55"/>
  <c r="I30" i="53"/>
  <c r="N6" i="53"/>
  <c r="N7" i="53" s="1"/>
  <c r="F26" i="91"/>
  <c r="G26" i="91" s="1"/>
  <c r="B26" i="91"/>
  <c r="N6" i="73"/>
  <c r="N7" i="73" s="1"/>
  <c r="I32" i="73"/>
  <c r="B26" i="89"/>
  <c r="F26" i="89"/>
  <c r="G26" i="89" s="1"/>
  <c r="N6" i="90"/>
  <c r="N6" i="75"/>
  <c r="N7" i="75" s="1"/>
  <c r="I27" i="75"/>
  <c r="B34" i="3"/>
  <c r="F34" i="3"/>
  <c r="H34" i="3" s="1"/>
  <c r="B30" i="60"/>
  <c r="F30" i="60"/>
  <c r="H30" i="60" s="1"/>
  <c r="B27" i="83"/>
  <c r="F27" i="83"/>
  <c r="G27" i="83" s="1"/>
  <c r="I28" i="67"/>
  <c r="N6" i="67"/>
  <c r="N7" i="67" s="1"/>
  <c r="F26" i="92"/>
  <c r="B26" i="92"/>
  <c r="F29" i="67"/>
  <c r="H29" i="67" s="1"/>
  <c r="B29" i="67"/>
  <c r="F36" i="69"/>
  <c r="G36" i="69" s="1"/>
  <c r="B36" i="69"/>
  <c r="I36" i="28"/>
  <c r="N6" i="28"/>
  <c r="N7" i="28" s="1"/>
  <c r="B36" i="29"/>
  <c r="F36" i="29"/>
  <c r="H36" i="29" s="1"/>
  <c r="N6" i="95"/>
  <c r="N7" i="95" s="1"/>
  <c r="I24" i="95"/>
  <c r="N6" i="74"/>
  <c r="N7" i="74" s="1"/>
  <c r="I32" i="74"/>
  <c r="F33" i="42"/>
  <c r="G33" i="42" s="1"/>
  <c r="B33" i="42"/>
  <c r="B31" i="46"/>
  <c r="F31" i="46"/>
  <c r="G31" i="46" s="1"/>
  <c r="N6" i="27"/>
  <c r="N7" i="27" s="1"/>
  <c r="I35" i="27"/>
  <c r="B35" i="31"/>
  <c r="F35" i="31"/>
  <c r="G35" i="31" s="1"/>
  <c r="N6" i="79"/>
  <c r="N7" i="79" s="1"/>
  <c r="I27" i="79"/>
  <c r="B26" i="87"/>
  <c r="F26" i="87"/>
  <c r="H26" i="87" s="1"/>
  <c r="N6" i="77"/>
  <c r="N7" i="77" s="1"/>
  <c r="I27" i="77"/>
  <c r="I33" i="20"/>
  <c r="N6" i="20"/>
  <c r="N7" i="20" s="1"/>
  <c r="I32" i="43"/>
  <c r="N6" i="43"/>
  <c r="N7" i="43" s="1"/>
  <c r="N6" i="83"/>
  <c r="N7" i="83" s="1"/>
  <c r="I26" i="83"/>
  <c r="F33" i="44"/>
  <c r="G33" i="44" s="1"/>
  <c r="N6" i="64"/>
  <c r="N7" i="64" s="1"/>
  <c r="I29" i="64"/>
  <c r="F37" i="28"/>
  <c r="H37" i="28" s="1"/>
  <c r="B37" i="28"/>
  <c r="F31" i="72"/>
  <c r="I35" i="29"/>
  <c r="N6" i="29"/>
  <c r="N7" i="29" s="1"/>
  <c r="B31" i="54"/>
  <c r="F31" i="54"/>
  <c r="H31" i="54" s="1"/>
  <c r="N6" i="59"/>
  <c r="N7" i="59" s="1"/>
  <c r="I29" i="59"/>
  <c r="B34" i="22"/>
  <c r="F34" i="22"/>
  <c r="N6" i="55"/>
  <c r="N7" i="55" s="1"/>
  <c r="I30" i="55"/>
  <c r="B28" i="76"/>
  <c r="F28" i="76"/>
  <c r="H28" i="76" s="1"/>
  <c r="N6" i="91"/>
  <c r="N7" i="91" s="1"/>
  <c r="I25" i="91"/>
  <c r="B30" i="62"/>
  <c r="F30" i="62"/>
  <c r="H30" i="62" s="1"/>
  <c r="N6" i="89"/>
  <c r="N7" i="89" s="1"/>
  <c r="I25" i="89"/>
  <c r="I32" i="42"/>
  <c r="N6" i="42"/>
  <c r="N7" i="42" s="1"/>
  <c r="N6" i="46"/>
  <c r="N7" i="46" s="1"/>
  <c r="I30" i="46"/>
  <c r="I32" i="41"/>
  <c r="N6" i="41"/>
  <c r="N7" i="41" s="1"/>
  <c r="N6" i="31"/>
  <c r="N7" i="31" s="1"/>
  <c r="I34" i="31"/>
  <c r="N6" i="3"/>
  <c r="I33" i="3"/>
  <c r="B34" i="20"/>
  <c r="F34" i="20"/>
  <c r="H34" i="20" s="1"/>
  <c r="B33" i="43"/>
  <c r="F33" i="43"/>
  <c r="G33" i="43" s="1"/>
  <c r="I30" i="54"/>
  <c r="N6" i="54"/>
  <c r="N7" i="54" s="1"/>
  <c r="F18" i="100"/>
  <c r="D19" i="100" s="1"/>
  <c r="D18" i="102"/>
  <c r="G17" i="102"/>
  <c r="K17" i="102" s="1"/>
  <c r="L17" i="102" s="1"/>
  <c r="H17" i="102"/>
  <c r="E18" i="102"/>
  <c r="I33" i="22"/>
  <c r="N6" i="22"/>
  <c r="N7" i="22" s="1"/>
  <c r="N6" i="76"/>
  <c r="N7" i="76" s="1"/>
  <c r="I27" i="76"/>
  <c r="B33" i="39"/>
  <c r="F33" i="39"/>
  <c r="H33" i="39" s="1"/>
  <c r="N6" i="62"/>
  <c r="N7" i="62" s="1"/>
  <c r="I29" i="62"/>
  <c r="B33" i="41"/>
  <c r="F33" i="41"/>
  <c r="H33" i="41" s="1"/>
  <c r="F29" i="65"/>
  <c r="G29" i="65" s="1"/>
  <c r="B29" i="65"/>
  <c r="F35" i="32"/>
  <c r="H35" i="32" s="1"/>
  <c r="B35" i="32"/>
  <c r="N6" i="87"/>
  <c r="N7" i="87" s="1"/>
  <c r="I25" i="87"/>
  <c r="N6" i="66"/>
  <c r="N7" i="66" s="1"/>
  <c r="I28" i="66"/>
  <c r="F25" i="93"/>
  <c r="H25" i="93" s="1"/>
  <c r="B25" i="93"/>
  <c r="N6" i="44"/>
  <c r="N7" i="44" s="1"/>
  <c r="I32" i="44"/>
  <c r="F27" i="85"/>
  <c r="H27" i="85" s="1"/>
  <c r="B27" i="85"/>
  <c r="G29" i="63"/>
  <c r="N5" i="63" s="1"/>
  <c r="H29" i="63"/>
  <c r="D30" i="63"/>
  <c r="E30" i="63"/>
  <c r="N6" i="72"/>
  <c r="N7" i="72" s="1"/>
  <c r="I30" i="72"/>
  <c r="F35" i="23"/>
  <c r="G35" i="23" s="1"/>
  <c r="B35" i="23"/>
  <c r="B27" i="86"/>
  <c r="F27" i="86"/>
  <c r="H27" i="86" s="1"/>
  <c r="N6" i="45"/>
  <c r="N7" i="45" s="1"/>
  <c r="I31" i="45"/>
  <c r="I26" i="80"/>
  <c r="N6" i="80"/>
  <c r="N7" i="80" s="1"/>
  <c r="B28" i="78"/>
  <c r="F28" i="78"/>
  <c r="I32" i="39"/>
  <c r="N6" i="39"/>
  <c r="N7" i="39" s="1"/>
  <c r="I29" i="61"/>
  <c r="N6" i="61"/>
  <c r="N7" i="61" s="1"/>
  <c r="N6" i="84"/>
  <c r="N7" i="84" s="1"/>
  <c r="I26" i="84"/>
  <c r="B27" i="81"/>
  <c r="F27" i="81"/>
  <c r="H27" i="81" s="1"/>
  <c r="E34" i="17"/>
  <c r="F31" i="58"/>
  <c r="H31" i="58" s="1"/>
  <c r="B31" i="58"/>
  <c r="F24" i="99"/>
  <c r="H24" i="99" s="1"/>
  <c r="B24" i="99"/>
  <c r="N6" i="65"/>
  <c r="N7" i="65" s="1"/>
  <c r="I28" i="65"/>
  <c r="N5" i="32"/>
  <c r="I17" i="101"/>
  <c r="N6" i="101"/>
  <c r="F29" i="68"/>
  <c r="H29" i="68" s="1"/>
  <c r="B29" i="68"/>
  <c r="B29" i="66"/>
  <c r="F29" i="66"/>
  <c r="G29" i="66" s="1"/>
  <c r="F89" i="36"/>
  <c r="F64" i="36"/>
  <c r="F87" i="36"/>
  <c r="F68" i="36"/>
  <c r="E53" i="36"/>
  <c r="F26" i="36"/>
  <c r="F85" i="36"/>
  <c r="F69" i="36"/>
  <c r="F79" i="36"/>
  <c r="F60" i="36"/>
  <c r="F66" i="36"/>
  <c r="F41" i="36"/>
  <c r="F42" i="36"/>
  <c r="F91" i="36"/>
  <c r="F25" i="36"/>
  <c r="F32" i="36"/>
  <c r="F65" i="36"/>
  <c r="F36" i="36"/>
  <c r="F30" i="36"/>
  <c r="F43" i="36"/>
  <c r="F71" i="36"/>
  <c r="F33" i="36"/>
  <c r="F77" i="36"/>
  <c r="F83" i="36"/>
  <c r="F62" i="36"/>
  <c r="F86" i="36"/>
  <c r="F61" i="36"/>
  <c r="F73" i="36"/>
  <c r="F22" i="36"/>
  <c r="F20" i="36"/>
  <c r="F51" i="36"/>
  <c r="F76" i="36"/>
  <c r="F21" i="36"/>
  <c r="F72" i="36"/>
  <c r="F49" i="36"/>
  <c r="F47" i="36"/>
  <c r="F70" i="36"/>
  <c r="F45" i="36"/>
  <c r="F38" i="36"/>
  <c r="F90" i="36"/>
  <c r="F40" i="36"/>
  <c r="F81" i="36"/>
  <c r="F29" i="36"/>
  <c r="F24" i="36"/>
  <c r="F63" i="36"/>
  <c r="F48" i="36"/>
  <c r="E82" i="36"/>
  <c r="F74" i="36"/>
  <c r="F67" i="36"/>
  <c r="F58" i="36"/>
  <c r="F39" i="36"/>
  <c r="F80" i="36"/>
  <c r="F23" i="36"/>
  <c r="F54" i="36"/>
  <c r="F59" i="36"/>
  <c r="F57" i="36"/>
  <c r="F88" i="36"/>
  <c r="F52" i="36"/>
  <c r="F75" i="36"/>
  <c r="F78" i="36"/>
  <c r="F46" i="36"/>
  <c r="F31" i="36"/>
  <c r="E34" i="36"/>
  <c r="F50" i="36"/>
  <c r="F55" i="36"/>
  <c r="F56" i="36"/>
  <c r="F44" i="36"/>
  <c r="F84" i="36"/>
  <c r="G31" i="58" l="1"/>
  <c r="I31" i="58" s="1"/>
  <c r="H35" i="31"/>
  <c r="G24" i="98"/>
  <c r="G27" i="85"/>
  <c r="I27" i="85" s="1"/>
  <c r="I33" i="17"/>
  <c r="G30" i="60"/>
  <c r="G33" i="73"/>
  <c r="I33" i="73" s="1"/>
  <c r="G30" i="62"/>
  <c r="I30" i="62" s="1"/>
  <c r="G28" i="79"/>
  <c r="H36" i="69"/>
  <c r="I36" i="69" s="1"/>
  <c r="G87" i="36"/>
  <c r="T87" i="36" s="1"/>
  <c r="G57" i="36"/>
  <c r="T57" i="36" s="1"/>
  <c r="G52" i="36"/>
  <c r="T52" i="36" s="1"/>
  <c r="G21" i="36"/>
  <c r="T21" i="36" s="1"/>
  <c r="G89" i="36"/>
  <c r="T89" i="36" s="1"/>
  <c r="G48" i="36"/>
  <c r="T48" i="36" s="1"/>
  <c r="G68" i="36"/>
  <c r="T68" i="36" s="1"/>
  <c r="G42" i="36"/>
  <c r="T42" i="36" s="1"/>
  <c r="G44" i="36"/>
  <c r="T44" i="36" s="1"/>
  <c r="G51" i="36"/>
  <c r="T51" i="36" s="1"/>
  <c r="G22" i="36"/>
  <c r="T22" i="36" s="1"/>
  <c r="G29" i="36"/>
  <c r="T29" i="36" s="1"/>
  <c r="G74" i="36"/>
  <c r="T74" i="36" s="1"/>
  <c r="G77" i="36"/>
  <c r="T77" i="36" s="1"/>
  <c r="G73" i="36"/>
  <c r="T73" i="36" s="1"/>
  <c r="G85" i="36"/>
  <c r="T85" i="36" s="1"/>
  <c r="G64" i="36"/>
  <c r="T64" i="36" s="1"/>
  <c r="G38" i="36"/>
  <c r="T38" i="36" s="1"/>
  <c r="G79" i="36"/>
  <c r="T79" i="36" s="1"/>
  <c r="G40" i="36"/>
  <c r="T40" i="36" s="1"/>
  <c r="G66" i="36"/>
  <c r="T66" i="36" s="1"/>
  <c r="G30" i="36"/>
  <c r="T30" i="36" s="1"/>
  <c r="G45" i="36"/>
  <c r="T45" i="36" s="1"/>
  <c r="G61" i="36"/>
  <c r="T61" i="36" s="1"/>
  <c r="G32" i="36"/>
  <c r="T32" i="36" s="1"/>
  <c r="G36" i="36"/>
  <c r="T36" i="36" s="1"/>
  <c r="G90" i="36"/>
  <c r="T90" i="36" s="1"/>
  <c r="G63" i="36"/>
  <c r="T63" i="36" s="1"/>
  <c r="G70" i="36"/>
  <c r="T70" i="36" s="1"/>
  <c r="G43" i="36"/>
  <c r="T43" i="36" s="1"/>
  <c r="G47" i="36"/>
  <c r="T47" i="36" s="1"/>
  <c r="G71" i="36"/>
  <c r="T71" i="36" s="1"/>
  <c r="G26" i="36"/>
  <c r="T26" i="36" s="1"/>
  <c r="G80" i="36"/>
  <c r="T80" i="36" s="1"/>
  <c r="G50" i="36"/>
  <c r="T50" i="36" s="1"/>
  <c r="G33" i="36"/>
  <c r="T33" i="36" s="1"/>
  <c r="G75" i="36"/>
  <c r="T75" i="36" s="1"/>
  <c r="G49" i="36"/>
  <c r="T49" i="36" s="1"/>
  <c r="G23" i="36"/>
  <c r="T23" i="36" s="1"/>
  <c r="G91" i="36"/>
  <c r="T91" i="36" s="1"/>
  <c r="G88" i="36"/>
  <c r="T88" i="36" s="1"/>
  <c r="G86" i="36"/>
  <c r="T86" i="36" s="1"/>
  <c r="G62" i="36"/>
  <c r="T62" i="36" s="1"/>
  <c r="G60" i="36"/>
  <c r="T60" i="36" s="1"/>
  <c r="G39" i="36"/>
  <c r="T39" i="36" s="1"/>
  <c r="G81" i="36"/>
  <c r="T81" i="36" s="1"/>
  <c r="G31" i="36"/>
  <c r="T31" i="36" s="1"/>
  <c r="G41" i="36"/>
  <c r="T41" i="36" s="1"/>
  <c r="G67" i="36"/>
  <c r="T67" i="36" s="1"/>
  <c r="G65" i="36"/>
  <c r="T65" i="36" s="1"/>
  <c r="G20" i="36"/>
  <c r="T20" i="36" s="1"/>
  <c r="G25" i="36"/>
  <c r="T25" i="36" s="1"/>
  <c r="G78" i="36"/>
  <c r="T78" i="36" s="1"/>
  <c r="G83" i="36"/>
  <c r="T83" i="36" s="1"/>
  <c r="G69" i="36"/>
  <c r="T69" i="36" s="1"/>
  <c r="G76" i="36"/>
  <c r="T76" i="36" s="1"/>
  <c r="G72" i="36"/>
  <c r="T72" i="36" s="1"/>
  <c r="G58" i="36"/>
  <c r="T58" i="36" s="1"/>
  <c r="G54" i="36"/>
  <c r="T54" i="36" s="1"/>
  <c r="G24" i="36"/>
  <c r="T24" i="36" s="1"/>
  <c r="G46" i="36"/>
  <c r="T46" i="36" s="1"/>
  <c r="G56" i="36"/>
  <c r="T56" i="36" s="1"/>
  <c r="G59" i="36"/>
  <c r="T59" i="36" s="1"/>
  <c r="G84" i="36"/>
  <c r="T84" i="36" s="1"/>
  <c r="G55" i="36"/>
  <c r="T55" i="36" s="1"/>
  <c r="I24" i="98"/>
  <c r="G28" i="78"/>
  <c r="D29" i="78"/>
  <c r="E29" i="78"/>
  <c r="H26" i="92"/>
  <c r="D27" i="92"/>
  <c r="E27" i="92"/>
  <c r="G29" i="68"/>
  <c r="I29" i="68" s="1"/>
  <c r="D30" i="68"/>
  <c r="E30" i="68"/>
  <c r="H35" i="23"/>
  <c r="B30" i="63"/>
  <c r="F30" i="63"/>
  <c r="H30" i="63" s="1"/>
  <c r="D32" i="72"/>
  <c r="E32" i="72"/>
  <c r="H30" i="64"/>
  <c r="D31" i="64"/>
  <c r="E31" i="64"/>
  <c r="G35" i="71"/>
  <c r="I35" i="71" s="1"/>
  <c r="D36" i="71"/>
  <c r="E36" i="71"/>
  <c r="D32" i="56"/>
  <c r="E32" i="56"/>
  <c r="H32" i="45"/>
  <c r="H31" i="72"/>
  <c r="I35" i="31"/>
  <c r="D28" i="86"/>
  <c r="E28" i="86"/>
  <c r="I29" i="63"/>
  <c r="N6" i="63"/>
  <c r="N7" i="63" s="1"/>
  <c r="H29" i="65"/>
  <c r="I29" i="65" s="1"/>
  <c r="D30" i="65"/>
  <c r="E30" i="65"/>
  <c r="G33" i="39"/>
  <c r="I33" i="39" s="1"/>
  <c r="D34" i="39"/>
  <c r="E34" i="39"/>
  <c r="F18" i="102"/>
  <c r="H18" i="102" s="1"/>
  <c r="H33" i="43"/>
  <c r="D31" i="62"/>
  <c r="E31" i="62"/>
  <c r="G37" i="28"/>
  <c r="I37" i="28" s="1"/>
  <c r="H33" i="44"/>
  <c r="I33" i="44" s="1"/>
  <c r="D34" i="44"/>
  <c r="E34" i="44"/>
  <c r="H27" i="83"/>
  <c r="H26" i="91"/>
  <c r="D27" i="91"/>
  <c r="E27" i="91"/>
  <c r="G25" i="95"/>
  <c r="I25" i="95" s="1"/>
  <c r="D26" i="95"/>
  <c r="E26" i="95"/>
  <c r="H26" i="88"/>
  <c r="D27" i="88"/>
  <c r="E27" i="88"/>
  <c r="G24" i="97"/>
  <c r="I24" i="97" s="1"/>
  <c r="H28" i="77"/>
  <c r="I28" i="77" s="1"/>
  <c r="D29" i="77"/>
  <c r="E29" i="77"/>
  <c r="D29" i="79"/>
  <c r="E29" i="79"/>
  <c r="G26" i="90"/>
  <c r="I26" i="90" s="1"/>
  <c r="D27" i="90"/>
  <c r="E27" i="90"/>
  <c r="D25" i="98"/>
  <c r="E25" i="98"/>
  <c r="I18" i="101"/>
  <c r="G34" i="21"/>
  <c r="I34" i="21" s="1"/>
  <c r="D35" i="21"/>
  <c r="E35" i="21"/>
  <c r="H34" i="22"/>
  <c r="D35" i="22"/>
  <c r="E35" i="22"/>
  <c r="G27" i="81"/>
  <c r="I27" i="81" s="1"/>
  <c r="D28" i="81"/>
  <c r="E28" i="81"/>
  <c r="M17" i="102"/>
  <c r="N17" i="102" s="1"/>
  <c r="O17" i="102" s="1"/>
  <c r="I17" i="102"/>
  <c r="N7" i="3"/>
  <c r="G29" i="67"/>
  <c r="I29" i="67" s="1"/>
  <c r="D30" i="67"/>
  <c r="E30" i="67"/>
  <c r="G34" i="3"/>
  <c r="I34" i="3" s="1"/>
  <c r="D35" i="3"/>
  <c r="E35" i="3"/>
  <c r="H26" i="89"/>
  <c r="I26" i="89" s="1"/>
  <c r="D27" i="89"/>
  <c r="E27" i="89"/>
  <c r="D33" i="45"/>
  <c r="E33" i="45"/>
  <c r="G24" i="99"/>
  <c r="I24" i="99" s="1"/>
  <c r="D25" i="99"/>
  <c r="E25" i="99"/>
  <c r="D36" i="23"/>
  <c r="E36" i="23"/>
  <c r="G35" i="32"/>
  <c r="I35" i="32" s="1"/>
  <c r="G33" i="41"/>
  <c r="I33" i="41" s="1"/>
  <c r="D34" i="41"/>
  <c r="E34" i="41"/>
  <c r="E34" i="43"/>
  <c r="D34" i="43"/>
  <c r="G31" i="54"/>
  <c r="I31" i="54" s="1"/>
  <c r="D32" i="54"/>
  <c r="E32" i="54"/>
  <c r="H31" i="46"/>
  <c r="I31" i="46" s="1"/>
  <c r="D32" i="46"/>
  <c r="E32" i="46"/>
  <c r="G26" i="92"/>
  <c r="I26" i="92" s="1"/>
  <c r="D28" i="83"/>
  <c r="E28" i="83"/>
  <c r="G30" i="59"/>
  <c r="I30" i="59" s="1"/>
  <c r="D31" i="59"/>
  <c r="E31" i="59"/>
  <c r="H36" i="27"/>
  <c r="I36" i="27" s="1"/>
  <c r="D37" i="27"/>
  <c r="E37" i="27"/>
  <c r="H29" i="66"/>
  <c r="D30" i="66"/>
  <c r="E30" i="66"/>
  <c r="H28" i="78"/>
  <c r="G27" i="86"/>
  <c r="G25" i="93"/>
  <c r="I25" i="93" s="1"/>
  <c r="D26" i="93"/>
  <c r="E26" i="93"/>
  <c r="B18" i="102"/>
  <c r="G18" i="102"/>
  <c r="K18" i="102" s="1"/>
  <c r="L18" i="102" s="1"/>
  <c r="G34" i="22"/>
  <c r="D38" i="28"/>
  <c r="E38" i="28"/>
  <c r="D25" i="97"/>
  <c r="E25" i="97"/>
  <c r="G35" i="34"/>
  <c r="I35" i="34" s="1"/>
  <c r="D36" i="34"/>
  <c r="E36" i="34"/>
  <c r="G28" i="75"/>
  <c r="I28" i="75" s="1"/>
  <c r="D29" i="75"/>
  <c r="E29" i="75"/>
  <c r="H36" i="70"/>
  <c r="D37" i="70"/>
  <c r="E37" i="70"/>
  <c r="H27" i="84"/>
  <c r="I27" i="84" s="1"/>
  <c r="D28" i="84"/>
  <c r="E28" i="84"/>
  <c r="H27" i="80"/>
  <c r="I27" i="80" s="1"/>
  <c r="D28" i="80"/>
  <c r="E28" i="80"/>
  <c r="G34" i="19"/>
  <c r="I34" i="19" s="1"/>
  <c r="D35" i="19"/>
  <c r="E35" i="19"/>
  <c r="H31" i="53"/>
  <c r="I31" i="53" s="1"/>
  <c r="D32" i="53"/>
  <c r="E32" i="53"/>
  <c r="G26" i="94"/>
  <c r="I26" i="94" s="1"/>
  <c r="D27" i="94"/>
  <c r="E27" i="94"/>
  <c r="H25" i="96"/>
  <c r="I25" i="96" s="1"/>
  <c r="D26" i="96"/>
  <c r="E26" i="96"/>
  <c r="H18" i="100"/>
  <c r="N7" i="32"/>
  <c r="F34" i="17"/>
  <c r="C43" i="17"/>
  <c r="B34" i="17"/>
  <c r="D36" i="32"/>
  <c r="E36" i="32"/>
  <c r="G34" i="20"/>
  <c r="I34" i="20" s="1"/>
  <c r="D35" i="20"/>
  <c r="E35" i="20"/>
  <c r="D36" i="31"/>
  <c r="E36" i="31"/>
  <c r="I30" i="60"/>
  <c r="G31" i="55"/>
  <c r="I31" i="55" s="1"/>
  <c r="D32" i="55"/>
  <c r="E32" i="55"/>
  <c r="B19" i="101"/>
  <c r="F19" i="101"/>
  <c r="H19" i="101" s="1"/>
  <c r="G27" i="82"/>
  <c r="I27" i="82" s="1"/>
  <c r="D28" i="82"/>
  <c r="E28" i="82"/>
  <c r="D34" i="73"/>
  <c r="E34" i="73"/>
  <c r="N7" i="90"/>
  <c r="G18" i="100"/>
  <c r="N5" i="100" s="1"/>
  <c r="I27" i="86"/>
  <c r="E19" i="100"/>
  <c r="F19" i="100" s="1"/>
  <c r="B19" i="100"/>
  <c r="D28" i="85"/>
  <c r="E28" i="85"/>
  <c r="D32" i="58"/>
  <c r="E32" i="58"/>
  <c r="G28" i="76"/>
  <c r="I28" i="76" s="1"/>
  <c r="D29" i="76"/>
  <c r="E29" i="76"/>
  <c r="G26" i="87"/>
  <c r="I26" i="87" s="1"/>
  <c r="D27" i="87"/>
  <c r="E27" i="87"/>
  <c r="H33" i="42"/>
  <c r="I33" i="42" s="1"/>
  <c r="D34" i="42"/>
  <c r="E34" i="42"/>
  <c r="G36" i="29"/>
  <c r="I36" i="29" s="1"/>
  <c r="D37" i="29"/>
  <c r="E37" i="29"/>
  <c r="D37" i="69"/>
  <c r="E37" i="69"/>
  <c r="E31" i="60"/>
  <c r="D31" i="60"/>
  <c r="I26" i="91"/>
  <c r="G31" i="57"/>
  <c r="I31" i="57" s="1"/>
  <c r="D32" i="57"/>
  <c r="E32" i="57"/>
  <c r="I28" i="79"/>
  <c r="G33" i="74"/>
  <c r="I33" i="74" s="1"/>
  <c r="D34" i="74"/>
  <c r="E34" i="74"/>
  <c r="G34" i="18"/>
  <c r="I34" i="18" s="1"/>
  <c r="D35" i="18"/>
  <c r="E35" i="18"/>
  <c r="H30" i="61"/>
  <c r="I30" i="61" s="1"/>
  <c r="D31" i="61"/>
  <c r="E31" i="61"/>
  <c r="I31" i="56"/>
  <c r="H35" i="24"/>
  <c r="I35" i="24" s="1"/>
  <c r="D36" i="24"/>
  <c r="E36" i="24"/>
  <c r="G31" i="72"/>
  <c r="H36" i="30"/>
  <c r="I36" i="30" s="1"/>
  <c r="D37" i="30"/>
  <c r="E37" i="30"/>
  <c r="F82" i="36"/>
  <c r="F53" i="36"/>
  <c r="F34" i="36"/>
  <c r="E92" i="36"/>
  <c r="F18" i="36"/>
  <c r="G30" i="63" l="1"/>
  <c r="I30" i="63" s="1"/>
  <c r="G34" i="36"/>
  <c r="T34" i="36" s="1"/>
  <c r="G53" i="36"/>
  <c r="T53" i="36" s="1"/>
  <c r="G82" i="36"/>
  <c r="T82" i="36" s="1"/>
  <c r="G18" i="36"/>
  <c r="D20" i="100"/>
  <c r="E20" i="100"/>
  <c r="G19" i="100"/>
  <c r="H19" i="100"/>
  <c r="B27" i="94"/>
  <c r="F27" i="94"/>
  <c r="G27" i="94"/>
  <c r="B35" i="19"/>
  <c r="F35" i="19"/>
  <c r="H35" i="19" s="1"/>
  <c r="B36" i="34"/>
  <c r="F36" i="34"/>
  <c r="H36" i="34" s="1"/>
  <c r="M18" i="102"/>
  <c r="N18" i="102" s="1"/>
  <c r="O18" i="102" s="1"/>
  <c r="I18" i="102"/>
  <c r="B37" i="27"/>
  <c r="F37" i="27"/>
  <c r="G37" i="27" s="1"/>
  <c r="F25" i="99"/>
  <c r="G25" i="99" s="1"/>
  <c r="B25" i="99"/>
  <c r="F35" i="22"/>
  <c r="G35" i="22" s="1"/>
  <c r="B35" i="22"/>
  <c r="B25" i="98"/>
  <c r="F25" i="98"/>
  <c r="H25" i="98" s="1"/>
  <c r="F28" i="86"/>
  <c r="H28" i="86" s="1"/>
  <c r="B28" i="86"/>
  <c r="B32" i="72"/>
  <c r="F32" i="72"/>
  <c r="H32" i="72" s="1"/>
  <c r="B30" i="68"/>
  <c r="F30" i="68"/>
  <c r="H30" i="68" s="1"/>
  <c r="B31" i="60"/>
  <c r="F31" i="60"/>
  <c r="H31" i="60" s="1"/>
  <c r="B37" i="70"/>
  <c r="F37" i="70"/>
  <c r="B27" i="91"/>
  <c r="F27" i="91"/>
  <c r="G27" i="91" s="1"/>
  <c r="F31" i="62"/>
  <c r="B31" i="62"/>
  <c r="G19" i="101"/>
  <c r="I19" i="101" s="1"/>
  <c r="D20" i="101"/>
  <c r="E20" i="101"/>
  <c r="F36" i="32"/>
  <c r="H36" i="32" s="1"/>
  <c r="B36" i="32"/>
  <c r="F25" i="97"/>
  <c r="H25" i="97" s="1"/>
  <c r="F32" i="46"/>
  <c r="H32" i="46" s="1"/>
  <c r="B32" i="46"/>
  <c r="B34" i="41"/>
  <c r="F34" i="41"/>
  <c r="G34" i="41" s="1"/>
  <c r="I29" i="66"/>
  <c r="B27" i="90"/>
  <c r="F27" i="90"/>
  <c r="H27" i="90" s="1"/>
  <c r="I33" i="43"/>
  <c r="B31" i="61"/>
  <c r="F31" i="61"/>
  <c r="G31" i="61" s="1"/>
  <c r="F30" i="66"/>
  <c r="B30" i="66"/>
  <c r="F30" i="65"/>
  <c r="G30" i="65" s="1"/>
  <c r="B30" i="65"/>
  <c r="F36" i="71"/>
  <c r="H36" i="71" s="1"/>
  <c r="B36" i="71"/>
  <c r="F36" i="31"/>
  <c r="H36" i="31" s="1"/>
  <c r="B36" i="31"/>
  <c r="I18" i="100"/>
  <c r="F32" i="53"/>
  <c r="G32" i="53" s="1"/>
  <c r="B32" i="53"/>
  <c r="B28" i="80"/>
  <c r="F28" i="80"/>
  <c r="G28" i="80" s="1"/>
  <c r="H28" i="80"/>
  <c r="B25" i="97"/>
  <c r="N7" i="100"/>
  <c r="B27" i="88"/>
  <c r="F27" i="88"/>
  <c r="G27" i="88"/>
  <c r="I27" i="83"/>
  <c r="B27" i="92"/>
  <c r="F27" i="92"/>
  <c r="B29" i="75"/>
  <c r="F29" i="75"/>
  <c r="H29" i="75" s="1"/>
  <c r="B26" i="93"/>
  <c r="F26" i="93"/>
  <c r="H26" i="93" s="1"/>
  <c r="F31" i="59"/>
  <c r="G31" i="59" s="1"/>
  <c r="B31" i="59"/>
  <c r="F33" i="45"/>
  <c r="B33" i="45"/>
  <c r="B30" i="67"/>
  <c r="F30" i="67"/>
  <c r="H30" i="67" s="1"/>
  <c r="F28" i="81"/>
  <c r="G28" i="81" s="1"/>
  <c r="B28" i="81"/>
  <c r="F35" i="21"/>
  <c r="G35" i="21" s="1"/>
  <c r="B35" i="21"/>
  <c r="D19" i="102"/>
  <c r="E19" i="102"/>
  <c r="I31" i="72"/>
  <c r="F31" i="64"/>
  <c r="G31" i="64" s="1"/>
  <c r="B31" i="64"/>
  <c r="D31" i="63"/>
  <c r="E31" i="63"/>
  <c r="I26" i="88"/>
  <c r="B37" i="30"/>
  <c r="F37" i="30"/>
  <c r="G37" i="30" s="1"/>
  <c r="F34" i="74"/>
  <c r="H34" i="74" s="1"/>
  <c r="B34" i="74"/>
  <c r="G34" i="17"/>
  <c r="D35" i="17"/>
  <c r="E35" i="17"/>
  <c r="B35" i="3"/>
  <c r="F35" i="3"/>
  <c r="G35" i="3" s="1"/>
  <c r="B27" i="87"/>
  <c r="F27" i="87"/>
  <c r="H27" i="87" s="1"/>
  <c r="I30" i="64"/>
  <c r="B35" i="18"/>
  <c r="F35" i="18"/>
  <c r="G35" i="18" s="1"/>
  <c r="F34" i="73"/>
  <c r="H34" i="73" s="1"/>
  <c r="B34" i="73"/>
  <c r="G34" i="73"/>
  <c r="F32" i="54"/>
  <c r="H32" i="54" s="1"/>
  <c r="B32" i="54"/>
  <c r="I32" i="45"/>
  <c r="I35" i="23"/>
  <c r="F29" i="78"/>
  <c r="G29" i="78" s="1"/>
  <c r="B29" i="78"/>
  <c r="I36" i="70"/>
  <c r="F34" i="42"/>
  <c r="H34" i="42" s="1"/>
  <c r="B34" i="42"/>
  <c r="F37" i="69"/>
  <c r="G37" i="69" s="1"/>
  <c r="B37" i="69"/>
  <c r="B32" i="58"/>
  <c r="F32" i="58"/>
  <c r="G32" i="58" s="1"/>
  <c r="B36" i="24"/>
  <c r="F36" i="24"/>
  <c r="G36" i="24" s="1"/>
  <c r="F32" i="57"/>
  <c r="G32" i="57" s="1"/>
  <c r="B32" i="57"/>
  <c r="F26" i="96"/>
  <c r="B26" i="96"/>
  <c r="B29" i="79"/>
  <c r="F29" i="79"/>
  <c r="H29" i="79" s="1"/>
  <c r="B34" i="44"/>
  <c r="F34" i="44"/>
  <c r="G34" i="44" s="1"/>
  <c r="F37" i="29"/>
  <c r="B37" i="29"/>
  <c r="B28" i="85"/>
  <c r="F28" i="85"/>
  <c r="H28" i="85" s="1"/>
  <c r="B32" i="55"/>
  <c r="F32" i="55"/>
  <c r="H32" i="55" s="1"/>
  <c r="H34" i="17"/>
  <c r="F28" i="84"/>
  <c r="H28" i="84" s="1"/>
  <c r="B28" i="84"/>
  <c r="B38" i="28"/>
  <c r="F38" i="28"/>
  <c r="G38" i="28" s="1"/>
  <c r="B36" i="23"/>
  <c r="F36" i="23"/>
  <c r="H36" i="23" s="1"/>
  <c r="B27" i="89"/>
  <c r="F27" i="89"/>
  <c r="H27" i="89" s="1"/>
  <c r="B26" i="95"/>
  <c r="F26" i="95"/>
  <c r="H26" i="95" s="1"/>
  <c r="B34" i="39"/>
  <c r="F34" i="39"/>
  <c r="G34" i="39" s="1"/>
  <c r="B29" i="76"/>
  <c r="F29" i="76"/>
  <c r="B28" i="82"/>
  <c r="F28" i="82"/>
  <c r="H28" i="82" s="1"/>
  <c r="B35" i="20"/>
  <c r="F35" i="20"/>
  <c r="H35" i="20" s="1"/>
  <c r="I34" i="22"/>
  <c r="I28" i="78"/>
  <c r="F28" i="83"/>
  <c r="G28" i="83" s="1"/>
  <c r="B28" i="83"/>
  <c r="B34" i="43"/>
  <c r="F34" i="43"/>
  <c r="H34" i="43" s="1"/>
  <c r="F29" i="77"/>
  <c r="H29" i="77" s="1"/>
  <c r="B29" i="77"/>
  <c r="F32" i="56"/>
  <c r="B32" i="56"/>
  <c r="F92" i="36"/>
  <c r="H37" i="27" l="1"/>
  <c r="I37" i="27" s="1"/>
  <c r="G25" i="97"/>
  <c r="I19" i="100"/>
  <c r="G28" i="86"/>
  <c r="G27" i="90"/>
  <c r="H31" i="64"/>
  <c r="H25" i="99"/>
  <c r="I25" i="99" s="1"/>
  <c r="G25" i="98"/>
  <c r="I25" i="98" s="1"/>
  <c r="G34" i="42"/>
  <c r="I34" i="42" s="1"/>
  <c r="F20" i="100"/>
  <c r="D21" i="100" s="1"/>
  <c r="B21" i="100" s="1"/>
  <c r="I28" i="80"/>
  <c r="G36" i="71"/>
  <c r="I36" i="71" s="1"/>
  <c r="G29" i="75"/>
  <c r="I29" i="75" s="1"/>
  <c r="G92" i="36"/>
  <c r="T92" i="36" s="1"/>
  <c r="I27" i="90"/>
  <c r="D30" i="76"/>
  <c r="E30" i="76"/>
  <c r="G37" i="29"/>
  <c r="D38" i="29"/>
  <c r="E38" i="29"/>
  <c r="D36" i="20"/>
  <c r="E36" i="20"/>
  <c r="D39" i="28"/>
  <c r="E39" i="28"/>
  <c r="G32" i="55"/>
  <c r="I32" i="55" s="1"/>
  <c r="D33" i="55"/>
  <c r="E33" i="55"/>
  <c r="H26" i="96"/>
  <c r="D27" i="96"/>
  <c r="E27" i="96"/>
  <c r="H32" i="58"/>
  <c r="D33" i="58"/>
  <c r="E33" i="58"/>
  <c r="I34" i="73"/>
  <c r="G27" i="87"/>
  <c r="I27" i="87" s="1"/>
  <c r="D28" i="87"/>
  <c r="E28" i="87"/>
  <c r="D34" i="45"/>
  <c r="E34" i="45"/>
  <c r="I25" i="97"/>
  <c r="G30" i="66"/>
  <c r="D31" i="66"/>
  <c r="E31" i="66"/>
  <c r="G31" i="62"/>
  <c r="D32" i="62"/>
  <c r="E32" i="62"/>
  <c r="G32" i="72"/>
  <c r="I32" i="72" s="1"/>
  <c r="D33" i="72"/>
  <c r="E33" i="72"/>
  <c r="H28" i="81"/>
  <c r="D29" i="81"/>
  <c r="E29" i="81"/>
  <c r="D33" i="53"/>
  <c r="E33" i="53"/>
  <c r="G36" i="32"/>
  <c r="I36" i="32" s="1"/>
  <c r="D37" i="32"/>
  <c r="E37" i="32"/>
  <c r="H27" i="91"/>
  <c r="D26" i="98"/>
  <c r="E26" i="98"/>
  <c r="G36" i="34"/>
  <c r="I36" i="34" s="1"/>
  <c r="H27" i="94"/>
  <c r="I27" i="94" s="1"/>
  <c r="D28" i="94"/>
  <c r="E28" i="94"/>
  <c r="T18" i="36"/>
  <c r="H28" i="83"/>
  <c r="I28" i="83" s="1"/>
  <c r="D29" i="83"/>
  <c r="E29" i="83"/>
  <c r="H34" i="44"/>
  <c r="D35" i="44"/>
  <c r="E35" i="44"/>
  <c r="G29" i="77"/>
  <c r="I29" i="77" s="1"/>
  <c r="D30" i="77"/>
  <c r="E30" i="77"/>
  <c r="H34" i="39"/>
  <c r="I34" i="39" s="1"/>
  <c r="D35" i="39"/>
  <c r="E35" i="39"/>
  <c r="D35" i="42"/>
  <c r="E35" i="42"/>
  <c r="D35" i="73"/>
  <c r="E35" i="73"/>
  <c r="G34" i="74"/>
  <c r="I34" i="74" s="1"/>
  <c r="D35" i="74"/>
  <c r="E35" i="74"/>
  <c r="F31" i="63"/>
  <c r="H31" i="63" s="1"/>
  <c r="B31" i="63"/>
  <c r="B19" i="102"/>
  <c r="F19" i="102"/>
  <c r="H19" i="102" s="1"/>
  <c r="D37" i="71"/>
  <c r="E37" i="71"/>
  <c r="H31" i="61"/>
  <c r="I31" i="61" s="1"/>
  <c r="D32" i="61"/>
  <c r="E32" i="61"/>
  <c r="E28" i="90"/>
  <c r="D28" i="90"/>
  <c r="G31" i="60"/>
  <c r="I31" i="60" s="1"/>
  <c r="D32" i="60"/>
  <c r="E32" i="60"/>
  <c r="I28" i="86"/>
  <c r="D26" i="99"/>
  <c r="E26" i="99"/>
  <c r="H32" i="57"/>
  <c r="I32" i="57" s="1"/>
  <c r="D33" i="57"/>
  <c r="E33" i="57"/>
  <c r="H35" i="3"/>
  <c r="I35" i="3" s="1"/>
  <c r="D36" i="3"/>
  <c r="I31" i="64"/>
  <c r="G32" i="46"/>
  <c r="I32" i="46" s="1"/>
  <c r="D33" i="46"/>
  <c r="E33" i="46"/>
  <c r="B20" i="101"/>
  <c r="F20" i="101"/>
  <c r="G20" i="101" s="1"/>
  <c r="D28" i="91"/>
  <c r="E28" i="91"/>
  <c r="D37" i="34"/>
  <c r="E37" i="34"/>
  <c r="G32" i="56"/>
  <c r="D33" i="56"/>
  <c r="E33" i="56"/>
  <c r="I32" i="58"/>
  <c r="D28" i="92"/>
  <c r="E28" i="92"/>
  <c r="G37" i="70"/>
  <c r="D38" i="70"/>
  <c r="E38" i="70"/>
  <c r="G30" i="67"/>
  <c r="I30" i="67" s="1"/>
  <c r="D31" i="67"/>
  <c r="E31" i="67"/>
  <c r="D30" i="75"/>
  <c r="E30" i="75"/>
  <c r="G36" i="23"/>
  <c r="I36" i="23" s="1"/>
  <c r="D37" i="23"/>
  <c r="E37" i="23"/>
  <c r="G28" i="84"/>
  <c r="I28" i="84" s="1"/>
  <c r="D29" i="84"/>
  <c r="E29" i="84"/>
  <c r="G29" i="79"/>
  <c r="D30" i="79"/>
  <c r="E30" i="79"/>
  <c r="H37" i="69"/>
  <c r="I37" i="69" s="1"/>
  <c r="D38" i="69"/>
  <c r="E38" i="69"/>
  <c r="H35" i="18"/>
  <c r="I35" i="18" s="1"/>
  <c r="D36" i="18"/>
  <c r="E36" i="18"/>
  <c r="H37" i="30"/>
  <c r="I37" i="30" s="1"/>
  <c r="D38" i="30"/>
  <c r="E38" i="30"/>
  <c r="H31" i="59"/>
  <c r="D32" i="59"/>
  <c r="E32" i="59"/>
  <c r="H27" i="88"/>
  <c r="I27" i="88" s="1"/>
  <c r="D28" i="88"/>
  <c r="E28" i="88"/>
  <c r="D29" i="80"/>
  <c r="E29" i="80"/>
  <c r="G27" i="89"/>
  <c r="I27" i="89" s="1"/>
  <c r="D28" i="89"/>
  <c r="E28" i="89"/>
  <c r="I29" i="79"/>
  <c r="H32" i="56"/>
  <c r="G29" i="76"/>
  <c r="H37" i="29"/>
  <c r="H36" i="24"/>
  <c r="I36" i="24" s="1"/>
  <c r="D37" i="24"/>
  <c r="E37" i="24"/>
  <c r="H33" i="45"/>
  <c r="H27" i="92"/>
  <c r="H30" i="65"/>
  <c r="I30" i="65" s="1"/>
  <c r="D31" i="65"/>
  <c r="E31" i="65"/>
  <c r="D26" i="97"/>
  <c r="E26" i="97"/>
  <c r="G30" i="68"/>
  <c r="I30" i="68" s="1"/>
  <c r="D31" i="68"/>
  <c r="E31" i="68"/>
  <c r="D29" i="86"/>
  <c r="E29" i="86"/>
  <c r="H35" i="22"/>
  <c r="I35" i="22" s="1"/>
  <c r="D36" i="22"/>
  <c r="E36" i="22"/>
  <c r="D38" i="27"/>
  <c r="E38" i="27"/>
  <c r="E21" i="100"/>
  <c r="F21" i="100" s="1"/>
  <c r="G21" i="100" s="1"/>
  <c r="D27" i="93"/>
  <c r="E27" i="93"/>
  <c r="D35" i="41"/>
  <c r="E35" i="41"/>
  <c r="G28" i="82"/>
  <c r="I28" i="82" s="1"/>
  <c r="D29" i="82"/>
  <c r="E29" i="82"/>
  <c r="G28" i="85"/>
  <c r="I28" i="85" s="1"/>
  <c r="D29" i="85"/>
  <c r="E29" i="85"/>
  <c r="G34" i="43"/>
  <c r="I34" i="43" s="1"/>
  <c r="D35" i="43"/>
  <c r="E35" i="43"/>
  <c r="G35" i="20"/>
  <c r="I35" i="20" s="1"/>
  <c r="H29" i="76"/>
  <c r="G26" i="95"/>
  <c r="I26" i="95" s="1"/>
  <c r="D27" i="95"/>
  <c r="E27" i="95"/>
  <c r="H38" i="28"/>
  <c r="I34" i="17"/>
  <c r="G26" i="96"/>
  <c r="I26" i="96" s="1"/>
  <c r="H29" i="78"/>
  <c r="I29" i="78" s="1"/>
  <c r="D30" i="78"/>
  <c r="E30" i="78"/>
  <c r="G32" i="54"/>
  <c r="I32" i="54" s="1"/>
  <c r="D33" i="54"/>
  <c r="E33" i="54"/>
  <c r="F35" i="17"/>
  <c r="G35" i="17" s="1"/>
  <c r="C44" i="17"/>
  <c r="B35" i="17"/>
  <c r="D32" i="64"/>
  <c r="E32" i="64"/>
  <c r="H35" i="21"/>
  <c r="I35" i="21" s="1"/>
  <c r="D36" i="21"/>
  <c r="E36" i="21"/>
  <c r="G33" i="45"/>
  <c r="G26" i="93"/>
  <c r="I26" i="93" s="1"/>
  <c r="G27" i="92"/>
  <c r="H32" i="53"/>
  <c r="I32" i="53" s="1"/>
  <c r="G36" i="31"/>
  <c r="I36" i="31" s="1"/>
  <c r="D37" i="31"/>
  <c r="E37" i="31"/>
  <c r="H30" i="66"/>
  <c r="H34" i="41"/>
  <c r="H31" i="62"/>
  <c r="H37" i="70"/>
  <c r="G35" i="19"/>
  <c r="I35" i="19" s="1"/>
  <c r="D36" i="19"/>
  <c r="E36" i="19"/>
  <c r="B20" i="100"/>
  <c r="G20" i="100" l="1"/>
  <c r="H20" i="100"/>
  <c r="F26" i="97"/>
  <c r="F29" i="80"/>
  <c r="H29" i="80" s="1"/>
  <c r="B32" i="60"/>
  <c r="F32" i="60"/>
  <c r="G32" i="60" s="1"/>
  <c r="B32" i="64"/>
  <c r="F32" i="64"/>
  <c r="H32" i="64" s="1"/>
  <c r="B38" i="27"/>
  <c r="F38" i="27"/>
  <c r="G38" i="27" s="1"/>
  <c r="B38" i="69"/>
  <c r="F38" i="69"/>
  <c r="G38" i="69" s="1"/>
  <c r="B31" i="67"/>
  <c r="F31" i="67"/>
  <c r="H31" i="67" s="1"/>
  <c r="G31" i="63"/>
  <c r="I31" i="63" s="1"/>
  <c r="D32" i="63"/>
  <c r="E32" i="63"/>
  <c r="B33" i="53"/>
  <c r="F33" i="53"/>
  <c r="H33" i="53" s="1"/>
  <c r="F32" i="62"/>
  <c r="B32" i="62"/>
  <c r="H32" i="62"/>
  <c r="F27" i="93"/>
  <c r="G27" i="93" s="1"/>
  <c r="B27" i="93"/>
  <c r="B33" i="55"/>
  <c r="F33" i="55"/>
  <c r="H33" i="55" s="1"/>
  <c r="F38" i="29"/>
  <c r="B38" i="29"/>
  <c r="I31" i="62"/>
  <c r="F30" i="78"/>
  <c r="G30" i="78" s="1"/>
  <c r="B30" i="78"/>
  <c r="B36" i="22"/>
  <c r="F36" i="22"/>
  <c r="B26" i="97"/>
  <c r="H26" i="97"/>
  <c r="G26" i="97"/>
  <c r="B29" i="80"/>
  <c r="G29" i="80"/>
  <c r="F38" i="30"/>
  <c r="B38" i="30"/>
  <c r="B28" i="91"/>
  <c r="F28" i="91"/>
  <c r="G28" i="91" s="1"/>
  <c r="I31" i="59"/>
  <c r="B35" i="74"/>
  <c r="F35" i="74"/>
  <c r="I27" i="91"/>
  <c r="F29" i="81"/>
  <c r="H29" i="81" s="1"/>
  <c r="B29" i="81"/>
  <c r="B34" i="45"/>
  <c r="F34" i="45"/>
  <c r="G34" i="45" s="1"/>
  <c r="F37" i="71"/>
  <c r="H37" i="71" s="1"/>
  <c r="B37" i="71"/>
  <c r="B28" i="89"/>
  <c r="F28" i="89"/>
  <c r="B30" i="79"/>
  <c r="F30" i="79"/>
  <c r="G30" i="79" s="1"/>
  <c r="E36" i="3"/>
  <c r="F36" i="3" s="1"/>
  <c r="B36" i="3"/>
  <c r="M19" i="102"/>
  <c r="N19" i="102" s="1"/>
  <c r="F35" i="39"/>
  <c r="G35" i="39" s="1"/>
  <c r="B35" i="39"/>
  <c r="F35" i="44"/>
  <c r="H35" i="44" s="1"/>
  <c r="B35" i="44"/>
  <c r="B28" i="94"/>
  <c r="F28" i="94"/>
  <c r="G28" i="94" s="1"/>
  <c r="F31" i="66"/>
  <c r="B31" i="66"/>
  <c r="F33" i="58"/>
  <c r="H33" i="58" s="1"/>
  <c r="B33" i="58"/>
  <c r="F37" i="24"/>
  <c r="H37" i="24" s="1"/>
  <c r="B37" i="24"/>
  <c r="F38" i="70"/>
  <c r="H38" i="70" s="1"/>
  <c r="B38" i="70"/>
  <c r="F28" i="90"/>
  <c r="H28" i="90" s="1"/>
  <c r="B28" i="90"/>
  <c r="I30" i="66"/>
  <c r="N6" i="17"/>
  <c r="N5" i="17"/>
  <c r="N87" i="17"/>
  <c r="M87" i="17"/>
  <c r="B29" i="82"/>
  <c r="F29" i="82"/>
  <c r="B31" i="65"/>
  <c r="F31" i="65"/>
  <c r="G31" i="65" s="1"/>
  <c r="B28" i="88"/>
  <c r="F28" i="88"/>
  <c r="G28" i="88" s="1"/>
  <c r="B33" i="56"/>
  <c r="F33" i="56"/>
  <c r="G33" i="56" s="1"/>
  <c r="H20" i="101"/>
  <c r="I20" i="101" s="1"/>
  <c r="D21" i="101"/>
  <c r="E21" i="101"/>
  <c r="F26" i="99"/>
  <c r="H26" i="99" s="1"/>
  <c r="G19" i="102"/>
  <c r="K19" i="102" s="1"/>
  <c r="L19" i="102" s="1"/>
  <c r="D20" i="102"/>
  <c r="E20" i="102"/>
  <c r="B37" i="32"/>
  <c r="F37" i="32"/>
  <c r="H37" i="32" s="1"/>
  <c r="F39" i="28"/>
  <c r="B39" i="28"/>
  <c r="H39" i="28"/>
  <c r="F30" i="76"/>
  <c r="H30" i="76" s="1"/>
  <c r="B30" i="76"/>
  <c r="B27" i="95"/>
  <c r="F27" i="95"/>
  <c r="G27" i="95" s="1"/>
  <c r="I20" i="100"/>
  <c r="I29" i="76"/>
  <c r="H21" i="100"/>
  <c r="I21" i="100" s="1"/>
  <c r="D22" i="100"/>
  <c r="F36" i="21"/>
  <c r="G36" i="21" s="1"/>
  <c r="B36" i="21"/>
  <c r="H35" i="17"/>
  <c r="D36" i="17"/>
  <c r="E36" i="17"/>
  <c r="F29" i="86"/>
  <c r="B29" i="86"/>
  <c r="G29" i="86"/>
  <c r="B36" i="18"/>
  <c r="F36" i="18"/>
  <c r="H36" i="18" s="1"/>
  <c r="B26" i="99"/>
  <c r="F35" i="73"/>
  <c r="H35" i="73" s="1"/>
  <c r="B35" i="73"/>
  <c r="B33" i="72"/>
  <c r="F33" i="72"/>
  <c r="G33" i="72" s="1"/>
  <c r="I37" i="70"/>
  <c r="F29" i="85"/>
  <c r="G29" i="85" s="1"/>
  <c r="B29" i="85"/>
  <c r="D27" i="97"/>
  <c r="E27" i="97"/>
  <c r="B37" i="23"/>
  <c r="F37" i="23"/>
  <c r="H37" i="23" s="1"/>
  <c r="B30" i="77"/>
  <c r="F30" i="77"/>
  <c r="F29" i="83"/>
  <c r="H29" i="83" s="1"/>
  <c r="B29" i="83"/>
  <c r="B28" i="87"/>
  <c r="F28" i="87"/>
  <c r="H28" i="87" s="1"/>
  <c r="F27" i="96"/>
  <c r="G27" i="96" s="1"/>
  <c r="B27" i="96"/>
  <c r="F36" i="20"/>
  <c r="H36" i="20" s="1"/>
  <c r="B36" i="20"/>
  <c r="I34" i="44"/>
  <c r="I34" i="41"/>
  <c r="I37" i="29"/>
  <c r="B36" i="19"/>
  <c r="F36" i="19"/>
  <c r="H36" i="19"/>
  <c r="F37" i="31"/>
  <c r="H37" i="31" s="1"/>
  <c r="B37" i="31"/>
  <c r="B35" i="43"/>
  <c r="F35" i="43"/>
  <c r="G35" i="43" s="1"/>
  <c r="I27" i="92"/>
  <c r="F29" i="84"/>
  <c r="H29" i="84" s="1"/>
  <c r="B29" i="84"/>
  <c r="F30" i="75"/>
  <c r="H30" i="75" s="1"/>
  <c r="B30" i="75"/>
  <c r="B28" i="92"/>
  <c r="F28" i="92"/>
  <c r="H28" i="92" s="1"/>
  <c r="F32" i="61"/>
  <c r="G32" i="61" s="1"/>
  <c r="B32" i="61"/>
  <c r="F33" i="54"/>
  <c r="H33" i="54" s="1"/>
  <c r="B33" i="54"/>
  <c r="I38" i="28"/>
  <c r="F35" i="41"/>
  <c r="G35" i="41" s="1"/>
  <c r="B35" i="41"/>
  <c r="F31" i="68"/>
  <c r="H31" i="68" s="1"/>
  <c r="B31" i="68"/>
  <c r="I33" i="45"/>
  <c r="I32" i="56"/>
  <c r="B32" i="59"/>
  <c r="F32" i="59"/>
  <c r="G32" i="59" s="1"/>
  <c r="I28" i="81"/>
  <c r="F37" i="34"/>
  <c r="G37" i="34" s="1"/>
  <c r="B37" i="34"/>
  <c r="F33" i="46"/>
  <c r="G33" i="46" s="1"/>
  <c r="B33" i="46"/>
  <c r="B33" i="57"/>
  <c r="F33" i="57"/>
  <c r="H33" i="57" s="1"/>
  <c r="F35" i="42"/>
  <c r="G35" i="42" s="1"/>
  <c r="B35" i="42"/>
  <c r="B26" i="98"/>
  <c r="F26" i="98"/>
  <c r="H26" i="98" s="1"/>
  <c r="E19" i="36"/>
  <c r="E30" i="80" l="1"/>
  <c r="G37" i="23"/>
  <c r="I37" i="23" s="1"/>
  <c r="D30" i="80"/>
  <c r="H29" i="85"/>
  <c r="H35" i="42"/>
  <c r="G28" i="87"/>
  <c r="I28" i="87" s="1"/>
  <c r="G38" i="70"/>
  <c r="I38" i="70" s="1"/>
  <c r="H38" i="27"/>
  <c r="I38" i="27" s="1"/>
  <c r="G37" i="71"/>
  <c r="I37" i="71" s="1"/>
  <c r="I29" i="80"/>
  <c r="H37" i="34"/>
  <c r="G36" i="3"/>
  <c r="D37" i="3"/>
  <c r="H36" i="3"/>
  <c r="D30" i="82"/>
  <c r="E30" i="82"/>
  <c r="D29" i="89"/>
  <c r="E29" i="89"/>
  <c r="D36" i="74"/>
  <c r="E36" i="74"/>
  <c r="H38" i="30"/>
  <c r="D39" i="30"/>
  <c r="E39" i="30"/>
  <c r="G36" i="22"/>
  <c r="D37" i="22"/>
  <c r="E37" i="22"/>
  <c r="G36" i="19"/>
  <c r="I36" i="19" s="1"/>
  <c r="D37" i="19"/>
  <c r="E37" i="19"/>
  <c r="F27" i="97"/>
  <c r="H27" i="97" s="1"/>
  <c r="B27" i="97"/>
  <c r="H33" i="72"/>
  <c r="I33" i="72" s="1"/>
  <c r="D34" i="72"/>
  <c r="E34" i="72"/>
  <c r="H29" i="86"/>
  <c r="D30" i="86"/>
  <c r="E30" i="86"/>
  <c r="G37" i="32"/>
  <c r="I37" i="32" s="1"/>
  <c r="D38" i="32"/>
  <c r="E38" i="32"/>
  <c r="H28" i="88"/>
  <c r="I28" i="88" s="1"/>
  <c r="D29" i="88"/>
  <c r="E29" i="88"/>
  <c r="G28" i="90"/>
  <c r="I28" i="90" s="1"/>
  <c r="H38" i="29"/>
  <c r="D39" i="29"/>
  <c r="E39" i="29"/>
  <c r="H38" i="69"/>
  <c r="I38" i="69" s="1"/>
  <c r="D39" i="69"/>
  <c r="E39" i="69"/>
  <c r="G32" i="64"/>
  <c r="I32" i="64" s="1"/>
  <c r="D33" i="64"/>
  <c r="E33" i="64"/>
  <c r="G30" i="77"/>
  <c r="D31" i="77"/>
  <c r="E31" i="77"/>
  <c r="E22" i="100"/>
  <c r="F22" i="100" s="1"/>
  <c r="G22" i="100" s="1"/>
  <c r="B22" i="100"/>
  <c r="D27" i="99"/>
  <c r="E27" i="99"/>
  <c r="H31" i="66"/>
  <c r="D32" i="66"/>
  <c r="E32" i="66"/>
  <c r="I35" i="42"/>
  <c r="H32" i="59"/>
  <c r="I32" i="59" s="1"/>
  <c r="D33" i="59"/>
  <c r="E33" i="59"/>
  <c r="G31" i="68"/>
  <c r="I31" i="68" s="1"/>
  <c r="D32" i="68"/>
  <c r="E32" i="68"/>
  <c r="G33" i="54"/>
  <c r="I33" i="54" s="1"/>
  <c r="D34" i="54"/>
  <c r="E34" i="54"/>
  <c r="D29" i="87"/>
  <c r="E29" i="87"/>
  <c r="I29" i="85"/>
  <c r="M89" i="17"/>
  <c r="G37" i="24"/>
  <c r="I37" i="24" s="1"/>
  <c r="D38" i="24"/>
  <c r="E38" i="24"/>
  <c r="H35" i="39"/>
  <c r="I35" i="39" s="1"/>
  <c r="D36" i="39"/>
  <c r="E36" i="39"/>
  <c r="H27" i="93"/>
  <c r="I27" i="93" s="1"/>
  <c r="D28" i="93"/>
  <c r="E28" i="93"/>
  <c r="G29" i="81"/>
  <c r="I29" i="81" s="1"/>
  <c r="D30" i="81"/>
  <c r="E30" i="81"/>
  <c r="G33" i="55"/>
  <c r="I33" i="55" s="1"/>
  <c r="D34" i="55"/>
  <c r="E34" i="55"/>
  <c r="B32" i="63"/>
  <c r="F32" i="63"/>
  <c r="H32" i="63" s="1"/>
  <c r="O87" i="17"/>
  <c r="O89" i="17" s="1"/>
  <c r="N89" i="17"/>
  <c r="H31" i="65"/>
  <c r="I31" i="65" s="1"/>
  <c r="D32" i="65"/>
  <c r="E32" i="65"/>
  <c r="I19" i="102"/>
  <c r="H30" i="79"/>
  <c r="I30" i="79" s="1"/>
  <c r="D31" i="79"/>
  <c r="E31" i="79"/>
  <c r="H28" i="91"/>
  <c r="I28" i="91" s="1"/>
  <c r="D29" i="91"/>
  <c r="E29" i="91"/>
  <c r="H30" i="78"/>
  <c r="I30" i="78" s="1"/>
  <c r="D31" i="78"/>
  <c r="E31" i="78"/>
  <c r="H32" i="60"/>
  <c r="D33" i="60"/>
  <c r="E33" i="60"/>
  <c r="H33" i="46"/>
  <c r="I33" i="46" s="1"/>
  <c r="D34" i="46"/>
  <c r="E34" i="46"/>
  <c r="G30" i="75"/>
  <c r="I30" i="75" s="1"/>
  <c r="D31" i="75"/>
  <c r="E31" i="75"/>
  <c r="G36" i="18"/>
  <c r="I36" i="18" s="1"/>
  <c r="D37" i="18"/>
  <c r="E37" i="18"/>
  <c r="G36" i="20"/>
  <c r="I36" i="20" s="1"/>
  <c r="D37" i="20"/>
  <c r="E37" i="20"/>
  <c r="H35" i="41"/>
  <c r="D36" i="41"/>
  <c r="E36" i="41"/>
  <c r="H32" i="61"/>
  <c r="I32" i="61" s="1"/>
  <c r="D33" i="61"/>
  <c r="E33" i="61"/>
  <c r="D30" i="85"/>
  <c r="E30" i="85"/>
  <c r="N7" i="17"/>
  <c r="G33" i="58"/>
  <c r="I33" i="58" s="1"/>
  <c r="D34" i="58"/>
  <c r="E34" i="58"/>
  <c r="O19" i="102"/>
  <c r="D38" i="71"/>
  <c r="E38" i="71"/>
  <c r="I26" i="97"/>
  <c r="G32" i="62"/>
  <c r="I32" i="62" s="1"/>
  <c r="D33" i="62"/>
  <c r="E33" i="62"/>
  <c r="B21" i="101"/>
  <c r="F21" i="101"/>
  <c r="H28" i="94"/>
  <c r="I28" i="94" s="1"/>
  <c r="D29" i="94"/>
  <c r="E29" i="94"/>
  <c r="I37" i="34"/>
  <c r="G29" i="84"/>
  <c r="I29" i="84" s="1"/>
  <c r="D30" i="84"/>
  <c r="E30" i="84"/>
  <c r="G29" i="83"/>
  <c r="I29" i="83" s="1"/>
  <c r="D30" i="83"/>
  <c r="E30" i="83"/>
  <c r="D38" i="23"/>
  <c r="E38" i="23"/>
  <c r="G35" i="73"/>
  <c r="I35" i="73" s="1"/>
  <c r="D36" i="73"/>
  <c r="E36" i="73"/>
  <c r="G39" i="28"/>
  <c r="I39" i="28" s="1"/>
  <c r="D40" i="28"/>
  <c r="E40" i="28"/>
  <c r="F20" i="102"/>
  <c r="B20" i="102"/>
  <c r="H33" i="56"/>
  <c r="D34" i="56"/>
  <c r="E34" i="56"/>
  <c r="H29" i="82"/>
  <c r="G31" i="66"/>
  <c r="G28" i="89"/>
  <c r="H35" i="74"/>
  <c r="G38" i="30"/>
  <c r="F30" i="80"/>
  <c r="H30" i="80" s="1"/>
  <c r="B30" i="80"/>
  <c r="G31" i="67"/>
  <c r="I31" i="67" s="1"/>
  <c r="D32" i="67"/>
  <c r="E32" i="67"/>
  <c r="D39" i="27"/>
  <c r="E39" i="27"/>
  <c r="I35" i="17"/>
  <c r="H35" i="43"/>
  <c r="D36" i="43"/>
  <c r="E36" i="43"/>
  <c r="F36" i="17"/>
  <c r="H36" i="17" s="1"/>
  <c r="B36" i="17"/>
  <c r="C45" i="17"/>
  <c r="G30" i="76"/>
  <c r="I30" i="76" s="1"/>
  <c r="D31" i="76"/>
  <c r="E31" i="76"/>
  <c r="D29" i="90"/>
  <c r="E29" i="90"/>
  <c r="D36" i="42"/>
  <c r="E36" i="42"/>
  <c r="G26" i="98"/>
  <c r="I26" i="98" s="1"/>
  <c r="D27" i="98"/>
  <c r="E27" i="98"/>
  <c r="G33" i="57"/>
  <c r="I33" i="57" s="1"/>
  <c r="D34" i="57"/>
  <c r="E34" i="57"/>
  <c r="D38" i="34"/>
  <c r="E38" i="34"/>
  <c r="G28" i="92"/>
  <c r="I28" i="92" s="1"/>
  <c r="D29" i="92"/>
  <c r="E29" i="92"/>
  <c r="G37" i="31"/>
  <c r="I37" i="31" s="1"/>
  <c r="D38" i="31"/>
  <c r="E38" i="31"/>
  <c r="H27" i="96"/>
  <c r="I27" i="96" s="1"/>
  <c r="D28" i="96"/>
  <c r="E28" i="96"/>
  <c r="H30" i="77"/>
  <c r="G26" i="99"/>
  <c r="I26" i="99" s="1"/>
  <c r="I29" i="86"/>
  <c r="H36" i="21"/>
  <c r="I36" i="21" s="1"/>
  <c r="D37" i="21"/>
  <c r="E37" i="21"/>
  <c r="H27" i="95"/>
  <c r="I27" i="95" s="1"/>
  <c r="D28" i="95"/>
  <c r="E28" i="95"/>
  <c r="G29" i="82"/>
  <c r="D39" i="70"/>
  <c r="E39" i="70"/>
  <c r="G35" i="44"/>
  <c r="I35" i="44" s="1"/>
  <c r="D36" i="44"/>
  <c r="E36" i="44"/>
  <c r="H28" i="89"/>
  <c r="H34" i="45"/>
  <c r="I34" i="45" s="1"/>
  <c r="D35" i="45"/>
  <c r="E35" i="45"/>
  <c r="G35" i="74"/>
  <c r="H36" i="22"/>
  <c r="G38" i="29"/>
  <c r="G33" i="53"/>
  <c r="I33" i="53" s="1"/>
  <c r="D34" i="53"/>
  <c r="E34" i="53"/>
  <c r="F19" i="36"/>
  <c r="I38" i="29" l="1"/>
  <c r="G27" i="97"/>
  <c r="I36" i="22"/>
  <c r="I31" i="66"/>
  <c r="G19" i="36"/>
  <c r="E21" i="102"/>
  <c r="D21" i="102"/>
  <c r="D22" i="101"/>
  <c r="E22" i="101"/>
  <c r="F38" i="32"/>
  <c r="B38" i="32"/>
  <c r="B30" i="82"/>
  <c r="F30" i="82"/>
  <c r="G30" i="82" s="1"/>
  <c r="E37" i="3"/>
  <c r="F37" i="3" s="1"/>
  <c r="B37" i="3"/>
  <c r="B34" i="53"/>
  <c r="F34" i="53"/>
  <c r="G34" i="53" s="1"/>
  <c r="I28" i="89"/>
  <c r="I30" i="77"/>
  <c r="F29" i="92"/>
  <c r="G29" i="92" s="1"/>
  <c r="B29" i="92"/>
  <c r="F27" i="98"/>
  <c r="G27" i="98" s="1"/>
  <c r="B27" i="98"/>
  <c r="B36" i="43"/>
  <c r="F36" i="43"/>
  <c r="I29" i="82"/>
  <c r="F34" i="58"/>
  <c r="G34" i="58" s="1"/>
  <c r="B34" i="58"/>
  <c r="B33" i="61"/>
  <c r="F33" i="61"/>
  <c r="G33" i="61" s="1"/>
  <c r="F34" i="46"/>
  <c r="H34" i="46" s="1"/>
  <c r="B34" i="46"/>
  <c r="F32" i="65"/>
  <c r="H32" i="65" s="1"/>
  <c r="B32" i="65"/>
  <c r="F39" i="29"/>
  <c r="H39" i="29" s="1"/>
  <c r="B39" i="29"/>
  <c r="I27" i="97"/>
  <c r="F29" i="91"/>
  <c r="H29" i="91" s="1"/>
  <c r="B29" i="91"/>
  <c r="B32" i="66"/>
  <c r="F32" i="66"/>
  <c r="G32" i="66" s="1"/>
  <c r="H22" i="100"/>
  <c r="D23" i="100"/>
  <c r="B36" i="74"/>
  <c r="F36" i="74"/>
  <c r="H36" i="74" s="1"/>
  <c r="F28" i="93"/>
  <c r="G28" i="93" s="1"/>
  <c r="B28" i="93"/>
  <c r="F34" i="54"/>
  <c r="G34" i="54" s="1"/>
  <c r="B34" i="54"/>
  <c r="B28" i="95"/>
  <c r="F28" i="95"/>
  <c r="G28" i="95" s="1"/>
  <c r="F31" i="76"/>
  <c r="B31" i="76"/>
  <c r="B30" i="83"/>
  <c r="F30" i="83"/>
  <c r="H30" i="83" s="1"/>
  <c r="F36" i="44"/>
  <c r="B36" i="44"/>
  <c r="B34" i="56"/>
  <c r="F34" i="56"/>
  <c r="H34" i="56" s="1"/>
  <c r="G32" i="63"/>
  <c r="I32" i="63" s="1"/>
  <c r="D33" i="63"/>
  <c r="E33" i="63"/>
  <c r="F30" i="81"/>
  <c r="G30" i="81" s="1"/>
  <c r="B30" i="81"/>
  <c r="F32" i="68"/>
  <c r="H32" i="68" s="1"/>
  <c r="B32" i="68"/>
  <c r="F33" i="64"/>
  <c r="H33" i="64" s="1"/>
  <c r="B33" i="64"/>
  <c r="F30" i="86"/>
  <c r="G30" i="86" s="1"/>
  <c r="B30" i="86"/>
  <c r="D28" i="97"/>
  <c r="E28" i="97"/>
  <c r="F40" i="28"/>
  <c r="G40" i="28" s="1"/>
  <c r="B40" i="28"/>
  <c r="B37" i="18"/>
  <c r="F37" i="18"/>
  <c r="H37" i="18" s="1"/>
  <c r="B28" i="96"/>
  <c r="F28" i="96"/>
  <c r="H28" i="96" s="1"/>
  <c r="B38" i="34"/>
  <c r="F38" i="34"/>
  <c r="G38" i="34" s="1"/>
  <c r="F36" i="42"/>
  <c r="B36" i="42"/>
  <c r="G30" i="80"/>
  <c r="I30" i="80" s="1"/>
  <c r="D31" i="80"/>
  <c r="E31" i="80"/>
  <c r="F29" i="94"/>
  <c r="B29" i="94"/>
  <c r="F36" i="41"/>
  <c r="G36" i="41" s="1"/>
  <c r="B36" i="41"/>
  <c r="F37" i="20"/>
  <c r="B37" i="20"/>
  <c r="H37" i="20"/>
  <c r="B33" i="60"/>
  <c r="F33" i="60"/>
  <c r="H33" i="60" s="1"/>
  <c r="F36" i="39"/>
  <c r="H36" i="39" s="1"/>
  <c r="B36" i="39"/>
  <c r="F27" i="99"/>
  <c r="B37" i="22"/>
  <c r="F37" i="22"/>
  <c r="G37" i="22" s="1"/>
  <c r="B29" i="89"/>
  <c r="F29" i="89"/>
  <c r="G29" i="89" s="1"/>
  <c r="I33" i="56"/>
  <c r="F29" i="90"/>
  <c r="G29" i="90" s="1"/>
  <c r="B29" i="90"/>
  <c r="F38" i="23"/>
  <c r="G38" i="23" s="1"/>
  <c r="B38" i="23"/>
  <c r="H38" i="23"/>
  <c r="B33" i="62"/>
  <c r="F33" i="62"/>
  <c r="H33" i="62" s="1"/>
  <c r="B37" i="21"/>
  <c r="F37" i="21"/>
  <c r="H37" i="21" s="1"/>
  <c r="F39" i="27"/>
  <c r="G39" i="27" s="1"/>
  <c r="B39" i="27"/>
  <c r="I38" i="30"/>
  <c r="H20" i="102"/>
  <c r="B36" i="73"/>
  <c r="F36" i="73"/>
  <c r="F30" i="84"/>
  <c r="H30" i="84" s="1"/>
  <c r="B30" i="84"/>
  <c r="B31" i="75"/>
  <c r="F31" i="75"/>
  <c r="H31" i="75" s="1"/>
  <c r="B31" i="79"/>
  <c r="F31" i="79"/>
  <c r="G31" i="79" s="1"/>
  <c r="B27" i="99"/>
  <c r="B29" i="88"/>
  <c r="F29" i="88"/>
  <c r="G29" i="88" s="1"/>
  <c r="B37" i="19"/>
  <c r="F37" i="19"/>
  <c r="H37" i="19" s="1"/>
  <c r="F39" i="70"/>
  <c r="H39" i="70" s="1"/>
  <c r="B39" i="70"/>
  <c r="B38" i="31"/>
  <c r="F38" i="31"/>
  <c r="G38" i="31" s="1"/>
  <c r="B34" i="57"/>
  <c r="F34" i="57"/>
  <c r="G20" i="102"/>
  <c r="K20" i="102" s="1"/>
  <c r="L20" i="102" s="1"/>
  <c r="F33" i="59"/>
  <c r="H33" i="59" s="1"/>
  <c r="B33" i="59"/>
  <c r="B31" i="77"/>
  <c r="F31" i="77"/>
  <c r="H31" i="77" s="1"/>
  <c r="F39" i="69"/>
  <c r="G39" i="69" s="1"/>
  <c r="B39" i="69"/>
  <c r="B34" i="72"/>
  <c r="F34" i="72"/>
  <c r="H34" i="72" s="1"/>
  <c r="I35" i="43"/>
  <c r="I35" i="74"/>
  <c r="G21" i="101"/>
  <c r="B38" i="71"/>
  <c r="F38" i="71"/>
  <c r="G38" i="71" s="1"/>
  <c r="F29" i="87"/>
  <c r="B29" i="87"/>
  <c r="F35" i="45"/>
  <c r="H35" i="45" s="1"/>
  <c r="B35" i="45"/>
  <c r="G36" i="17"/>
  <c r="I36" i="17" s="1"/>
  <c r="D37" i="17"/>
  <c r="E37" i="17"/>
  <c r="F32" i="67"/>
  <c r="B32" i="67"/>
  <c r="H21" i="101"/>
  <c r="F30" i="85"/>
  <c r="H30" i="85" s="1"/>
  <c r="B30" i="85"/>
  <c r="I35" i="41"/>
  <c r="F31" i="78"/>
  <c r="B31" i="78"/>
  <c r="F34" i="55"/>
  <c r="G34" i="55" s="1"/>
  <c r="B34" i="55"/>
  <c r="F38" i="24"/>
  <c r="B38" i="24"/>
  <c r="B39" i="30"/>
  <c r="F39" i="30"/>
  <c r="G39" i="30" s="1"/>
  <c r="I32" i="60"/>
  <c r="I36" i="3"/>
  <c r="H38" i="34" l="1"/>
  <c r="H29" i="90"/>
  <c r="H34" i="58"/>
  <c r="G37" i="21"/>
  <c r="H28" i="93"/>
  <c r="I28" i="93" s="1"/>
  <c r="G31" i="75"/>
  <c r="H39" i="27"/>
  <c r="I38" i="34"/>
  <c r="G33" i="64"/>
  <c r="I33" i="64" s="1"/>
  <c r="D30" i="94"/>
  <c r="E30" i="94"/>
  <c r="G37" i="18"/>
  <c r="I37" i="18" s="1"/>
  <c r="D38" i="18"/>
  <c r="E38" i="18"/>
  <c r="H36" i="44"/>
  <c r="D37" i="44"/>
  <c r="E37" i="44"/>
  <c r="E23" i="100"/>
  <c r="F23" i="100" s="1"/>
  <c r="H23" i="100" s="1"/>
  <c r="B23" i="100"/>
  <c r="I34" i="58"/>
  <c r="F22" i="101"/>
  <c r="G34" i="57"/>
  <c r="D35" i="57"/>
  <c r="E35" i="57"/>
  <c r="I38" i="23"/>
  <c r="B28" i="97"/>
  <c r="G31" i="76"/>
  <c r="D32" i="76"/>
  <c r="E32" i="76"/>
  <c r="G36" i="43"/>
  <c r="D37" i="43"/>
  <c r="E37" i="43"/>
  <c r="D32" i="77"/>
  <c r="E32" i="77"/>
  <c r="B37" i="17"/>
  <c r="C46" i="17"/>
  <c r="F37" i="17"/>
  <c r="H37" i="17" s="1"/>
  <c r="G34" i="72"/>
  <c r="I34" i="72" s="1"/>
  <c r="D35" i="72"/>
  <c r="E35" i="72"/>
  <c r="H28" i="95"/>
  <c r="D29" i="95"/>
  <c r="E29" i="95"/>
  <c r="G29" i="91"/>
  <c r="I29" i="91" s="1"/>
  <c r="D30" i="91"/>
  <c r="E30" i="91"/>
  <c r="D33" i="65"/>
  <c r="E33" i="65"/>
  <c r="B22" i="101"/>
  <c r="D32" i="78"/>
  <c r="E32" i="78"/>
  <c r="G38" i="24"/>
  <c r="D39" i="24"/>
  <c r="E39" i="24"/>
  <c r="G37" i="19"/>
  <c r="I37" i="19" s="1"/>
  <c r="D38" i="19"/>
  <c r="E38" i="19"/>
  <c r="I37" i="21"/>
  <c r="D28" i="99"/>
  <c r="E28" i="99"/>
  <c r="H31" i="79"/>
  <c r="I31" i="79" s="1"/>
  <c r="D32" i="79"/>
  <c r="E32" i="79"/>
  <c r="M20" i="102"/>
  <c r="N20" i="102" s="1"/>
  <c r="O20" i="102" s="1"/>
  <c r="I20" i="102"/>
  <c r="D38" i="21"/>
  <c r="E38" i="21"/>
  <c r="G37" i="20"/>
  <c r="I37" i="20" s="1"/>
  <c r="D38" i="20"/>
  <c r="E38" i="20"/>
  <c r="H39" i="30"/>
  <c r="I39" i="30" s="1"/>
  <c r="D40" i="30"/>
  <c r="E40" i="30"/>
  <c r="H38" i="71"/>
  <c r="I38" i="71" s="1"/>
  <c r="D39" i="71"/>
  <c r="E39" i="71"/>
  <c r="H38" i="31"/>
  <c r="I38" i="31" s="1"/>
  <c r="D39" i="31"/>
  <c r="E39" i="31"/>
  <c r="D39" i="23"/>
  <c r="E39" i="23"/>
  <c r="H29" i="89"/>
  <c r="I29" i="89" s="1"/>
  <c r="D30" i="89"/>
  <c r="E30" i="89"/>
  <c r="D39" i="34"/>
  <c r="E39" i="34"/>
  <c r="H30" i="86"/>
  <c r="I30" i="86" s="1"/>
  <c r="D31" i="86"/>
  <c r="E31" i="86"/>
  <c r="G32" i="68"/>
  <c r="I32" i="68" s="1"/>
  <c r="D33" i="68"/>
  <c r="E33" i="68"/>
  <c r="G30" i="83"/>
  <c r="I30" i="83" s="1"/>
  <c r="D31" i="83"/>
  <c r="E31" i="83"/>
  <c r="D29" i="93"/>
  <c r="E29" i="93"/>
  <c r="B21" i="102"/>
  <c r="F21" i="102"/>
  <c r="G32" i="67"/>
  <c r="D33" i="67"/>
  <c r="E33" i="67"/>
  <c r="D37" i="73"/>
  <c r="E37" i="73"/>
  <c r="H34" i="55"/>
  <c r="I34" i="55" s="1"/>
  <c r="D35" i="55"/>
  <c r="E35" i="55"/>
  <c r="G30" i="85"/>
  <c r="I30" i="85" s="1"/>
  <c r="D31" i="85"/>
  <c r="E31" i="85"/>
  <c r="H29" i="88"/>
  <c r="I29" i="88" s="1"/>
  <c r="D30" i="88"/>
  <c r="E30" i="88"/>
  <c r="I39" i="27"/>
  <c r="G36" i="39"/>
  <c r="I36" i="39" s="1"/>
  <c r="D37" i="39"/>
  <c r="E37" i="39"/>
  <c r="B31" i="80"/>
  <c r="F31" i="80"/>
  <c r="H31" i="80" s="1"/>
  <c r="G34" i="56"/>
  <c r="I34" i="56" s="1"/>
  <c r="D35" i="56"/>
  <c r="E35" i="56"/>
  <c r="I22" i="100"/>
  <c r="G36" i="74"/>
  <c r="I36" i="74" s="1"/>
  <c r="H32" i="66"/>
  <c r="I32" i="66" s="1"/>
  <c r="D33" i="66"/>
  <c r="E33" i="66"/>
  <c r="D35" i="58"/>
  <c r="E35" i="58"/>
  <c r="H27" i="98"/>
  <c r="D28" i="98"/>
  <c r="E28" i="98"/>
  <c r="H30" i="82"/>
  <c r="I30" i="82" s="1"/>
  <c r="D31" i="82"/>
  <c r="E31" i="82"/>
  <c r="H40" i="28"/>
  <c r="D41" i="28"/>
  <c r="E41" i="28"/>
  <c r="G34" i="46"/>
  <c r="I34" i="46" s="1"/>
  <c r="D35" i="46"/>
  <c r="E35" i="46"/>
  <c r="H34" i="53"/>
  <c r="I34" i="53" s="1"/>
  <c r="D35" i="53"/>
  <c r="E35" i="53"/>
  <c r="H36" i="42"/>
  <c r="D37" i="42"/>
  <c r="E37" i="42"/>
  <c r="G38" i="32"/>
  <c r="D39" i="32"/>
  <c r="E39" i="32"/>
  <c r="G29" i="87"/>
  <c r="D30" i="87"/>
  <c r="E30" i="87"/>
  <c r="G30" i="84"/>
  <c r="I30" i="84" s="1"/>
  <c r="D31" i="84"/>
  <c r="E31" i="84"/>
  <c r="I29" i="90"/>
  <c r="H36" i="41"/>
  <c r="I36" i="41" s="1"/>
  <c r="D37" i="41"/>
  <c r="E37" i="41"/>
  <c r="G31" i="78"/>
  <c r="H32" i="67"/>
  <c r="G35" i="45"/>
  <c r="I35" i="45" s="1"/>
  <c r="D36" i="45"/>
  <c r="E36" i="45"/>
  <c r="H39" i="69"/>
  <c r="I39" i="69" s="1"/>
  <c r="D40" i="69"/>
  <c r="E40" i="69"/>
  <c r="G27" i="99"/>
  <c r="G36" i="73"/>
  <c r="G33" i="62"/>
  <c r="I33" i="62" s="1"/>
  <c r="D34" i="62"/>
  <c r="E34" i="62"/>
  <c r="H37" i="22"/>
  <c r="I37" i="22" s="1"/>
  <c r="D38" i="22"/>
  <c r="E38" i="22"/>
  <c r="G33" i="60"/>
  <c r="I33" i="60" s="1"/>
  <c r="D34" i="60"/>
  <c r="E34" i="60"/>
  <c r="H29" i="94"/>
  <c r="G36" i="42"/>
  <c r="G28" i="96"/>
  <c r="I28" i="96" s="1"/>
  <c r="D29" i="96"/>
  <c r="E29" i="96"/>
  <c r="H30" i="81"/>
  <c r="I30" i="81" s="1"/>
  <c r="D31" i="81"/>
  <c r="E31" i="81"/>
  <c r="H31" i="76"/>
  <c r="D37" i="74"/>
  <c r="E37" i="74"/>
  <c r="G39" i="29"/>
  <c r="I39" i="29" s="1"/>
  <c r="D40" i="29"/>
  <c r="E40" i="29"/>
  <c r="H38" i="32"/>
  <c r="T19" i="36"/>
  <c r="F33" i="63"/>
  <c r="G33" i="63" s="1"/>
  <c r="B33" i="63"/>
  <c r="H37" i="3"/>
  <c r="D38" i="3"/>
  <c r="H31" i="78"/>
  <c r="I21" i="101"/>
  <c r="G33" i="59"/>
  <c r="I33" i="59" s="1"/>
  <c r="D34" i="59"/>
  <c r="E34" i="59"/>
  <c r="I31" i="75"/>
  <c r="H38" i="24"/>
  <c r="I38" i="24" s="1"/>
  <c r="H29" i="87"/>
  <c r="G31" i="77"/>
  <c r="I31" i="77" s="1"/>
  <c r="H34" i="57"/>
  <c r="G39" i="70"/>
  <c r="I39" i="70" s="1"/>
  <c r="D40" i="70"/>
  <c r="E40" i="70"/>
  <c r="H27" i="99"/>
  <c r="D32" i="75"/>
  <c r="E32" i="75"/>
  <c r="H36" i="73"/>
  <c r="D40" i="27"/>
  <c r="E40" i="27"/>
  <c r="D30" i="90"/>
  <c r="E30" i="90"/>
  <c r="G29" i="94"/>
  <c r="F28" i="97"/>
  <c r="H28" i="97" s="1"/>
  <c r="D34" i="64"/>
  <c r="E34" i="64"/>
  <c r="G36" i="44"/>
  <c r="H34" i="54"/>
  <c r="D35" i="54"/>
  <c r="E35" i="54"/>
  <c r="G32" i="65"/>
  <c r="I32" i="65" s="1"/>
  <c r="H33" i="61"/>
  <c r="I33" i="61" s="1"/>
  <c r="D34" i="61"/>
  <c r="E34" i="61"/>
  <c r="H36" i="43"/>
  <c r="H29" i="92"/>
  <c r="D30" i="92"/>
  <c r="E30" i="92"/>
  <c r="G37" i="3"/>
  <c r="H33" i="63" l="1"/>
  <c r="I36" i="43"/>
  <c r="I36" i="44"/>
  <c r="F28" i="99"/>
  <c r="I27" i="99"/>
  <c r="G23" i="100"/>
  <c r="B35" i="54"/>
  <c r="F35" i="54"/>
  <c r="H35" i="54" s="1"/>
  <c r="F34" i="61"/>
  <c r="B34" i="61"/>
  <c r="B29" i="96"/>
  <c r="F29" i="96"/>
  <c r="H29" i="96" s="1"/>
  <c r="F37" i="41"/>
  <c r="G37" i="41" s="1"/>
  <c r="B37" i="41"/>
  <c r="B37" i="73"/>
  <c r="F37" i="73"/>
  <c r="H37" i="73" s="1"/>
  <c r="F39" i="34"/>
  <c r="G39" i="34" s="1"/>
  <c r="B39" i="34"/>
  <c r="F38" i="20"/>
  <c r="B38" i="20"/>
  <c r="B38" i="19"/>
  <c r="F38" i="19"/>
  <c r="G38" i="19" s="1"/>
  <c r="F33" i="65"/>
  <c r="H33" i="65" s="1"/>
  <c r="B33" i="65"/>
  <c r="D23" i="101"/>
  <c r="E23" i="101"/>
  <c r="F37" i="44"/>
  <c r="H37" i="44" s="1"/>
  <c r="B37" i="44"/>
  <c r="B40" i="70"/>
  <c r="F40" i="70"/>
  <c r="D22" i="102"/>
  <c r="E22" i="102"/>
  <c r="F34" i="64"/>
  <c r="H34" i="64" s="1"/>
  <c r="B34" i="64"/>
  <c r="I29" i="87"/>
  <c r="D34" i="63"/>
  <c r="E34" i="63"/>
  <c r="F38" i="22"/>
  <c r="H38" i="22" s="1"/>
  <c r="B38" i="22"/>
  <c r="F40" i="69"/>
  <c r="G40" i="69" s="1"/>
  <c r="B40" i="69"/>
  <c r="D29" i="97"/>
  <c r="E29" i="97"/>
  <c r="B32" i="75"/>
  <c r="F32" i="75"/>
  <c r="G32" i="75" s="1"/>
  <c r="I31" i="78"/>
  <c r="B31" i="84"/>
  <c r="F31" i="84"/>
  <c r="F39" i="32"/>
  <c r="H39" i="32" s="1"/>
  <c r="B39" i="32"/>
  <c r="B35" i="53"/>
  <c r="F35" i="53"/>
  <c r="G35" i="53" s="1"/>
  <c r="B41" i="28"/>
  <c r="F41" i="28"/>
  <c r="G41" i="28"/>
  <c r="H41" i="28"/>
  <c r="B28" i="98"/>
  <c r="F28" i="98"/>
  <c r="G28" i="98" s="1"/>
  <c r="F37" i="39"/>
  <c r="B37" i="39"/>
  <c r="B32" i="79"/>
  <c r="F32" i="79"/>
  <c r="H32" i="79" s="1"/>
  <c r="G37" i="17"/>
  <c r="I37" i="17" s="1"/>
  <c r="D38" i="17"/>
  <c r="E38" i="17"/>
  <c r="B32" i="77"/>
  <c r="F32" i="77"/>
  <c r="H32" i="77" s="1"/>
  <c r="G28" i="97"/>
  <c r="I28" i="97" s="1"/>
  <c r="B30" i="94"/>
  <c r="F30" i="94"/>
  <c r="G30" i="94"/>
  <c r="B30" i="92"/>
  <c r="F30" i="92"/>
  <c r="G30" i="92" s="1"/>
  <c r="B30" i="90"/>
  <c r="F30" i="90"/>
  <c r="G30" i="90" s="1"/>
  <c r="I38" i="32"/>
  <c r="F40" i="29"/>
  <c r="G40" i="29" s="1"/>
  <c r="B40" i="29"/>
  <c r="I37" i="3"/>
  <c r="F37" i="74"/>
  <c r="G37" i="74" s="1"/>
  <c r="B37" i="74"/>
  <c r="I36" i="42"/>
  <c r="B31" i="85"/>
  <c r="F31" i="85"/>
  <c r="H31" i="85" s="1"/>
  <c r="F33" i="68"/>
  <c r="B33" i="68"/>
  <c r="B30" i="89"/>
  <c r="F30" i="89"/>
  <c r="G30" i="89" s="1"/>
  <c r="F39" i="71"/>
  <c r="G39" i="71" s="1"/>
  <c r="B39" i="71"/>
  <c r="F32" i="78"/>
  <c r="H32" i="78" s="1"/>
  <c r="B32" i="78"/>
  <c r="B30" i="91"/>
  <c r="F30" i="91"/>
  <c r="G30" i="91" s="1"/>
  <c r="F35" i="58"/>
  <c r="H35" i="58" s="1"/>
  <c r="B35" i="58"/>
  <c r="I36" i="73"/>
  <c r="I34" i="54"/>
  <c r="F39" i="31"/>
  <c r="G39" i="31" s="1"/>
  <c r="B39" i="31"/>
  <c r="E38" i="3"/>
  <c r="F38" i="3" s="1"/>
  <c r="H38" i="3" s="1"/>
  <c r="B38" i="3"/>
  <c r="I31" i="76"/>
  <c r="I29" i="94"/>
  <c r="F34" i="62"/>
  <c r="G34" i="62" s="1"/>
  <c r="B34" i="62"/>
  <c r="F36" i="45"/>
  <c r="H36" i="45" s="1"/>
  <c r="B36" i="45"/>
  <c r="I29" i="92"/>
  <c r="B35" i="56"/>
  <c r="F35" i="56"/>
  <c r="G35" i="56" s="1"/>
  <c r="B33" i="67"/>
  <c r="F33" i="67"/>
  <c r="H33" i="67" s="1"/>
  <c r="G22" i="101"/>
  <c r="F37" i="43"/>
  <c r="B37" i="43"/>
  <c r="I23" i="100"/>
  <c r="I28" i="95"/>
  <c r="B29" i="93"/>
  <c r="F29" i="93"/>
  <c r="G29" i="93" s="1"/>
  <c r="B38" i="21"/>
  <c r="F38" i="21"/>
  <c r="G38" i="21" s="1"/>
  <c r="D29" i="99"/>
  <c r="E29" i="99"/>
  <c r="F39" i="24"/>
  <c r="H39" i="24" s="1"/>
  <c r="B39" i="24"/>
  <c r="H22" i="101"/>
  <c r="D24" i="100"/>
  <c r="E24" i="100"/>
  <c r="B37" i="42"/>
  <c r="F37" i="42"/>
  <c r="G37" i="42" s="1"/>
  <c r="B35" i="46"/>
  <c r="F35" i="46"/>
  <c r="H35" i="46" s="1"/>
  <c r="F31" i="82"/>
  <c r="H31" i="82" s="1"/>
  <c r="B31" i="82"/>
  <c r="B30" i="88"/>
  <c r="F30" i="88"/>
  <c r="F35" i="55"/>
  <c r="G35" i="55" s="1"/>
  <c r="B35" i="55"/>
  <c r="H21" i="102"/>
  <c r="F31" i="86"/>
  <c r="G31" i="86" s="1"/>
  <c r="B31" i="86"/>
  <c r="B39" i="23"/>
  <c r="F39" i="23"/>
  <c r="H39" i="23" s="1"/>
  <c r="B40" i="30"/>
  <c r="F40" i="30"/>
  <c r="G40" i="30" s="1"/>
  <c r="B28" i="99"/>
  <c r="G28" i="99"/>
  <c r="H28" i="99"/>
  <c r="F35" i="72"/>
  <c r="G35" i="72" s="1"/>
  <c r="B35" i="72"/>
  <c r="F34" i="59"/>
  <c r="H34" i="59" s="1"/>
  <c r="B34" i="59"/>
  <c r="I33" i="63"/>
  <c r="F31" i="81"/>
  <c r="G31" i="81" s="1"/>
  <c r="B31" i="81"/>
  <c r="B34" i="60"/>
  <c r="F34" i="60"/>
  <c r="I32" i="67"/>
  <c r="B40" i="27"/>
  <c r="F40" i="27"/>
  <c r="H40" i="27" s="1"/>
  <c r="I34" i="57"/>
  <c r="B30" i="87"/>
  <c r="F30" i="87"/>
  <c r="H30" i="87" s="1"/>
  <c r="F33" i="66"/>
  <c r="G33" i="66" s="1"/>
  <c r="B33" i="66"/>
  <c r="G31" i="80"/>
  <c r="I31" i="80" s="1"/>
  <c r="D32" i="80"/>
  <c r="E32" i="80"/>
  <c r="G21" i="102"/>
  <c r="K21" i="102" s="1"/>
  <c r="L21" i="102" s="1"/>
  <c r="F31" i="83"/>
  <c r="H31" i="83" s="1"/>
  <c r="B31" i="83"/>
  <c r="I27" i="98"/>
  <c r="B29" i="95"/>
  <c r="F29" i="95"/>
  <c r="G29" i="95" s="1"/>
  <c r="B32" i="76"/>
  <c r="F32" i="76"/>
  <c r="G32" i="76" s="1"/>
  <c r="F35" i="57"/>
  <c r="H35" i="57" s="1"/>
  <c r="B35" i="57"/>
  <c r="B38" i="18"/>
  <c r="F38" i="18"/>
  <c r="H38" i="18" s="1"/>
  <c r="I40" i="28"/>
  <c r="H40" i="30" l="1"/>
  <c r="H37" i="42"/>
  <c r="F24" i="100"/>
  <c r="F22" i="102"/>
  <c r="I28" i="99"/>
  <c r="H30" i="89"/>
  <c r="G37" i="73"/>
  <c r="G35" i="54"/>
  <c r="I35" i="54" s="1"/>
  <c r="H38" i="21"/>
  <c r="H31" i="86"/>
  <c r="I31" i="86" s="1"/>
  <c r="G35" i="57"/>
  <c r="I35" i="57" s="1"/>
  <c r="I22" i="101"/>
  <c r="I41" i="28"/>
  <c r="F29" i="97"/>
  <c r="I37" i="42"/>
  <c r="H35" i="53"/>
  <c r="I35" i="53" s="1"/>
  <c r="H30" i="88"/>
  <c r="D31" i="88"/>
  <c r="E31" i="88"/>
  <c r="G31" i="84"/>
  <c r="D32" i="84"/>
  <c r="E32" i="84"/>
  <c r="H34" i="61"/>
  <c r="D35" i="61"/>
  <c r="E35" i="61"/>
  <c r="D36" i="57"/>
  <c r="E36" i="57"/>
  <c r="F32" i="80"/>
  <c r="H32" i="80" s="1"/>
  <c r="B32" i="80"/>
  <c r="G34" i="59"/>
  <c r="I34" i="59" s="1"/>
  <c r="D35" i="59"/>
  <c r="E35" i="59"/>
  <c r="I40" i="30"/>
  <c r="G35" i="58"/>
  <c r="I35" i="58" s="1"/>
  <c r="D36" i="58"/>
  <c r="E36" i="58"/>
  <c r="H33" i="68"/>
  <c r="D34" i="68"/>
  <c r="E34" i="68"/>
  <c r="F38" i="17"/>
  <c r="G38" i="17" s="1"/>
  <c r="B38" i="17"/>
  <c r="C47" i="17"/>
  <c r="H37" i="43"/>
  <c r="D38" i="43"/>
  <c r="E38" i="43"/>
  <c r="G38" i="18"/>
  <c r="I38" i="18" s="1"/>
  <c r="H32" i="76"/>
  <c r="G31" i="83"/>
  <c r="I31" i="83" s="1"/>
  <c r="D41" i="30"/>
  <c r="E41" i="30"/>
  <c r="D32" i="86"/>
  <c r="E32" i="86"/>
  <c r="G31" i="82"/>
  <c r="I31" i="82" s="1"/>
  <c r="G39" i="24"/>
  <c r="I39" i="24" s="1"/>
  <c r="D40" i="24"/>
  <c r="E40" i="24"/>
  <c r="H29" i="93"/>
  <c r="I29" i="93" s="1"/>
  <c r="D30" i="93"/>
  <c r="E30" i="93"/>
  <c r="H39" i="31"/>
  <c r="I39" i="31" s="1"/>
  <c r="D40" i="31"/>
  <c r="E40" i="31"/>
  <c r="H39" i="71"/>
  <c r="I39" i="71" s="1"/>
  <c r="D40" i="71"/>
  <c r="E40" i="71"/>
  <c r="G31" i="85"/>
  <c r="I31" i="85" s="1"/>
  <c r="H30" i="90"/>
  <c r="I30" i="90" s="1"/>
  <c r="H30" i="94"/>
  <c r="I30" i="94" s="1"/>
  <c r="D31" i="94"/>
  <c r="E31" i="94"/>
  <c r="H28" i="98"/>
  <c r="I28" i="98" s="1"/>
  <c r="D29" i="98"/>
  <c r="E29" i="98"/>
  <c r="D36" i="53"/>
  <c r="E36" i="53"/>
  <c r="H40" i="69"/>
  <c r="I40" i="69" s="1"/>
  <c r="D41" i="69"/>
  <c r="E41" i="69"/>
  <c r="G33" i="65"/>
  <c r="I33" i="65" s="1"/>
  <c r="D34" i="65"/>
  <c r="E34" i="65"/>
  <c r="H37" i="41"/>
  <c r="I37" i="41" s="1"/>
  <c r="D38" i="41"/>
  <c r="E38" i="41"/>
  <c r="H37" i="39"/>
  <c r="D38" i="39"/>
  <c r="E38" i="39"/>
  <c r="H40" i="70"/>
  <c r="D41" i="70"/>
  <c r="E41" i="70"/>
  <c r="H38" i="20"/>
  <c r="D39" i="20"/>
  <c r="E39" i="20"/>
  <c r="G40" i="27"/>
  <c r="I40" i="27" s="1"/>
  <c r="D41" i="27"/>
  <c r="E41" i="27"/>
  <c r="M21" i="102"/>
  <c r="N21" i="102" s="1"/>
  <c r="O21" i="102" s="1"/>
  <c r="I21" i="102"/>
  <c r="D38" i="42"/>
  <c r="E38" i="42"/>
  <c r="G33" i="67"/>
  <c r="I33" i="67" s="1"/>
  <c r="D34" i="67"/>
  <c r="E34" i="67"/>
  <c r="G36" i="45"/>
  <c r="I36" i="45" s="1"/>
  <c r="D37" i="45"/>
  <c r="E37" i="45"/>
  <c r="H30" i="91"/>
  <c r="I30" i="91" s="1"/>
  <c r="D31" i="91"/>
  <c r="E31" i="91"/>
  <c r="H37" i="74"/>
  <c r="I37" i="74" s="1"/>
  <c r="D38" i="74"/>
  <c r="E38" i="74"/>
  <c r="G34" i="64"/>
  <c r="I34" i="64" s="1"/>
  <c r="D35" i="64"/>
  <c r="E35" i="64"/>
  <c r="H39" i="34"/>
  <c r="I39" i="34" s="1"/>
  <c r="D40" i="34"/>
  <c r="E40" i="34"/>
  <c r="D36" i="54"/>
  <c r="E36" i="54"/>
  <c r="G34" i="60"/>
  <c r="D35" i="60"/>
  <c r="E35" i="60"/>
  <c r="H31" i="81"/>
  <c r="I31" i="81" s="1"/>
  <c r="D32" i="81"/>
  <c r="E32" i="81"/>
  <c r="H35" i="72"/>
  <c r="I35" i="72" s="1"/>
  <c r="D36" i="72"/>
  <c r="E36" i="72"/>
  <c r="I30" i="89"/>
  <c r="D31" i="90"/>
  <c r="E31" i="90"/>
  <c r="G37" i="44"/>
  <c r="I37" i="44" s="1"/>
  <c r="D38" i="44"/>
  <c r="E38" i="44"/>
  <c r="H38" i="19"/>
  <c r="I38" i="19" s="1"/>
  <c r="D39" i="19"/>
  <c r="E39" i="19"/>
  <c r="I37" i="73"/>
  <c r="G29" i="96"/>
  <c r="I29" i="96" s="1"/>
  <c r="D30" i="96"/>
  <c r="E30" i="96"/>
  <c r="D39" i="18"/>
  <c r="E39" i="18"/>
  <c r="H32" i="75"/>
  <c r="D33" i="75"/>
  <c r="E33" i="75"/>
  <c r="H33" i="66"/>
  <c r="I33" i="66" s="1"/>
  <c r="D34" i="66"/>
  <c r="E34" i="66"/>
  <c r="G39" i="23"/>
  <c r="I39" i="23" s="1"/>
  <c r="D40" i="23"/>
  <c r="E40" i="23"/>
  <c r="D32" i="82"/>
  <c r="E32" i="82"/>
  <c r="D25" i="100"/>
  <c r="E25" i="100"/>
  <c r="I38" i="21"/>
  <c r="G38" i="3"/>
  <c r="I38" i="3" s="1"/>
  <c r="D39" i="3"/>
  <c r="D31" i="89"/>
  <c r="E31" i="89"/>
  <c r="G38" i="22"/>
  <c r="I38" i="22" s="1"/>
  <c r="D39" i="22"/>
  <c r="E39" i="22"/>
  <c r="B22" i="102"/>
  <c r="G22" i="102"/>
  <c r="K22" i="102" s="1"/>
  <c r="L22" i="102" s="1"/>
  <c r="H22" i="102"/>
  <c r="D33" i="76"/>
  <c r="E33" i="76"/>
  <c r="G32" i="79"/>
  <c r="I32" i="79" s="1"/>
  <c r="D33" i="79"/>
  <c r="E33" i="79"/>
  <c r="H35" i="55"/>
  <c r="I35" i="55" s="1"/>
  <c r="D36" i="55"/>
  <c r="E36" i="55"/>
  <c r="B24" i="100"/>
  <c r="G24" i="100"/>
  <c r="H24" i="100"/>
  <c r="G37" i="43"/>
  <c r="I37" i="43" s="1"/>
  <c r="H35" i="56"/>
  <c r="I35" i="56" s="1"/>
  <c r="D36" i="56"/>
  <c r="E36" i="56"/>
  <c r="H34" i="62"/>
  <c r="I34" i="62" s="1"/>
  <c r="D35" i="62"/>
  <c r="E35" i="62"/>
  <c r="G32" i="77"/>
  <c r="I32" i="77" s="1"/>
  <c r="D33" i="77"/>
  <c r="E33" i="77"/>
  <c r="G37" i="39"/>
  <c r="D42" i="28"/>
  <c r="E42" i="28"/>
  <c r="G39" i="32"/>
  <c r="I39" i="32" s="1"/>
  <c r="D40" i="32"/>
  <c r="E40" i="32"/>
  <c r="D30" i="97"/>
  <c r="E30" i="97"/>
  <c r="F23" i="101"/>
  <c r="G23" i="101" s="1"/>
  <c r="B23" i="101"/>
  <c r="G38" i="20"/>
  <c r="D38" i="73"/>
  <c r="E38" i="73"/>
  <c r="G34" i="61"/>
  <c r="F29" i="99"/>
  <c r="G29" i="99" s="1"/>
  <c r="B29" i="99"/>
  <c r="D32" i="85"/>
  <c r="E32" i="85"/>
  <c r="D23" i="102"/>
  <c r="E23" i="102"/>
  <c r="D32" i="83"/>
  <c r="E32" i="83"/>
  <c r="H29" i="95"/>
  <c r="I29" i="95" s="1"/>
  <c r="D30" i="95"/>
  <c r="E30" i="95"/>
  <c r="G30" i="87"/>
  <c r="I30" i="87" s="1"/>
  <c r="D31" i="87"/>
  <c r="E31" i="87"/>
  <c r="H34" i="60"/>
  <c r="G30" i="88"/>
  <c r="G35" i="46"/>
  <c r="I35" i="46" s="1"/>
  <c r="D36" i="46"/>
  <c r="E36" i="46"/>
  <c r="D39" i="21"/>
  <c r="E39" i="21"/>
  <c r="G32" i="78"/>
  <c r="I32" i="78" s="1"/>
  <c r="D33" i="78"/>
  <c r="E33" i="78"/>
  <c r="G33" i="68"/>
  <c r="H40" i="29"/>
  <c r="I40" i="29" s="1"/>
  <c r="D41" i="29"/>
  <c r="E41" i="29"/>
  <c r="H30" i="92"/>
  <c r="I30" i="92" s="1"/>
  <c r="D31" i="92"/>
  <c r="E31" i="92"/>
  <c r="H31" i="84"/>
  <c r="B29" i="97"/>
  <c r="G29" i="97"/>
  <c r="H29" i="97"/>
  <c r="B34" i="63"/>
  <c r="F34" i="63"/>
  <c r="H34" i="63" s="1"/>
  <c r="G40" i="70"/>
  <c r="I34" i="60" l="1"/>
  <c r="I31" i="84"/>
  <c r="I40" i="70"/>
  <c r="F25" i="100"/>
  <c r="D26" i="100" s="1"/>
  <c r="I38" i="20"/>
  <c r="F33" i="78"/>
  <c r="G33" i="78" s="1"/>
  <c r="B33" i="78"/>
  <c r="I30" i="88"/>
  <c r="F30" i="95"/>
  <c r="H30" i="95" s="1"/>
  <c r="B30" i="95"/>
  <c r="B35" i="62"/>
  <c r="F35" i="62"/>
  <c r="H35" i="62" s="1"/>
  <c r="F39" i="22"/>
  <c r="G39" i="22" s="1"/>
  <c r="B39" i="22"/>
  <c r="F40" i="23"/>
  <c r="H40" i="23" s="1"/>
  <c r="B40" i="23"/>
  <c r="B35" i="60"/>
  <c r="F35" i="60"/>
  <c r="H35" i="60" s="1"/>
  <c r="F35" i="64"/>
  <c r="H35" i="64" s="1"/>
  <c r="B35" i="64"/>
  <c r="F40" i="24"/>
  <c r="B40" i="24"/>
  <c r="I32" i="76"/>
  <c r="F38" i="42"/>
  <c r="G38" i="42" s="1"/>
  <c r="B38" i="42"/>
  <c r="B42" i="28"/>
  <c r="F42" i="28"/>
  <c r="H42" i="28" s="1"/>
  <c r="B39" i="18"/>
  <c r="F39" i="18"/>
  <c r="G39" i="18" s="1"/>
  <c r="B37" i="45"/>
  <c r="F37" i="45"/>
  <c r="G37" i="45" s="1"/>
  <c r="F41" i="69"/>
  <c r="H41" i="69" s="1"/>
  <c r="B41" i="69"/>
  <c r="B31" i="94"/>
  <c r="F31" i="94"/>
  <c r="G31" i="94" s="1"/>
  <c r="B40" i="31"/>
  <c r="F40" i="31"/>
  <c r="H40" i="31" s="1"/>
  <c r="B36" i="58"/>
  <c r="F36" i="58"/>
  <c r="G36" i="58" s="1"/>
  <c r="F32" i="85"/>
  <c r="G32" i="85" s="1"/>
  <c r="B32" i="85"/>
  <c r="B39" i="19"/>
  <c r="F39" i="19"/>
  <c r="H39" i="19" s="1"/>
  <c r="F31" i="92"/>
  <c r="B31" i="92"/>
  <c r="G34" i="63"/>
  <c r="I34" i="63" s="1"/>
  <c r="D35" i="63"/>
  <c r="E35" i="63"/>
  <c r="H29" i="99"/>
  <c r="I29" i="99" s="1"/>
  <c r="D30" i="99"/>
  <c r="E30" i="99"/>
  <c r="H23" i="101"/>
  <c r="I23" i="101" s="1"/>
  <c r="D24" i="101"/>
  <c r="E24" i="101"/>
  <c r="I37" i="39"/>
  <c r="F36" i="55"/>
  <c r="G36" i="55" s="1"/>
  <c r="B36" i="55"/>
  <c r="B38" i="44"/>
  <c r="F38" i="44"/>
  <c r="H38" i="44" s="1"/>
  <c r="B36" i="72"/>
  <c r="F36" i="72"/>
  <c r="H36" i="72" s="1"/>
  <c r="F41" i="70"/>
  <c r="B41" i="70"/>
  <c r="G32" i="80"/>
  <c r="I32" i="80" s="1"/>
  <c r="D33" i="80"/>
  <c r="E33" i="80"/>
  <c r="B32" i="84"/>
  <c r="F32" i="84"/>
  <c r="G32" i="84" s="1"/>
  <c r="I32" i="75"/>
  <c r="B36" i="56"/>
  <c r="F36" i="56"/>
  <c r="H36" i="56" s="1"/>
  <c r="E26" i="100"/>
  <c r="F26" i="100" s="1"/>
  <c r="H26" i="100" s="1"/>
  <c r="B26" i="100"/>
  <c r="F34" i="66"/>
  <c r="H34" i="66" s="1"/>
  <c r="B34" i="66"/>
  <c r="F38" i="74"/>
  <c r="B38" i="74"/>
  <c r="G38" i="74"/>
  <c r="F38" i="41"/>
  <c r="B38" i="41"/>
  <c r="H38" i="17"/>
  <c r="I38" i="17" s="1"/>
  <c r="D39" i="17"/>
  <c r="E39" i="17"/>
  <c r="E39" i="3"/>
  <c r="F39" i="3" s="1"/>
  <c r="B39" i="3"/>
  <c r="F39" i="20"/>
  <c r="H39" i="20" s="1"/>
  <c r="B39" i="20"/>
  <c r="F33" i="76"/>
  <c r="G33" i="76" s="1"/>
  <c r="B33" i="76"/>
  <c r="F30" i="96"/>
  <c r="G30" i="96" s="1"/>
  <c r="B30" i="96"/>
  <c r="F36" i="54"/>
  <c r="G36" i="54" s="1"/>
  <c r="B36" i="54"/>
  <c r="I29" i="97"/>
  <c r="F41" i="29"/>
  <c r="B41" i="29"/>
  <c r="F39" i="21"/>
  <c r="G39" i="21" s="1"/>
  <c r="B39" i="21"/>
  <c r="I34" i="61"/>
  <c r="F30" i="97"/>
  <c r="B30" i="97"/>
  <c r="F33" i="77"/>
  <c r="H33" i="77" s="1"/>
  <c r="B33" i="77"/>
  <c r="M22" i="102"/>
  <c r="N22" i="102" s="1"/>
  <c r="O22" i="102" s="1"/>
  <c r="I22" i="102"/>
  <c r="B25" i="100"/>
  <c r="G25" i="100"/>
  <c r="H25" i="100"/>
  <c r="B34" i="67"/>
  <c r="F34" i="67"/>
  <c r="G34" i="67" s="1"/>
  <c r="F41" i="27"/>
  <c r="B41" i="27"/>
  <c r="B36" i="53"/>
  <c r="F36" i="53"/>
  <c r="G36" i="53" s="1"/>
  <c r="F32" i="86"/>
  <c r="G32" i="86" s="1"/>
  <c r="B32" i="86"/>
  <c r="B36" i="57"/>
  <c r="F36" i="57"/>
  <c r="G36" i="57" s="1"/>
  <c r="F32" i="83"/>
  <c r="G32" i="83" s="1"/>
  <c r="B32" i="83"/>
  <c r="F31" i="87"/>
  <c r="B31" i="87"/>
  <c r="B23" i="102"/>
  <c r="F23" i="102"/>
  <c r="G23" i="102" s="1"/>
  <c r="K23" i="102" s="1"/>
  <c r="L23" i="102" s="1"/>
  <c r="F31" i="89"/>
  <c r="H31" i="89" s="1"/>
  <c r="B31" i="89"/>
  <c r="F32" i="81"/>
  <c r="B32" i="81"/>
  <c r="F40" i="34"/>
  <c r="H40" i="34" s="1"/>
  <c r="B40" i="34"/>
  <c r="B30" i="93"/>
  <c r="F30" i="93"/>
  <c r="G30" i="93" s="1"/>
  <c r="B38" i="43"/>
  <c r="F38" i="43"/>
  <c r="G38" i="43" s="1"/>
  <c r="I33" i="68"/>
  <c r="B36" i="46"/>
  <c r="F36" i="46"/>
  <c r="H36" i="46" s="1"/>
  <c r="B38" i="73"/>
  <c r="F38" i="73"/>
  <c r="G38" i="73" s="1"/>
  <c r="F40" i="32"/>
  <c r="H40" i="32" s="1"/>
  <c r="B40" i="32"/>
  <c r="I24" i="100"/>
  <c r="B33" i="79"/>
  <c r="F33" i="79"/>
  <c r="H33" i="79" s="1"/>
  <c r="F32" i="82"/>
  <c r="G32" i="82" s="1"/>
  <c r="B32" i="82"/>
  <c r="F33" i="75"/>
  <c r="G33" i="75" s="1"/>
  <c r="B33" i="75"/>
  <c r="F31" i="90"/>
  <c r="H31" i="90" s="1"/>
  <c r="B31" i="90"/>
  <c r="F31" i="91"/>
  <c r="B31" i="91"/>
  <c r="F38" i="39"/>
  <c r="H38" i="39" s="1"/>
  <c r="B38" i="39"/>
  <c r="F34" i="65"/>
  <c r="B34" i="65"/>
  <c r="F29" i="98"/>
  <c r="H29" i="98" s="1"/>
  <c r="B29" i="98"/>
  <c r="F40" i="71"/>
  <c r="G40" i="71" s="1"/>
  <c r="B40" i="71"/>
  <c r="B41" i="30"/>
  <c r="F41" i="30"/>
  <c r="H41" i="30" s="1"/>
  <c r="B34" i="68"/>
  <c r="F34" i="68"/>
  <c r="H34" i="68" s="1"/>
  <c r="F35" i="59"/>
  <c r="G35" i="59" s="1"/>
  <c r="B35" i="59"/>
  <c r="B35" i="61"/>
  <c r="F35" i="61"/>
  <c r="H35" i="61" s="1"/>
  <c r="B31" i="88"/>
  <c r="F31" i="88"/>
  <c r="H31" i="88"/>
  <c r="H32" i="86" l="1"/>
  <c r="H33" i="78"/>
  <c r="H32" i="82"/>
  <c r="I32" i="82" s="1"/>
  <c r="I32" i="86"/>
  <c r="G34" i="68"/>
  <c r="I34" i="68" s="1"/>
  <c r="H39" i="18"/>
  <c r="H33" i="75"/>
  <c r="I33" i="75" s="1"/>
  <c r="G36" i="72"/>
  <c r="I36" i="72" s="1"/>
  <c r="G35" i="64"/>
  <c r="I35" i="64" s="1"/>
  <c r="G41" i="30"/>
  <c r="G39" i="20"/>
  <c r="I39" i="20" s="1"/>
  <c r="H36" i="55"/>
  <c r="I36" i="55" s="1"/>
  <c r="G30" i="95"/>
  <c r="I30" i="95" s="1"/>
  <c r="H39" i="3"/>
  <c r="D40" i="3"/>
  <c r="E40" i="3"/>
  <c r="G39" i="3"/>
  <c r="D32" i="91"/>
  <c r="E32" i="91"/>
  <c r="H31" i="92"/>
  <c r="D32" i="92"/>
  <c r="E32" i="92"/>
  <c r="G40" i="34"/>
  <c r="I40" i="34" s="1"/>
  <c r="H31" i="87"/>
  <c r="D32" i="87"/>
  <c r="E32" i="87"/>
  <c r="G41" i="27"/>
  <c r="D42" i="27"/>
  <c r="E42" i="27"/>
  <c r="H30" i="97"/>
  <c r="D31" i="97"/>
  <c r="E31" i="97"/>
  <c r="D27" i="100"/>
  <c r="E27" i="100"/>
  <c r="H32" i="84"/>
  <c r="I32" i="84" s="1"/>
  <c r="D33" i="84"/>
  <c r="E33" i="84"/>
  <c r="F30" i="99"/>
  <c r="H30" i="99" s="1"/>
  <c r="B30" i="99"/>
  <c r="D37" i="58"/>
  <c r="E37" i="58"/>
  <c r="G41" i="69"/>
  <c r="I41" i="69" s="1"/>
  <c r="I39" i="18"/>
  <c r="H40" i="24"/>
  <c r="D41" i="24"/>
  <c r="E41" i="24"/>
  <c r="G40" i="23"/>
  <c r="I40" i="23" s="1"/>
  <c r="G35" i="62"/>
  <c r="I35" i="62" s="1"/>
  <c r="D36" i="62"/>
  <c r="E36" i="62"/>
  <c r="I33" i="78"/>
  <c r="H41" i="29"/>
  <c r="D42" i="29"/>
  <c r="E42" i="29"/>
  <c r="H38" i="41"/>
  <c r="D39" i="41"/>
  <c r="E39" i="41"/>
  <c r="G40" i="32"/>
  <c r="I40" i="32" s="1"/>
  <c r="D41" i="32"/>
  <c r="E41" i="32"/>
  <c r="H33" i="76"/>
  <c r="D34" i="76"/>
  <c r="E34" i="76"/>
  <c r="G39" i="19"/>
  <c r="I39" i="19" s="1"/>
  <c r="D40" i="19"/>
  <c r="E40" i="19"/>
  <c r="D40" i="18"/>
  <c r="E40" i="18"/>
  <c r="D33" i="81"/>
  <c r="E33" i="81"/>
  <c r="H41" i="70"/>
  <c r="D42" i="70"/>
  <c r="E42" i="70"/>
  <c r="D32" i="88"/>
  <c r="E32" i="88"/>
  <c r="H34" i="65"/>
  <c r="D35" i="65"/>
  <c r="E35" i="65"/>
  <c r="H38" i="43"/>
  <c r="I38" i="43" s="1"/>
  <c r="D35" i="68"/>
  <c r="E35" i="68"/>
  <c r="H40" i="71"/>
  <c r="I40" i="71" s="1"/>
  <c r="D41" i="71"/>
  <c r="E41" i="71"/>
  <c r="G31" i="90"/>
  <c r="I31" i="90" s="1"/>
  <c r="D32" i="90"/>
  <c r="E32" i="90"/>
  <c r="D33" i="82"/>
  <c r="E33" i="82"/>
  <c r="G31" i="89"/>
  <c r="I31" i="89" s="1"/>
  <c r="D32" i="89"/>
  <c r="E32" i="89"/>
  <c r="D33" i="86"/>
  <c r="E33" i="86"/>
  <c r="H34" i="67"/>
  <c r="I34" i="67" s="1"/>
  <c r="D35" i="67"/>
  <c r="E35" i="67"/>
  <c r="H38" i="74"/>
  <c r="I38" i="74" s="1"/>
  <c r="D39" i="74"/>
  <c r="E39" i="74"/>
  <c r="D37" i="72"/>
  <c r="E37" i="72"/>
  <c r="D37" i="55"/>
  <c r="E37" i="55"/>
  <c r="H38" i="42"/>
  <c r="I38" i="42" s="1"/>
  <c r="D39" i="42"/>
  <c r="E39" i="42"/>
  <c r="D34" i="78"/>
  <c r="E34" i="78"/>
  <c r="H38" i="73"/>
  <c r="I38" i="73" s="1"/>
  <c r="D39" i="73"/>
  <c r="E39" i="73"/>
  <c r="C48" i="17"/>
  <c r="B39" i="17"/>
  <c r="F39" i="17"/>
  <c r="G39" i="17" s="1"/>
  <c r="B33" i="80"/>
  <c r="F33" i="80"/>
  <c r="H33" i="80" s="1"/>
  <c r="B35" i="63"/>
  <c r="F35" i="63"/>
  <c r="G35" i="63" s="1"/>
  <c r="G31" i="91"/>
  <c r="G33" i="79"/>
  <c r="I33" i="79" s="1"/>
  <c r="D34" i="79"/>
  <c r="E34" i="79"/>
  <c r="G32" i="81"/>
  <c r="H23" i="102"/>
  <c r="D24" i="102"/>
  <c r="E24" i="102"/>
  <c r="H36" i="53"/>
  <c r="I36" i="53" s="1"/>
  <c r="D37" i="53"/>
  <c r="E37" i="53"/>
  <c r="H39" i="21"/>
  <c r="I39" i="21" s="1"/>
  <c r="D40" i="21"/>
  <c r="E40" i="21"/>
  <c r="G36" i="56"/>
  <c r="I36" i="56" s="1"/>
  <c r="D37" i="56"/>
  <c r="E37" i="56"/>
  <c r="D36" i="64"/>
  <c r="E36" i="64"/>
  <c r="G35" i="61"/>
  <c r="I35" i="61" s="1"/>
  <c r="D36" i="61"/>
  <c r="E36" i="61"/>
  <c r="D41" i="34"/>
  <c r="E41" i="34"/>
  <c r="H32" i="83"/>
  <c r="I32" i="83" s="1"/>
  <c r="D33" i="83"/>
  <c r="E33" i="83"/>
  <c r="H36" i="54"/>
  <c r="I36" i="54" s="1"/>
  <c r="D37" i="54"/>
  <c r="E37" i="54"/>
  <c r="G40" i="31"/>
  <c r="I40" i="31" s="1"/>
  <c r="D41" i="31"/>
  <c r="E41" i="31"/>
  <c r="D42" i="69"/>
  <c r="E42" i="69"/>
  <c r="D41" i="23"/>
  <c r="E41" i="23"/>
  <c r="I41" i="30"/>
  <c r="G29" i="98"/>
  <c r="I29" i="98" s="1"/>
  <c r="D30" i="98"/>
  <c r="E30" i="98"/>
  <c r="H31" i="91"/>
  <c r="H32" i="81"/>
  <c r="H36" i="57"/>
  <c r="I36" i="57" s="1"/>
  <c r="D37" i="57"/>
  <c r="E37" i="57"/>
  <c r="I25" i="100"/>
  <c r="G33" i="77"/>
  <c r="I33" i="77" s="1"/>
  <c r="D34" i="77"/>
  <c r="E34" i="77"/>
  <c r="G41" i="29"/>
  <c r="D40" i="20"/>
  <c r="E40" i="20"/>
  <c r="G38" i="41"/>
  <c r="G34" i="66"/>
  <c r="I34" i="66" s="1"/>
  <c r="D35" i="66"/>
  <c r="E35" i="66"/>
  <c r="G41" i="70"/>
  <c r="G38" i="44"/>
  <c r="I38" i="44" s="1"/>
  <c r="D39" i="44"/>
  <c r="E39" i="44"/>
  <c r="F24" i="101"/>
  <c r="G24" i="101" s="1"/>
  <c r="B24" i="101"/>
  <c r="G31" i="92"/>
  <c r="H32" i="85"/>
  <c r="I32" i="85" s="1"/>
  <c r="D33" i="85"/>
  <c r="E33" i="85"/>
  <c r="H37" i="45"/>
  <c r="I37" i="45" s="1"/>
  <c r="D38" i="45"/>
  <c r="E38" i="45"/>
  <c r="G42" i="28"/>
  <c r="I42" i="28" s="1"/>
  <c r="D43" i="28"/>
  <c r="E43" i="28"/>
  <c r="E31" i="95"/>
  <c r="D31" i="95"/>
  <c r="H35" i="59"/>
  <c r="I35" i="59" s="1"/>
  <c r="D36" i="59"/>
  <c r="E36" i="59"/>
  <c r="I33" i="76"/>
  <c r="G38" i="39"/>
  <c r="I38" i="39" s="1"/>
  <c r="D39" i="39"/>
  <c r="E39" i="39"/>
  <c r="E39" i="43"/>
  <c r="D39" i="43"/>
  <c r="G31" i="88"/>
  <c r="I31" i="88" s="1"/>
  <c r="D42" i="30"/>
  <c r="E42" i="30"/>
  <c r="G34" i="65"/>
  <c r="D34" i="75"/>
  <c r="E34" i="75"/>
  <c r="G36" i="46"/>
  <c r="I36" i="46" s="1"/>
  <c r="D37" i="46"/>
  <c r="E37" i="46"/>
  <c r="H30" i="93"/>
  <c r="I30" i="93" s="1"/>
  <c r="D31" i="93"/>
  <c r="E31" i="93"/>
  <c r="G31" i="87"/>
  <c r="I31" i="87" s="1"/>
  <c r="H41" i="27"/>
  <c r="G30" i="97"/>
  <c r="I30" i="97" s="1"/>
  <c r="H30" i="96"/>
  <c r="I30" i="96" s="1"/>
  <c r="D31" i="96"/>
  <c r="E31" i="96"/>
  <c r="G26" i="100"/>
  <c r="I26" i="100" s="1"/>
  <c r="H36" i="58"/>
  <c r="I36" i="58" s="1"/>
  <c r="H31" i="94"/>
  <c r="I31" i="94" s="1"/>
  <c r="D32" i="94"/>
  <c r="E32" i="94"/>
  <c r="G40" i="24"/>
  <c r="G35" i="60"/>
  <c r="I35" i="60" s="1"/>
  <c r="D36" i="60"/>
  <c r="E36" i="60"/>
  <c r="H39" i="22"/>
  <c r="I39" i="22" s="1"/>
  <c r="D40" i="22"/>
  <c r="E40" i="22"/>
  <c r="I38" i="41" l="1"/>
  <c r="I31" i="91"/>
  <c r="I41" i="27"/>
  <c r="I34" i="65"/>
  <c r="I40" i="24"/>
  <c r="I41" i="29"/>
  <c r="I31" i="92"/>
  <c r="I41" i="70"/>
  <c r="F32" i="88"/>
  <c r="D33" i="88" s="1"/>
  <c r="F39" i="42"/>
  <c r="H39" i="42" s="1"/>
  <c r="B39" i="42"/>
  <c r="F40" i="18"/>
  <c r="H40" i="18" s="1"/>
  <c r="B40" i="18"/>
  <c r="F42" i="29"/>
  <c r="H42" i="29" s="1"/>
  <c r="B42" i="29"/>
  <c r="B41" i="24"/>
  <c r="F41" i="24"/>
  <c r="H41" i="24" s="1"/>
  <c r="B32" i="87"/>
  <c r="F32" i="87"/>
  <c r="G32" i="87" s="1"/>
  <c r="H32" i="87"/>
  <c r="F39" i="74"/>
  <c r="B39" i="74"/>
  <c r="B31" i="93"/>
  <c r="F31" i="93"/>
  <c r="H31" i="93" s="1"/>
  <c r="F36" i="60"/>
  <c r="G36" i="60" s="1"/>
  <c r="B36" i="60"/>
  <c r="F35" i="66"/>
  <c r="G35" i="66" s="1"/>
  <c r="B35" i="66"/>
  <c r="F36" i="61"/>
  <c r="H36" i="61" s="1"/>
  <c r="B36" i="61"/>
  <c r="F37" i="53"/>
  <c r="B37" i="53"/>
  <c r="B34" i="79"/>
  <c r="F34" i="79"/>
  <c r="H34" i="79" s="1"/>
  <c r="G33" i="80"/>
  <c r="I33" i="80" s="1"/>
  <c r="D34" i="80"/>
  <c r="E34" i="80"/>
  <c r="B32" i="88"/>
  <c r="F41" i="32"/>
  <c r="H41" i="32" s="1"/>
  <c r="B41" i="32"/>
  <c r="B43" i="28"/>
  <c r="F43" i="28"/>
  <c r="B42" i="69"/>
  <c r="F42" i="69"/>
  <c r="H42" i="69" s="1"/>
  <c r="B42" i="30"/>
  <c r="F42" i="30"/>
  <c r="G42" i="30" s="1"/>
  <c r="B30" i="98"/>
  <c r="F30" i="98"/>
  <c r="H30" i="98" s="1"/>
  <c r="B41" i="31"/>
  <c r="F41" i="31"/>
  <c r="H41" i="31" s="1"/>
  <c r="B33" i="83"/>
  <c r="F33" i="83"/>
  <c r="H33" i="83" s="1"/>
  <c r="B37" i="56"/>
  <c r="F37" i="56"/>
  <c r="H37" i="56" s="1"/>
  <c r="B35" i="67"/>
  <c r="F35" i="67"/>
  <c r="G35" i="67" s="1"/>
  <c r="F33" i="82"/>
  <c r="B33" i="82"/>
  <c r="B35" i="68"/>
  <c r="F35" i="68"/>
  <c r="G35" i="68" s="1"/>
  <c r="B40" i="19"/>
  <c r="F40" i="19"/>
  <c r="H40" i="19" s="1"/>
  <c r="G30" i="99"/>
  <c r="I30" i="99" s="1"/>
  <c r="D31" i="99"/>
  <c r="E31" i="99"/>
  <c r="B31" i="97"/>
  <c r="F31" i="97"/>
  <c r="G31" i="97" s="1"/>
  <c r="F37" i="54"/>
  <c r="B37" i="54"/>
  <c r="F41" i="71"/>
  <c r="H41" i="71" s="1"/>
  <c r="B41" i="71"/>
  <c r="B32" i="92"/>
  <c r="F32" i="92"/>
  <c r="H32" i="92" s="1"/>
  <c r="F34" i="77"/>
  <c r="H34" i="77" s="1"/>
  <c r="B34" i="77"/>
  <c r="F31" i="96"/>
  <c r="G31" i="96" s="1"/>
  <c r="B31" i="96"/>
  <c r="B36" i="59"/>
  <c r="F36" i="59"/>
  <c r="G36" i="59" s="1"/>
  <c r="F37" i="46"/>
  <c r="H37" i="46" s="1"/>
  <c r="B37" i="46"/>
  <c r="B39" i="43"/>
  <c r="F39" i="43"/>
  <c r="B38" i="45"/>
  <c r="F38" i="45"/>
  <c r="G38" i="45" s="1"/>
  <c r="H24" i="101"/>
  <c r="I24" i="101" s="1"/>
  <c r="D25" i="101"/>
  <c r="E25" i="101"/>
  <c r="F39" i="73"/>
  <c r="B39" i="73"/>
  <c r="B37" i="55"/>
  <c r="F37" i="55"/>
  <c r="H37" i="55" s="1"/>
  <c r="B42" i="70"/>
  <c r="F42" i="70"/>
  <c r="B27" i="100"/>
  <c r="F31" i="95"/>
  <c r="G31" i="95" s="1"/>
  <c r="B31" i="95"/>
  <c r="B37" i="57"/>
  <c r="F37" i="57"/>
  <c r="G37" i="57" s="1"/>
  <c r="B32" i="90"/>
  <c r="F32" i="90"/>
  <c r="H32" i="90" s="1"/>
  <c r="F36" i="62"/>
  <c r="B36" i="62"/>
  <c r="F33" i="84"/>
  <c r="H33" i="84" s="1"/>
  <c r="B33" i="84"/>
  <c r="B32" i="91"/>
  <c r="F32" i="91"/>
  <c r="H32" i="91" s="1"/>
  <c r="I39" i="3"/>
  <c r="B32" i="89"/>
  <c r="F32" i="89"/>
  <c r="G32" i="89" s="1"/>
  <c r="F32" i="94"/>
  <c r="H32" i="94" s="1"/>
  <c r="B32" i="94"/>
  <c r="B39" i="44"/>
  <c r="F39" i="44"/>
  <c r="H39" i="44" s="1"/>
  <c r="B40" i="20"/>
  <c r="F40" i="20"/>
  <c r="H40" i="20" s="1"/>
  <c r="F41" i="34"/>
  <c r="B41" i="34"/>
  <c r="F36" i="64"/>
  <c r="G36" i="64" s="1"/>
  <c r="B36" i="64"/>
  <c r="B24" i="102"/>
  <c r="F24" i="102"/>
  <c r="H24" i="102" s="1"/>
  <c r="H39" i="17"/>
  <c r="I39" i="17" s="1"/>
  <c r="D40" i="17"/>
  <c r="E40" i="17"/>
  <c r="F37" i="72"/>
  <c r="H37" i="72" s="1"/>
  <c r="B37" i="72"/>
  <c r="B33" i="86"/>
  <c r="F33" i="86"/>
  <c r="B35" i="65"/>
  <c r="F35" i="65"/>
  <c r="H35" i="65" s="1"/>
  <c r="B34" i="76"/>
  <c r="F34" i="76"/>
  <c r="B39" i="41"/>
  <c r="F39" i="41"/>
  <c r="G39" i="41" s="1"/>
  <c r="F42" i="27"/>
  <c r="G42" i="27" s="1"/>
  <c r="B42" i="27"/>
  <c r="B40" i="22"/>
  <c r="F40" i="22"/>
  <c r="H40" i="22" s="1"/>
  <c r="F34" i="75"/>
  <c r="H34" i="75" s="1"/>
  <c r="B34" i="75"/>
  <c r="B39" i="39"/>
  <c r="F39" i="39"/>
  <c r="B33" i="85"/>
  <c r="F33" i="85"/>
  <c r="H33" i="85" s="1"/>
  <c r="I32" i="81"/>
  <c r="F41" i="23"/>
  <c r="H41" i="23" s="1"/>
  <c r="B41" i="23"/>
  <c r="B40" i="21"/>
  <c r="F40" i="21"/>
  <c r="G40" i="21" s="1"/>
  <c r="M23" i="102"/>
  <c r="N23" i="102" s="1"/>
  <c r="O23" i="102" s="1"/>
  <c r="I23" i="102"/>
  <c r="H35" i="63"/>
  <c r="I35" i="63" s="1"/>
  <c r="D36" i="63"/>
  <c r="E36" i="63"/>
  <c r="B34" i="78"/>
  <c r="F34" i="78"/>
  <c r="H34" i="78" s="1"/>
  <c r="B33" i="81"/>
  <c r="F33" i="81"/>
  <c r="H33" i="81" s="1"/>
  <c r="F37" i="58"/>
  <c r="H37" i="58" s="1"/>
  <c r="B37" i="58"/>
  <c r="F27" i="100"/>
  <c r="F40" i="3"/>
  <c r="D41" i="3" s="1"/>
  <c r="B40" i="3"/>
  <c r="G32" i="88" l="1"/>
  <c r="H42" i="27"/>
  <c r="I42" i="27" s="1"/>
  <c r="G41" i="71"/>
  <c r="I41" i="71" s="1"/>
  <c r="G37" i="58"/>
  <c r="G41" i="23"/>
  <c r="I41" i="23" s="1"/>
  <c r="E33" i="88"/>
  <c r="F33" i="88" s="1"/>
  <c r="G33" i="88" s="1"/>
  <c r="G35" i="65"/>
  <c r="I35" i="65" s="1"/>
  <c r="H32" i="88"/>
  <c r="I32" i="88" s="1"/>
  <c r="G40" i="3"/>
  <c r="H40" i="3"/>
  <c r="G34" i="77"/>
  <c r="I34" i="77" s="1"/>
  <c r="H40" i="21"/>
  <c r="I40" i="21" s="1"/>
  <c r="F25" i="101"/>
  <c r="D26" i="101" s="1"/>
  <c r="I32" i="87"/>
  <c r="G31" i="93"/>
  <c r="I31" i="93" s="1"/>
  <c r="G40" i="18"/>
  <c r="I40" i="18" s="1"/>
  <c r="G37" i="53"/>
  <c r="D38" i="53"/>
  <c r="E38" i="53"/>
  <c r="D40" i="73"/>
  <c r="E40" i="73"/>
  <c r="D37" i="62"/>
  <c r="E37" i="62"/>
  <c r="H33" i="82"/>
  <c r="D34" i="82"/>
  <c r="E34" i="82"/>
  <c r="B33" i="88"/>
  <c r="E41" i="3"/>
  <c r="F41" i="3" s="1"/>
  <c r="B41" i="3"/>
  <c r="D42" i="23"/>
  <c r="E42" i="23"/>
  <c r="G24" i="102"/>
  <c r="K24" i="102" s="1"/>
  <c r="D25" i="102"/>
  <c r="E25" i="102"/>
  <c r="G32" i="94"/>
  <c r="I32" i="94" s="1"/>
  <c r="D33" i="94"/>
  <c r="E33" i="94"/>
  <c r="B25" i="101"/>
  <c r="H31" i="97"/>
  <c r="I31" i="97" s="1"/>
  <c r="G40" i="19"/>
  <c r="I40" i="19" s="1"/>
  <c r="D41" i="19"/>
  <c r="E41" i="19"/>
  <c r="H42" i="30"/>
  <c r="I42" i="30" s="1"/>
  <c r="D43" i="30"/>
  <c r="E43" i="30"/>
  <c r="H36" i="60"/>
  <c r="I36" i="60" s="1"/>
  <c r="D37" i="60"/>
  <c r="E37" i="60"/>
  <c r="B34" i="80"/>
  <c r="F34" i="80"/>
  <c r="G34" i="80" s="1"/>
  <c r="D28" i="100"/>
  <c r="E28" i="100"/>
  <c r="D43" i="27"/>
  <c r="E43" i="27"/>
  <c r="G40" i="20"/>
  <c r="I40" i="20" s="1"/>
  <c r="D41" i="20"/>
  <c r="E41" i="20"/>
  <c r="G32" i="90"/>
  <c r="I32" i="90" s="1"/>
  <c r="D33" i="90"/>
  <c r="E33" i="90"/>
  <c r="H31" i="95"/>
  <c r="I31" i="95" s="1"/>
  <c r="D32" i="95"/>
  <c r="E32" i="95"/>
  <c r="G37" i="55"/>
  <c r="I37" i="55" s="1"/>
  <c r="D38" i="55"/>
  <c r="E38" i="55"/>
  <c r="H31" i="96"/>
  <c r="I31" i="96" s="1"/>
  <c r="D32" i="96"/>
  <c r="E32" i="96"/>
  <c r="H35" i="67"/>
  <c r="I35" i="67" s="1"/>
  <c r="D36" i="67"/>
  <c r="E36" i="67"/>
  <c r="G36" i="61"/>
  <c r="I36" i="61" s="1"/>
  <c r="D37" i="61"/>
  <c r="E37" i="61"/>
  <c r="G42" i="29"/>
  <c r="I42" i="29" s="1"/>
  <c r="D43" i="29"/>
  <c r="E43" i="29"/>
  <c r="H34" i="76"/>
  <c r="D35" i="76"/>
  <c r="E35" i="76"/>
  <c r="G42" i="70"/>
  <c r="D43" i="70"/>
  <c r="E43" i="70"/>
  <c r="G43" i="28"/>
  <c r="D44" i="28"/>
  <c r="E44" i="28"/>
  <c r="G33" i="81"/>
  <c r="D34" i="81"/>
  <c r="E34" i="81"/>
  <c r="D33" i="91"/>
  <c r="E33" i="91"/>
  <c r="G32" i="92"/>
  <c r="I32" i="92" s="1"/>
  <c r="D33" i="92"/>
  <c r="E33" i="92"/>
  <c r="G33" i="83"/>
  <c r="I33" i="83" s="1"/>
  <c r="D34" i="83"/>
  <c r="E34" i="83"/>
  <c r="G34" i="78"/>
  <c r="I34" i="78" s="1"/>
  <c r="D35" i="78"/>
  <c r="E35" i="78"/>
  <c r="G34" i="75"/>
  <c r="I34" i="75" s="1"/>
  <c r="D35" i="75"/>
  <c r="E35" i="75"/>
  <c r="D36" i="65"/>
  <c r="E36" i="65"/>
  <c r="G37" i="72"/>
  <c r="I37" i="72" s="1"/>
  <c r="D38" i="72"/>
  <c r="E38" i="72"/>
  <c r="H32" i="89"/>
  <c r="I32" i="89" s="1"/>
  <c r="D33" i="89"/>
  <c r="E33" i="89"/>
  <c r="H27" i="100"/>
  <c r="G37" i="46"/>
  <c r="I37" i="46" s="1"/>
  <c r="D38" i="46"/>
  <c r="E38" i="46"/>
  <c r="D32" i="97"/>
  <c r="E32" i="97"/>
  <c r="G41" i="31"/>
  <c r="I41" i="31" s="1"/>
  <c r="D42" i="31"/>
  <c r="E42" i="31"/>
  <c r="G41" i="32"/>
  <c r="I41" i="32" s="1"/>
  <c r="D42" i="32"/>
  <c r="E42" i="32"/>
  <c r="G34" i="79"/>
  <c r="I34" i="79" s="1"/>
  <c r="D35" i="79"/>
  <c r="E35" i="79"/>
  <c r="D33" i="87"/>
  <c r="E33" i="87"/>
  <c r="G39" i="42"/>
  <c r="I39" i="42" s="1"/>
  <c r="D40" i="42"/>
  <c r="E40" i="42"/>
  <c r="G41" i="34"/>
  <c r="D42" i="34"/>
  <c r="E42" i="34"/>
  <c r="G39" i="74"/>
  <c r="D40" i="74"/>
  <c r="E40" i="74"/>
  <c r="I37" i="58"/>
  <c r="D41" i="21"/>
  <c r="E41" i="21"/>
  <c r="G33" i="85"/>
  <c r="I33" i="85" s="1"/>
  <c r="D34" i="85"/>
  <c r="E34" i="85"/>
  <c r="H39" i="41"/>
  <c r="I39" i="41" s="1"/>
  <c r="D40" i="41"/>
  <c r="E40" i="41"/>
  <c r="G33" i="84"/>
  <c r="I33" i="84" s="1"/>
  <c r="D34" i="84"/>
  <c r="E34" i="84"/>
  <c r="G27" i="100"/>
  <c r="G39" i="73"/>
  <c r="H38" i="45"/>
  <c r="I38" i="45" s="1"/>
  <c r="D39" i="45"/>
  <c r="E39" i="45"/>
  <c r="H36" i="59"/>
  <c r="I36" i="59" s="1"/>
  <c r="H35" i="68"/>
  <c r="I35" i="68" s="1"/>
  <c r="D36" i="68"/>
  <c r="E36" i="68"/>
  <c r="G42" i="69"/>
  <c r="I42" i="69" s="1"/>
  <c r="D43" i="69"/>
  <c r="E43" i="69"/>
  <c r="D32" i="93"/>
  <c r="E32" i="93"/>
  <c r="H39" i="39"/>
  <c r="D40" i="39"/>
  <c r="E40" i="39"/>
  <c r="D34" i="86"/>
  <c r="E34" i="86"/>
  <c r="H37" i="54"/>
  <c r="D38" i="54"/>
  <c r="E38" i="54"/>
  <c r="G40" i="22"/>
  <c r="I40" i="22" s="1"/>
  <c r="D41" i="22"/>
  <c r="E41" i="22"/>
  <c r="H33" i="86"/>
  <c r="C49" i="17"/>
  <c r="B40" i="17"/>
  <c r="F40" i="17"/>
  <c r="G40" i="17" s="1"/>
  <c r="H36" i="64"/>
  <c r="I36" i="64" s="1"/>
  <c r="D37" i="64"/>
  <c r="E37" i="64"/>
  <c r="G39" i="44"/>
  <c r="I39" i="44" s="1"/>
  <c r="D40" i="44"/>
  <c r="E40" i="44"/>
  <c r="G36" i="62"/>
  <c r="H39" i="73"/>
  <c r="D42" i="71"/>
  <c r="E42" i="71"/>
  <c r="G37" i="56"/>
  <c r="I37" i="56" s="1"/>
  <c r="D38" i="56"/>
  <c r="E38" i="56"/>
  <c r="H37" i="53"/>
  <c r="I37" i="53" s="1"/>
  <c r="H35" i="66"/>
  <c r="I35" i="66" s="1"/>
  <c r="D36" i="66"/>
  <c r="E36" i="66"/>
  <c r="I33" i="81"/>
  <c r="H39" i="43"/>
  <c r="D40" i="43"/>
  <c r="E40" i="43"/>
  <c r="M24" i="102"/>
  <c r="I24" i="102"/>
  <c r="D38" i="58"/>
  <c r="E38" i="58"/>
  <c r="F36" i="63"/>
  <c r="H36" i="63" s="1"/>
  <c r="B36" i="63"/>
  <c r="G39" i="39"/>
  <c r="G34" i="76"/>
  <c r="G33" i="86"/>
  <c r="H41" i="34"/>
  <c r="G32" i="91"/>
  <c r="I32" i="91" s="1"/>
  <c r="H36" i="62"/>
  <c r="H37" i="57"/>
  <c r="I37" i="57" s="1"/>
  <c r="D38" i="57"/>
  <c r="E38" i="57"/>
  <c r="H42" i="70"/>
  <c r="G39" i="43"/>
  <c r="D37" i="59"/>
  <c r="E37" i="59"/>
  <c r="D35" i="77"/>
  <c r="E35" i="77"/>
  <c r="G37" i="54"/>
  <c r="F31" i="99"/>
  <c r="G31" i="99" s="1"/>
  <c r="B31" i="99"/>
  <c r="G33" i="82"/>
  <c r="I33" i="82" s="1"/>
  <c r="G30" i="98"/>
  <c r="I30" i="98" s="1"/>
  <c r="D31" i="98"/>
  <c r="E31" i="98"/>
  <c r="H43" i="28"/>
  <c r="H39" i="74"/>
  <c r="I39" i="74" s="1"/>
  <c r="G41" i="24"/>
  <c r="I41" i="24" s="1"/>
  <c r="D42" i="24"/>
  <c r="E42" i="24"/>
  <c r="D41" i="18"/>
  <c r="E41" i="18"/>
  <c r="I34" i="76" l="1"/>
  <c r="I40" i="3"/>
  <c r="I43" i="28"/>
  <c r="F32" i="97"/>
  <c r="E33" i="97" s="1"/>
  <c r="I36" i="62"/>
  <c r="I39" i="43"/>
  <c r="I39" i="73"/>
  <c r="I41" i="34"/>
  <c r="I37" i="54"/>
  <c r="H25" i="101"/>
  <c r="G25" i="101"/>
  <c r="E26" i="101"/>
  <c r="F26" i="101" s="1"/>
  <c r="H26" i="101" s="1"/>
  <c r="H31" i="99"/>
  <c r="I31" i="99" s="1"/>
  <c r="I42" i="70"/>
  <c r="G41" i="3"/>
  <c r="D42" i="3"/>
  <c r="H41" i="3"/>
  <c r="B43" i="27"/>
  <c r="F43" i="27"/>
  <c r="F40" i="43"/>
  <c r="H40" i="43" s="1"/>
  <c r="B40" i="43"/>
  <c r="B40" i="44"/>
  <c r="F40" i="44"/>
  <c r="G40" i="44" s="1"/>
  <c r="B38" i="54"/>
  <c r="F38" i="54"/>
  <c r="H38" i="54" s="1"/>
  <c r="B42" i="34"/>
  <c r="F42" i="34"/>
  <c r="G42" i="34" s="1"/>
  <c r="B38" i="46"/>
  <c r="F38" i="46"/>
  <c r="G38" i="46" s="1"/>
  <c r="B33" i="92"/>
  <c r="F33" i="92"/>
  <c r="G33" i="92" s="1"/>
  <c r="B35" i="76"/>
  <c r="F35" i="76"/>
  <c r="F33" i="94"/>
  <c r="B33" i="94"/>
  <c r="G33" i="94"/>
  <c r="F34" i="82"/>
  <c r="H34" i="82" s="1"/>
  <c r="B34" i="82"/>
  <c r="B38" i="53"/>
  <c r="F38" i="53"/>
  <c r="H38" i="53" s="1"/>
  <c r="B41" i="18"/>
  <c r="F41" i="18"/>
  <c r="G41" i="18" s="1"/>
  <c r="B33" i="87"/>
  <c r="F33" i="87"/>
  <c r="H33" i="87" s="1"/>
  <c r="B42" i="24"/>
  <c r="F42" i="24"/>
  <c r="G42" i="24" s="1"/>
  <c r="B37" i="59"/>
  <c r="F37" i="59"/>
  <c r="F38" i="58"/>
  <c r="G38" i="58" s="1"/>
  <c r="B38" i="58"/>
  <c r="B38" i="56"/>
  <c r="F38" i="56"/>
  <c r="G38" i="56" s="1"/>
  <c r="B32" i="93"/>
  <c r="F32" i="93"/>
  <c r="G32" i="93" s="1"/>
  <c r="B38" i="72"/>
  <c r="F38" i="72"/>
  <c r="G38" i="72" s="1"/>
  <c r="B38" i="55"/>
  <c r="F38" i="55"/>
  <c r="F28" i="100"/>
  <c r="D29" i="100" s="1"/>
  <c r="B41" i="19"/>
  <c r="F41" i="19"/>
  <c r="G41" i="19" s="1"/>
  <c r="B38" i="57"/>
  <c r="F38" i="57"/>
  <c r="H38" i="57" s="1"/>
  <c r="F36" i="66"/>
  <c r="H36" i="66" s="1"/>
  <c r="B36" i="66"/>
  <c r="B40" i="74"/>
  <c r="F40" i="74"/>
  <c r="H40" i="74" s="1"/>
  <c r="B33" i="89"/>
  <c r="F33" i="89"/>
  <c r="B35" i="77"/>
  <c r="F35" i="77"/>
  <c r="H35" i="77" s="1"/>
  <c r="G36" i="63"/>
  <c r="I36" i="63" s="1"/>
  <c r="D37" i="63"/>
  <c r="E37" i="63"/>
  <c r="F34" i="84"/>
  <c r="B34" i="84"/>
  <c r="F34" i="81"/>
  <c r="G34" i="81" s="1"/>
  <c r="B34" i="81"/>
  <c r="F42" i="23"/>
  <c r="G42" i="23" s="1"/>
  <c r="B42" i="23"/>
  <c r="I33" i="86"/>
  <c r="B39" i="45"/>
  <c r="F39" i="45"/>
  <c r="G39" i="45" s="1"/>
  <c r="B41" i="21"/>
  <c r="F41" i="21"/>
  <c r="H41" i="21" s="1"/>
  <c r="F42" i="31"/>
  <c r="G42" i="31" s="1"/>
  <c r="B42" i="31"/>
  <c r="B35" i="78"/>
  <c r="F35" i="78"/>
  <c r="H35" i="78" s="1"/>
  <c r="B44" i="28"/>
  <c r="F44" i="28"/>
  <c r="B28" i="100"/>
  <c r="D41" i="17"/>
  <c r="E41" i="17"/>
  <c r="B34" i="85"/>
  <c r="F34" i="85"/>
  <c r="G34" i="85" s="1"/>
  <c r="B33" i="90"/>
  <c r="F33" i="90"/>
  <c r="G33" i="90" s="1"/>
  <c r="B37" i="64"/>
  <c r="F37" i="64"/>
  <c r="B43" i="69"/>
  <c r="F43" i="69"/>
  <c r="G43" i="69" s="1"/>
  <c r="B40" i="41"/>
  <c r="F40" i="41"/>
  <c r="H40" i="41" s="1"/>
  <c r="B35" i="79"/>
  <c r="F35" i="79"/>
  <c r="H35" i="79" s="1"/>
  <c r="I27" i="100"/>
  <c r="B26" i="101"/>
  <c r="B43" i="29"/>
  <c r="F43" i="29"/>
  <c r="G43" i="29" s="1"/>
  <c r="F36" i="67"/>
  <c r="H36" i="67" s="1"/>
  <c r="B36" i="67"/>
  <c r="B37" i="60"/>
  <c r="F37" i="60"/>
  <c r="H37" i="60" s="1"/>
  <c r="B25" i="102"/>
  <c r="F25" i="102"/>
  <c r="H25" i="102" s="1"/>
  <c r="F37" i="62"/>
  <c r="B37" i="62"/>
  <c r="D32" i="99"/>
  <c r="E32" i="99"/>
  <c r="I39" i="39"/>
  <c r="B42" i="71"/>
  <c r="F42" i="71"/>
  <c r="H42" i="71" s="1"/>
  <c r="B41" i="22"/>
  <c r="F41" i="22"/>
  <c r="G41" i="22" s="1"/>
  <c r="F34" i="86"/>
  <c r="H34" i="86" s="1"/>
  <c r="B34" i="86"/>
  <c r="F40" i="42"/>
  <c r="H40" i="42" s="1"/>
  <c r="B40" i="42"/>
  <c r="B36" i="65"/>
  <c r="F36" i="65"/>
  <c r="H36" i="65" s="1"/>
  <c r="B32" i="95"/>
  <c r="F32" i="95"/>
  <c r="G32" i="95" s="1"/>
  <c r="F41" i="20"/>
  <c r="H41" i="20" s="1"/>
  <c r="B41" i="20"/>
  <c r="L24" i="102"/>
  <c r="M87" i="102"/>
  <c r="F43" i="70"/>
  <c r="G43" i="70" s="1"/>
  <c r="B43" i="70"/>
  <c r="H34" i="80"/>
  <c r="I34" i="80" s="1"/>
  <c r="D35" i="80"/>
  <c r="E35" i="80"/>
  <c r="B40" i="73"/>
  <c r="F40" i="73"/>
  <c r="H40" i="73"/>
  <c r="F34" i="83"/>
  <c r="H34" i="83" s="1"/>
  <c r="B34" i="83"/>
  <c r="B33" i="91"/>
  <c r="F33" i="91"/>
  <c r="H33" i="91" s="1"/>
  <c r="F31" i="98"/>
  <c r="H31" i="98" s="1"/>
  <c r="B31" i="98"/>
  <c r="N24" i="102"/>
  <c r="N87" i="102"/>
  <c r="H40" i="17"/>
  <c r="I40" i="17" s="1"/>
  <c r="B40" i="39"/>
  <c r="F40" i="39"/>
  <c r="H40" i="39" s="1"/>
  <c r="F36" i="68"/>
  <c r="G36" i="68" s="1"/>
  <c r="B36" i="68"/>
  <c r="B42" i="32"/>
  <c r="F42" i="32"/>
  <c r="G42" i="32" s="1"/>
  <c r="B32" i="97"/>
  <c r="H32" i="97"/>
  <c r="G32" i="97"/>
  <c r="B35" i="75"/>
  <c r="F35" i="75"/>
  <c r="G35" i="75" s="1"/>
  <c r="F37" i="61"/>
  <c r="G37" i="61" s="1"/>
  <c r="B37" i="61"/>
  <c r="F32" i="96"/>
  <c r="H32" i="96" s="1"/>
  <c r="B32" i="96"/>
  <c r="F43" i="30"/>
  <c r="G43" i="30" s="1"/>
  <c r="B43" i="30"/>
  <c r="H33" i="88"/>
  <c r="I33" i="88" s="1"/>
  <c r="D34" i="88"/>
  <c r="E34" i="88"/>
  <c r="H43" i="69" l="1"/>
  <c r="G38" i="53"/>
  <c r="I38" i="53" s="1"/>
  <c r="G35" i="79"/>
  <c r="H28" i="100"/>
  <c r="D33" i="97"/>
  <c r="G37" i="60"/>
  <c r="I37" i="60" s="1"/>
  <c r="H34" i="85"/>
  <c r="H39" i="45"/>
  <c r="G41" i="20"/>
  <c r="G34" i="82"/>
  <c r="I34" i="82" s="1"/>
  <c r="I32" i="97"/>
  <c r="G28" i="100"/>
  <c r="I28" i="100" s="1"/>
  <c r="G33" i="91"/>
  <c r="I33" i="91" s="1"/>
  <c r="G36" i="65"/>
  <c r="I36" i="65" s="1"/>
  <c r="H33" i="92"/>
  <c r="I33" i="92" s="1"/>
  <c r="I39" i="45"/>
  <c r="H36" i="68"/>
  <c r="I36" i="68" s="1"/>
  <c r="I41" i="20"/>
  <c r="H43" i="70"/>
  <c r="G25" i="102"/>
  <c r="K25" i="102" s="1"/>
  <c r="L25" i="102" s="1"/>
  <c r="G31" i="98"/>
  <c r="I31" i="98" s="1"/>
  <c r="G34" i="86"/>
  <c r="I34" i="86" s="1"/>
  <c r="H38" i="58"/>
  <c r="I38" i="58" s="1"/>
  <c r="I25" i="101"/>
  <c r="I41" i="3"/>
  <c r="F34" i="88"/>
  <c r="H34" i="88" s="1"/>
  <c r="B34" i="88"/>
  <c r="D33" i="96"/>
  <c r="E33" i="96"/>
  <c r="D43" i="71"/>
  <c r="E43" i="71"/>
  <c r="G40" i="41"/>
  <c r="I40" i="41" s="1"/>
  <c r="D41" i="41"/>
  <c r="E41" i="41"/>
  <c r="G41" i="21"/>
  <c r="I41" i="21" s="1"/>
  <c r="D42" i="21"/>
  <c r="E42" i="21"/>
  <c r="G38" i="57"/>
  <c r="D39" i="57"/>
  <c r="E39" i="57"/>
  <c r="H38" i="56"/>
  <c r="I38" i="56" s="1"/>
  <c r="D39" i="56"/>
  <c r="E39" i="56"/>
  <c r="H42" i="34"/>
  <c r="I42" i="34" s="1"/>
  <c r="H40" i="44"/>
  <c r="D41" i="44"/>
  <c r="E41" i="44"/>
  <c r="F35" i="80"/>
  <c r="G35" i="80" s="1"/>
  <c r="B35" i="80"/>
  <c r="H33" i="89"/>
  <c r="D34" i="89"/>
  <c r="E34" i="89"/>
  <c r="G35" i="76"/>
  <c r="D36" i="76"/>
  <c r="E36" i="76"/>
  <c r="M25" i="102"/>
  <c r="N25" i="102" s="1"/>
  <c r="D27" i="101"/>
  <c r="E27" i="101"/>
  <c r="F41" i="17"/>
  <c r="H41" i="17" s="1"/>
  <c r="B41" i="17"/>
  <c r="C50" i="17"/>
  <c r="H42" i="23"/>
  <c r="I42" i="23" s="1"/>
  <c r="D43" i="23"/>
  <c r="E43" i="23"/>
  <c r="F37" i="63"/>
  <c r="H37" i="63" s="1"/>
  <c r="B37" i="63"/>
  <c r="H41" i="18"/>
  <c r="I41" i="18" s="1"/>
  <c r="D42" i="18"/>
  <c r="E42" i="18"/>
  <c r="F33" i="97"/>
  <c r="G33" i="97" s="1"/>
  <c r="G37" i="64"/>
  <c r="D38" i="64"/>
  <c r="E38" i="64"/>
  <c r="H37" i="59"/>
  <c r="D38" i="59"/>
  <c r="E38" i="59"/>
  <c r="G34" i="83"/>
  <c r="I34" i="83" s="1"/>
  <c r="D35" i="83"/>
  <c r="E35" i="83"/>
  <c r="D37" i="65"/>
  <c r="E37" i="65"/>
  <c r="D35" i="86"/>
  <c r="E35" i="86"/>
  <c r="D26" i="102"/>
  <c r="E26" i="102"/>
  <c r="G36" i="67"/>
  <c r="I36" i="67" s="1"/>
  <c r="D37" i="67"/>
  <c r="E37" i="67"/>
  <c r="H33" i="90"/>
  <c r="I33" i="90" s="1"/>
  <c r="D34" i="90"/>
  <c r="E34" i="90"/>
  <c r="G35" i="78"/>
  <c r="I35" i="78" s="1"/>
  <c r="D36" i="78"/>
  <c r="E36" i="78"/>
  <c r="G40" i="74"/>
  <c r="I40" i="74" s="1"/>
  <c r="D41" i="74"/>
  <c r="E41" i="74"/>
  <c r="H38" i="72"/>
  <c r="I38" i="72" s="1"/>
  <c r="D39" i="72"/>
  <c r="E39" i="72"/>
  <c r="D35" i="82"/>
  <c r="E35" i="82"/>
  <c r="D43" i="34"/>
  <c r="E43" i="34"/>
  <c r="B33" i="97"/>
  <c r="O24" i="102"/>
  <c r="H37" i="62"/>
  <c r="D38" i="62"/>
  <c r="E38" i="62"/>
  <c r="D45" i="28"/>
  <c r="E45" i="28"/>
  <c r="I38" i="57"/>
  <c r="H37" i="61"/>
  <c r="I37" i="61" s="1"/>
  <c r="D38" i="61"/>
  <c r="E38" i="61"/>
  <c r="G40" i="39"/>
  <c r="I40" i="39" s="1"/>
  <c r="D41" i="39"/>
  <c r="E41" i="39"/>
  <c r="F32" i="99"/>
  <c r="H32" i="99" s="1"/>
  <c r="I43" i="69"/>
  <c r="H41" i="19"/>
  <c r="I41" i="19" s="1"/>
  <c r="D42" i="19"/>
  <c r="E42" i="19"/>
  <c r="H42" i="24"/>
  <c r="I42" i="24" s="1"/>
  <c r="D43" i="24"/>
  <c r="E43" i="24"/>
  <c r="D34" i="92"/>
  <c r="E34" i="92"/>
  <c r="H34" i="84"/>
  <c r="D35" i="84"/>
  <c r="E35" i="84"/>
  <c r="G38" i="55"/>
  <c r="D39" i="55"/>
  <c r="E39" i="55"/>
  <c r="D44" i="27"/>
  <c r="E44" i="27"/>
  <c r="D37" i="68"/>
  <c r="E37" i="68"/>
  <c r="D32" i="98"/>
  <c r="E32" i="98"/>
  <c r="H35" i="75"/>
  <c r="I35" i="75" s="1"/>
  <c r="B32" i="99"/>
  <c r="H43" i="29"/>
  <c r="I43" i="29" s="1"/>
  <c r="D44" i="29"/>
  <c r="E44" i="29"/>
  <c r="I35" i="79"/>
  <c r="D44" i="69"/>
  <c r="E44" i="69"/>
  <c r="D40" i="45"/>
  <c r="E40" i="45"/>
  <c r="H34" i="81"/>
  <c r="I34" i="81" s="1"/>
  <c r="D35" i="81"/>
  <c r="E35" i="81"/>
  <c r="G35" i="77"/>
  <c r="I35" i="77" s="1"/>
  <c r="D36" i="77"/>
  <c r="E36" i="77"/>
  <c r="G40" i="43"/>
  <c r="I40" i="43" s="1"/>
  <c r="D41" i="43"/>
  <c r="E41" i="43"/>
  <c r="I40" i="44"/>
  <c r="I43" i="70"/>
  <c r="H43" i="30"/>
  <c r="I43" i="30" s="1"/>
  <c r="D44" i="30"/>
  <c r="E44" i="30"/>
  <c r="H42" i="32"/>
  <c r="I42" i="32" s="1"/>
  <c r="D43" i="32"/>
  <c r="E43" i="32"/>
  <c r="G40" i="73"/>
  <c r="I40" i="73" s="1"/>
  <c r="D41" i="73"/>
  <c r="E41" i="73"/>
  <c r="D44" i="70"/>
  <c r="E44" i="70"/>
  <c r="D42" i="20"/>
  <c r="E42" i="20"/>
  <c r="H41" i="22"/>
  <c r="I41" i="22" s="1"/>
  <c r="D42" i="22"/>
  <c r="E42" i="22"/>
  <c r="G32" i="96"/>
  <c r="I32" i="96" s="1"/>
  <c r="G37" i="62"/>
  <c r="D36" i="79"/>
  <c r="E36" i="79"/>
  <c r="I34" i="85"/>
  <c r="H44" i="28"/>
  <c r="G34" i="84"/>
  <c r="E29" i="100"/>
  <c r="F29" i="100" s="1"/>
  <c r="H29" i="100" s="1"/>
  <c r="B29" i="100"/>
  <c r="H32" i="93"/>
  <c r="I32" i="93" s="1"/>
  <c r="D33" i="93"/>
  <c r="E33" i="93"/>
  <c r="D39" i="58"/>
  <c r="E39" i="58"/>
  <c r="D39" i="53"/>
  <c r="E39" i="53"/>
  <c r="H33" i="94"/>
  <c r="I33" i="94" s="1"/>
  <c r="D34" i="94"/>
  <c r="E34" i="94"/>
  <c r="G38" i="54"/>
  <c r="I38" i="54" s="1"/>
  <c r="D39" i="54"/>
  <c r="E39" i="54"/>
  <c r="H43" i="27"/>
  <c r="E42" i="3"/>
  <c r="F42" i="3" s="1"/>
  <c r="G42" i="3" s="1"/>
  <c r="B42" i="3"/>
  <c r="D36" i="75"/>
  <c r="E36" i="75"/>
  <c r="O87" i="102"/>
  <c r="O89" i="102" s="1"/>
  <c r="N89" i="102"/>
  <c r="O17" i="2"/>
  <c r="D34" i="91"/>
  <c r="E34" i="91"/>
  <c r="M89" i="102"/>
  <c r="N17" i="2"/>
  <c r="N19" i="2" s="1"/>
  <c r="N20" i="2" s="1"/>
  <c r="H32" i="95"/>
  <c r="I32" i="95" s="1"/>
  <c r="D33" i="95"/>
  <c r="E33" i="95"/>
  <c r="G40" i="42"/>
  <c r="I40" i="42" s="1"/>
  <c r="D41" i="42"/>
  <c r="E41" i="42"/>
  <c r="G42" i="71"/>
  <c r="I42" i="71" s="1"/>
  <c r="E38" i="60"/>
  <c r="D38" i="60"/>
  <c r="G26" i="101"/>
  <c r="N5" i="101" s="1"/>
  <c r="H37" i="64"/>
  <c r="D35" i="85"/>
  <c r="E35" i="85"/>
  <c r="G44" i="28"/>
  <c r="H42" i="31"/>
  <c r="I42" i="31" s="1"/>
  <c r="D43" i="31"/>
  <c r="E43" i="31"/>
  <c r="G33" i="89"/>
  <c r="G36" i="66"/>
  <c r="I36" i="66" s="1"/>
  <c r="D37" i="66"/>
  <c r="E37" i="66"/>
  <c r="H38" i="55"/>
  <c r="G37" i="59"/>
  <c r="G33" i="87"/>
  <c r="I33" i="87" s="1"/>
  <c r="D34" i="87"/>
  <c r="E34" i="87"/>
  <c r="H35" i="76"/>
  <c r="H38" i="46"/>
  <c r="I38" i="46" s="1"/>
  <c r="D39" i="46"/>
  <c r="E39" i="46"/>
  <c r="G43" i="27"/>
  <c r="E93" i="36"/>
  <c r="H35" i="80" l="1"/>
  <c r="I25" i="102"/>
  <c r="O25" i="102"/>
  <c r="I35" i="76"/>
  <c r="G34" i="88"/>
  <c r="I37" i="64"/>
  <c r="I37" i="62"/>
  <c r="I34" i="84"/>
  <c r="H33" i="97"/>
  <c r="I33" i="97" s="1"/>
  <c r="I38" i="55"/>
  <c r="G29" i="100"/>
  <c r="I29" i="100" s="1"/>
  <c r="F37" i="66"/>
  <c r="G37" i="66" s="1"/>
  <c r="B37" i="66"/>
  <c r="F33" i="93"/>
  <c r="B33" i="93"/>
  <c r="F43" i="31"/>
  <c r="G43" i="31" s="1"/>
  <c r="B43" i="31"/>
  <c r="I37" i="59"/>
  <c r="F36" i="75"/>
  <c r="B36" i="75"/>
  <c r="F39" i="54"/>
  <c r="H39" i="54" s="1"/>
  <c r="B39" i="54"/>
  <c r="D30" i="100"/>
  <c r="E30" i="100"/>
  <c r="F44" i="69"/>
  <c r="B44" i="69"/>
  <c r="F39" i="55"/>
  <c r="H39" i="55" s="1"/>
  <c r="B39" i="55"/>
  <c r="F34" i="90"/>
  <c r="B34" i="90"/>
  <c r="H34" i="90"/>
  <c r="B35" i="86"/>
  <c r="F35" i="86"/>
  <c r="G35" i="86" s="1"/>
  <c r="F38" i="59"/>
  <c r="G38" i="59" s="1"/>
  <c r="B38" i="59"/>
  <c r="B27" i="101"/>
  <c r="F27" i="101"/>
  <c r="F34" i="89"/>
  <c r="H34" i="89" s="1"/>
  <c r="B34" i="89"/>
  <c r="F33" i="96"/>
  <c r="H33" i="96" s="1"/>
  <c r="B33" i="96"/>
  <c r="B44" i="70"/>
  <c r="F44" i="70"/>
  <c r="G44" i="70" s="1"/>
  <c r="B43" i="24"/>
  <c r="F43" i="24"/>
  <c r="G43" i="24" s="1"/>
  <c r="F41" i="74"/>
  <c r="B41" i="74"/>
  <c r="F41" i="44"/>
  <c r="G41" i="44" s="1"/>
  <c r="B41" i="44"/>
  <c r="F39" i="57"/>
  <c r="G39" i="57" s="1"/>
  <c r="B39" i="57"/>
  <c r="B39" i="46"/>
  <c r="F39" i="46"/>
  <c r="G39" i="46" s="1"/>
  <c r="F41" i="42"/>
  <c r="G41" i="42" s="1"/>
  <c r="B41" i="42"/>
  <c r="B34" i="91"/>
  <c r="F34" i="91"/>
  <c r="G34" i="91" s="1"/>
  <c r="B39" i="58"/>
  <c r="F39" i="58"/>
  <c r="H39" i="58" s="1"/>
  <c r="B41" i="43"/>
  <c r="F41" i="43"/>
  <c r="G41" i="43" s="1"/>
  <c r="B35" i="81"/>
  <c r="F35" i="81"/>
  <c r="G35" i="81" s="1"/>
  <c r="F32" i="98"/>
  <c r="G32" i="98" s="1"/>
  <c r="B32" i="98"/>
  <c r="B37" i="65"/>
  <c r="F37" i="65"/>
  <c r="H37" i="65" s="1"/>
  <c r="I34" i="88"/>
  <c r="B44" i="30"/>
  <c r="F44" i="30"/>
  <c r="P17" i="2"/>
  <c r="P19" i="2" s="1"/>
  <c r="P20" i="2" s="1"/>
  <c r="O19" i="2"/>
  <c r="H42" i="3"/>
  <c r="I42" i="3" s="1"/>
  <c r="D43" i="3"/>
  <c r="B41" i="73"/>
  <c r="F41" i="73"/>
  <c r="G41" i="73" s="1"/>
  <c r="F44" i="29"/>
  <c r="G44" i="29" s="1"/>
  <c r="B44" i="29"/>
  <c r="B35" i="84"/>
  <c r="F35" i="84"/>
  <c r="G35" i="84" s="1"/>
  <c r="F41" i="39"/>
  <c r="H41" i="39" s="1"/>
  <c r="B41" i="39"/>
  <c r="B45" i="28"/>
  <c r="F45" i="28"/>
  <c r="H45" i="28" s="1"/>
  <c r="B37" i="67"/>
  <c r="F37" i="67"/>
  <c r="G37" i="67" s="1"/>
  <c r="B38" i="64"/>
  <c r="F38" i="64"/>
  <c r="G38" i="64" s="1"/>
  <c r="I26" i="101"/>
  <c r="B43" i="71"/>
  <c r="F43" i="71"/>
  <c r="F42" i="21"/>
  <c r="H42" i="21" s="1"/>
  <c r="B42" i="21"/>
  <c r="D35" i="88"/>
  <c r="E35" i="88"/>
  <c r="B35" i="82"/>
  <c r="F35" i="82"/>
  <c r="B35" i="85"/>
  <c r="F35" i="85"/>
  <c r="H35" i="85" s="1"/>
  <c r="F34" i="94"/>
  <c r="H34" i="94" s="1"/>
  <c r="B34" i="94"/>
  <c r="I44" i="28"/>
  <c r="B42" i="19"/>
  <c r="F42" i="19"/>
  <c r="H42" i="19" s="1"/>
  <c r="B35" i="83"/>
  <c r="F35" i="83"/>
  <c r="H35" i="83" s="1"/>
  <c r="I35" i="80"/>
  <c r="I33" i="89"/>
  <c r="N7" i="101"/>
  <c r="F33" i="95"/>
  <c r="G33" i="95" s="1"/>
  <c r="B33" i="95"/>
  <c r="F40" i="45"/>
  <c r="G40" i="45" s="1"/>
  <c r="B40" i="45"/>
  <c r="B39" i="72"/>
  <c r="F39" i="72"/>
  <c r="H39" i="72" s="1"/>
  <c r="B36" i="78"/>
  <c r="F36" i="78"/>
  <c r="G36" i="78" s="1"/>
  <c r="F26" i="102"/>
  <c r="D34" i="97"/>
  <c r="E34" i="97"/>
  <c r="G37" i="63"/>
  <c r="I37" i="63" s="1"/>
  <c r="D38" i="63"/>
  <c r="E38" i="63"/>
  <c r="G41" i="17"/>
  <c r="I41" i="17" s="1"/>
  <c r="D42" i="17"/>
  <c r="E42" i="17"/>
  <c r="B36" i="76"/>
  <c r="F36" i="76"/>
  <c r="H36" i="76" s="1"/>
  <c r="G32" i="99"/>
  <c r="I32" i="99" s="1"/>
  <c r="D33" i="99"/>
  <c r="E33" i="99"/>
  <c r="B42" i="22"/>
  <c r="F42" i="22"/>
  <c r="G42" i="22" s="1"/>
  <c r="F37" i="68"/>
  <c r="H37" i="68" s="1"/>
  <c r="B37" i="68"/>
  <c r="F34" i="87"/>
  <c r="H34" i="87" s="1"/>
  <c r="B34" i="87"/>
  <c r="B38" i="60"/>
  <c r="F38" i="60"/>
  <c r="I43" i="27"/>
  <c r="F43" i="32"/>
  <c r="G43" i="32" s="1"/>
  <c r="B43" i="32"/>
  <c r="B44" i="27"/>
  <c r="F44" i="27"/>
  <c r="H44" i="27" s="1"/>
  <c r="F34" i="92"/>
  <c r="G34" i="92" s="1"/>
  <c r="B34" i="92"/>
  <c r="F38" i="61"/>
  <c r="H38" i="61" s="1"/>
  <c r="B38" i="61"/>
  <c r="B38" i="62"/>
  <c r="F38" i="62"/>
  <c r="H38" i="62" s="1"/>
  <c r="B26" i="102"/>
  <c r="F39" i="56"/>
  <c r="B39" i="56"/>
  <c r="F39" i="53"/>
  <c r="H39" i="53" s="1"/>
  <c r="B39" i="53"/>
  <c r="F36" i="79"/>
  <c r="G36" i="79" s="1"/>
  <c r="B36" i="79"/>
  <c r="B42" i="20"/>
  <c r="F42" i="20"/>
  <c r="H42" i="20" s="1"/>
  <c r="F36" i="77"/>
  <c r="G36" i="77" s="1"/>
  <c r="B36" i="77"/>
  <c r="B43" i="34"/>
  <c r="F43" i="34"/>
  <c r="F42" i="18"/>
  <c r="G42" i="18" s="1"/>
  <c r="B42" i="18"/>
  <c r="F43" i="23"/>
  <c r="G43" i="23" s="1"/>
  <c r="B43" i="23"/>
  <c r="D36" i="80"/>
  <c r="E36" i="80"/>
  <c r="F41" i="41"/>
  <c r="H41" i="41" s="1"/>
  <c r="B41" i="41"/>
  <c r="F93" i="36"/>
  <c r="H41" i="42" l="1"/>
  <c r="I41" i="42" s="1"/>
  <c r="F30" i="100"/>
  <c r="D31" i="100" s="1"/>
  <c r="H35" i="86"/>
  <c r="H35" i="84"/>
  <c r="G37" i="65"/>
  <c r="G39" i="58"/>
  <c r="H43" i="23"/>
  <c r="I43" i="23" s="1"/>
  <c r="I37" i="65"/>
  <c r="H43" i="24"/>
  <c r="I43" i="24" s="1"/>
  <c r="G38" i="62"/>
  <c r="I38" i="62" s="1"/>
  <c r="H38" i="64"/>
  <c r="I38" i="64" s="1"/>
  <c r="H34" i="91"/>
  <c r="I34" i="91" s="1"/>
  <c r="G93" i="36"/>
  <c r="H43" i="34"/>
  <c r="D44" i="34"/>
  <c r="E44" i="34"/>
  <c r="G38" i="60"/>
  <c r="D39" i="60"/>
  <c r="E39" i="60"/>
  <c r="B34" i="97"/>
  <c r="H35" i="82"/>
  <c r="D36" i="82"/>
  <c r="E36" i="82"/>
  <c r="G43" i="71"/>
  <c r="D44" i="71"/>
  <c r="E44" i="71"/>
  <c r="G41" i="39"/>
  <c r="I41" i="39" s="1"/>
  <c r="D42" i="39"/>
  <c r="E42" i="39"/>
  <c r="G44" i="30"/>
  <c r="D45" i="30"/>
  <c r="E45" i="30"/>
  <c r="H41" i="74"/>
  <c r="D42" i="74"/>
  <c r="E42" i="74"/>
  <c r="D28" i="101"/>
  <c r="E28" i="101"/>
  <c r="H33" i="93"/>
  <c r="D34" i="93"/>
  <c r="E34" i="93"/>
  <c r="D27" i="102"/>
  <c r="E27" i="102"/>
  <c r="G26" i="102"/>
  <c r="N5" i="102" s="1"/>
  <c r="H32" i="98"/>
  <c r="I32" i="98" s="1"/>
  <c r="D33" i="98"/>
  <c r="E33" i="98"/>
  <c r="I39" i="58"/>
  <c r="H39" i="57"/>
  <c r="I39" i="57" s="1"/>
  <c r="D40" i="57"/>
  <c r="E40" i="57"/>
  <c r="G33" i="96"/>
  <c r="I33" i="96" s="1"/>
  <c r="D34" i="96"/>
  <c r="E34" i="96"/>
  <c r="E31" i="100"/>
  <c r="D45" i="27"/>
  <c r="E45" i="27"/>
  <c r="H37" i="67"/>
  <c r="I37" i="67" s="1"/>
  <c r="D38" i="67"/>
  <c r="E38" i="67"/>
  <c r="G36" i="75"/>
  <c r="D37" i="75"/>
  <c r="E37" i="75"/>
  <c r="H36" i="79"/>
  <c r="I36" i="79" s="1"/>
  <c r="D37" i="79"/>
  <c r="E37" i="79"/>
  <c r="C51" i="17"/>
  <c r="B42" i="17"/>
  <c r="F42" i="17"/>
  <c r="H40" i="45"/>
  <c r="I40" i="45" s="1"/>
  <c r="D41" i="45"/>
  <c r="E41" i="45"/>
  <c r="I35" i="84"/>
  <c r="D44" i="23"/>
  <c r="E44" i="23"/>
  <c r="H26" i="102"/>
  <c r="G38" i="61"/>
  <c r="I38" i="61" s="1"/>
  <c r="D39" i="61"/>
  <c r="E39" i="61"/>
  <c r="H36" i="78"/>
  <c r="I36" i="78" s="1"/>
  <c r="D37" i="78"/>
  <c r="E37" i="78"/>
  <c r="G35" i="83"/>
  <c r="I35" i="83" s="1"/>
  <c r="D36" i="83"/>
  <c r="E36" i="83"/>
  <c r="G34" i="94"/>
  <c r="D35" i="94"/>
  <c r="E35" i="94"/>
  <c r="F35" i="88"/>
  <c r="H35" i="88" s="1"/>
  <c r="B35" i="88"/>
  <c r="D36" i="84"/>
  <c r="E36" i="84"/>
  <c r="E43" i="3"/>
  <c r="F43" i="3" s="1"/>
  <c r="H43" i="3" s="1"/>
  <c r="B43" i="3"/>
  <c r="D40" i="58"/>
  <c r="E40" i="58"/>
  <c r="D44" i="24"/>
  <c r="E44" i="24"/>
  <c r="G34" i="90"/>
  <c r="I34" i="90" s="1"/>
  <c r="D35" i="90"/>
  <c r="E35" i="90"/>
  <c r="B30" i="100"/>
  <c r="H30" i="100"/>
  <c r="G30" i="100"/>
  <c r="H37" i="66"/>
  <c r="I37" i="66" s="1"/>
  <c r="D38" i="66"/>
  <c r="E38" i="66"/>
  <c r="D40" i="56"/>
  <c r="E40" i="56"/>
  <c r="G44" i="69"/>
  <c r="D45" i="69"/>
  <c r="E45" i="69"/>
  <c r="G34" i="87"/>
  <c r="I34" i="87" s="1"/>
  <c r="D35" i="87"/>
  <c r="E35" i="87"/>
  <c r="F33" i="99"/>
  <c r="G33" i="99" s="1"/>
  <c r="B33" i="99"/>
  <c r="G45" i="28"/>
  <c r="I45" i="28" s="1"/>
  <c r="D46" i="28"/>
  <c r="E46" i="28"/>
  <c r="H35" i="81"/>
  <c r="I35" i="81" s="1"/>
  <c r="D36" i="81"/>
  <c r="E36" i="81"/>
  <c r="D42" i="42"/>
  <c r="E42" i="42"/>
  <c r="H38" i="59"/>
  <c r="I38" i="59" s="1"/>
  <c r="D39" i="59"/>
  <c r="E39" i="59"/>
  <c r="H42" i="22"/>
  <c r="I42" i="22" s="1"/>
  <c r="D43" i="22"/>
  <c r="E43" i="22"/>
  <c r="H36" i="77"/>
  <c r="I36" i="77" s="1"/>
  <c r="D37" i="77"/>
  <c r="E37" i="77"/>
  <c r="G41" i="41"/>
  <c r="I41" i="41" s="1"/>
  <c r="D42" i="41"/>
  <c r="E42" i="41"/>
  <c r="G39" i="53"/>
  <c r="I39" i="53" s="1"/>
  <c r="D40" i="53"/>
  <c r="E40" i="53"/>
  <c r="H43" i="32"/>
  <c r="I43" i="32" s="1"/>
  <c r="D44" i="32"/>
  <c r="E44" i="32"/>
  <c r="B38" i="63"/>
  <c r="F38" i="63"/>
  <c r="G38" i="63" s="1"/>
  <c r="H33" i="95"/>
  <c r="I33" i="95" s="1"/>
  <c r="D34" i="95"/>
  <c r="E34" i="95"/>
  <c r="G35" i="85"/>
  <c r="I35" i="85" s="1"/>
  <c r="D36" i="85"/>
  <c r="E36" i="85"/>
  <c r="H41" i="44"/>
  <c r="I41" i="44" s="1"/>
  <c r="D42" i="44"/>
  <c r="E42" i="44"/>
  <c r="G34" i="89"/>
  <c r="I34" i="89" s="1"/>
  <c r="D35" i="89"/>
  <c r="E35" i="89"/>
  <c r="H43" i="31"/>
  <c r="I43" i="31" s="1"/>
  <c r="D44" i="31"/>
  <c r="E44" i="31"/>
  <c r="H41" i="73"/>
  <c r="I41" i="73" s="1"/>
  <c r="D42" i="73"/>
  <c r="E42" i="73"/>
  <c r="H39" i="56"/>
  <c r="H34" i="92"/>
  <c r="I34" i="92" s="1"/>
  <c r="D35" i="92"/>
  <c r="E35" i="92"/>
  <c r="G42" i="19"/>
  <c r="I42" i="19" s="1"/>
  <c r="D43" i="19"/>
  <c r="E43" i="19"/>
  <c r="G42" i="21"/>
  <c r="I42" i="21" s="1"/>
  <c r="D43" i="21"/>
  <c r="E43" i="21"/>
  <c r="D39" i="64"/>
  <c r="E39" i="64"/>
  <c r="D38" i="65"/>
  <c r="E38" i="65"/>
  <c r="H39" i="46"/>
  <c r="I39" i="46" s="1"/>
  <c r="D40" i="46"/>
  <c r="E40" i="46"/>
  <c r="G41" i="74"/>
  <c r="H44" i="70"/>
  <c r="I44" i="70" s="1"/>
  <c r="D45" i="70"/>
  <c r="E45" i="70"/>
  <c r="H27" i="101"/>
  <c r="I35" i="86"/>
  <c r="G39" i="55"/>
  <c r="I39" i="55" s="1"/>
  <c r="D40" i="55"/>
  <c r="E40" i="55"/>
  <c r="G39" i="54"/>
  <c r="I39" i="54" s="1"/>
  <c r="D40" i="54"/>
  <c r="E40" i="54"/>
  <c r="G33" i="93"/>
  <c r="I33" i="93" s="1"/>
  <c r="I34" i="94"/>
  <c r="H42" i="18"/>
  <c r="I42" i="18" s="1"/>
  <c r="D43" i="18"/>
  <c r="E43" i="18"/>
  <c r="G42" i="20"/>
  <c r="I42" i="20" s="1"/>
  <c r="D43" i="20"/>
  <c r="E43" i="20"/>
  <c r="G39" i="72"/>
  <c r="I39" i="72" s="1"/>
  <c r="D40" i="72"/>
  <c r="E40" i="72"/>
  <c r="F36" i="80"/>
  <c r="G36" i="80" s="1"/>
  <c r="B36" i="80"/>
  <c r="G43" i="34"/>
  <c r="G39" i="56"/>
  <c r="D39" i="62"/>
  <c r="E39" i="62"/>
  <c r="G44" i="27"/>
  <c r="I44" i="27" s="1"/>
  <c r="H38" i="60"/>
  <c r="I38" i="60" s="1"/>
  <c r="G37" i="68"/>
  <c r="I37" i="68" s="1"/>
  <c r="D38" i="68"/>
  <c r="E38" i="68"/>
  <c r="G36" i="76"/>
  <c r="I36" i="76" s="1"/>
  <c r="D37" i="76"/>
  <c r="E37" i="76"/>
  <c r="F34" i="97"/>
  <c r="G35" i="82"/>
  <c r="I35" i="82" s="1"/>
  <c r="H43" i="71"/>
  <c r="I43" i="71" s="1"/>
  <c r="H44" i="29"/>
  <c r="I44" i="29" s="1"/>
  <c r="D45" i="29"/>
  <c r="E45" i="29"/>
  <c r="H44" i="30"/>
  <c r="I44" i="30" s="1"/>
  <c r="H41" i="43"/>
  <c r="I41" i="43" s="1"/>
  <c r="D42" i="43"/>
  <c r="E42" i="43"/>
  <c r="D35" i="91"/>
  <c r="E35" i="91"/>
  <c r="G27" i="101"/>
  <c r="D36" i="86"/>
  <c r="E36" i="86"/>
  <c r="H44" i="69"/>
  <c r="H36" i="75"/>
  <c r="E94" i="36"/>
  <c r="I36" i="75" l="1"/>
  <c r="I30" i="100"/>
  <c r="I41" i="74"/>
  <c r="I44" i="69"/>
  <c r="I27" i="101"/>
  <c r="E96" i="36"/>
  <c r="B40" i="55"/>
  <c r="F40" i="55"/>
  <c r="H40" i="55" s="1"/>
  <c r="B35" i="92"/>
  <c r="F35" i="92"/>
  <c r="B35" i="87"/>
  <c r="F35" i="87"/>
  <c r="H35" i="87" s="1"/>
  <c r="B35" i="90"/>
  <c r="F35" i="90"/>
  <c r="H35" i="90" s="1"/>
  <c r="B44" i="23"/>
  <c r="F44" i="23"/>
  <c r="G44" i="23" s="1"/>
  <c r="B42" i="74"/>
  <c r="F42" i="74"/>
  <c r="G42" i="74" s="1"/>
  <c r="F43" i="22"/>
  <c r="B43" i="22"/>
  <c r="F42" i="42"/>
  <c r="H42" i="42" s="1"/>
  <c r="B42" i="42"/>
  <c r="B38" i="66"/>
  <c r="F38" i="66"/>
  <c r="G38" i="66" s="1"/>
  <c r="D36" i="88"/>
  <c r="E36" i="88"/>
  <c r="F37" i="78"/>
  <c r="H37" i="78" s="1"/>
  <c r="B37" i="78"/>
  <c r="F38" i="67"/>
  <c r="G38" i="67" s="1"/>
  <c r="B38" i="67"/>
  <c r="F27" i="102"/>
  <c r="G27" i="102" s="1"/>
  <c r="B27" i="102"/>
  <c r="B44" i="71"/>
  <c r="F44" i="71"/>
  <c r="H44" i="71" s="1"/>
  <c r="F40" i="58"/>
  <c r="B40" i="58"/>
  <c r="F35" i="89"/>
  <c r="H35" i="89" s="1"/>
  <c r="B35" i="89"/>
  <c r="G43" i="3"/>
  <c r="I43" i="3" s="1"/>
  <c r="D44" i="3"/>
  <c r="F34" i="96"/>
  <c r="B34" i="96"/>
  <c r="B39" i="60"/>
  <c r="F39" i="60"/>
  <c r="G39" i="60" s="1"/>
  <c r="D35" i="97"/>
  <c r="E35" i="97"/>
  <c r="B40" i="56"/>
  <c r="F40" i="56"/>
  <c r="G40" i="56" s="1"/>
  <c r="G34" i="97"/>
  <c r="F36" i="86"/>
  <c r="G36" i="86" s="1"/>
  <c r="B36" i="86"/>
  <c r="F42" i="41"/>
  <c r="G42" i="41" s="1"/>
  <c r="B42" i="41"/>
  <c r="F45" i="29"/>
  <c r="G45" i="29" s="1"/>
  <c r="B45" i="29"/>
  <c r="B43" i="20"/>
  <c r="F43" i="20"/>
  <c r="G43" i="20" s="1"/>
  <c r="B38" i="65"/>
  <c r="F38" i="65"/>
  <c r="G38" i="65" s="1"/>
  <c r="B43" i="19"/>
  <c r="F43" i="19"/>
  <c r="G43" i="19" s="1"/>
  <c r="B42" i="73"/>
  <c r="F42" i="73"/>
  <c r="G42" i="73" s="1"/>
  <c r="B36" i="81"/>
  <c r="F36" i="81"/>
  <c r="H36" i="81" s="1"/>
  <c r="H33" i="99"/>
  <c r="I33" i="99" s="1"/>
  <c r="F35" i="94"/>
  <c r="H35" i="94" s="1"/>
  <c r="B35" i="94"/>
  <c r="B37" i="79"/>
  <c r="F37" i="79"/>
  <c r="B33" i="98"/>
  <c r="F33" i="98"/>
  <c r="G33" i="98" s="1"/>
  <c r="B34" i="93"/>
  <c r="F34" i="93"/>
  <c r="G34" i="93" s="1"/>
  <c r="B45" i="30"/>
  <c r="F45" i="30"/>
  <c r="H45" i="30" s="1"/>
  <c r="F40" i="53"/>
  <c r="H40" i="53" s="1"/>
  <c r="B40" i="53"/>
  <c r="H42" i="17"/>
  <c r="D43" i="17"/>
  <c r="E43" i="17"/>
  <c r="B40" i="72"/>
  <c r="F40" i="72"/>
  <c r="H40" i="72" s="1"/>
  <c r="F43" i="21"/>
  <c r="G43" i="21" s="1"/>
  <c r="B43" i="21"/>
  <c r="H38" i="63"/>
  <c r="I38" i="63" s="1"/>
  <c r="D39" i="63"/>
  <c r="E39" i="63"/>
  <c r="I39" i="56"/>
  <c r="B36" i="85"/>
  <c r="F36" i="85"/>
  <c r="H36" i="85" s="1"/>
  <c r="I43" i="34"/>
  <c r="F38" i="68"/>
  <c r="B38" i="68"/>
  <c r="F40" i="54"/>
  <c r="G40" i="54" s="1"/>
  <c r="B40" i="54"/>
  <c r="F45" i="70"/>
  <c r="G45" i="70" s="1"/>
  <c r="B45" i="70"/>
  <c r="F44" i="32"/>
  <c r="H44" i="32" s="1"/>
  <c r="B44" i="32"/>
  <c r="B45" i="69"/>
  <c r="F45" i="69"/>
  <c r="G45" i="69" s="1"/>
  <c r="B44" i="24"/>
  <c r="F44" i="24"/>
  <c r="G44" i="24" s="1"/>
  <c r="F39" i="61"/>
  <c r="H39" i="61" s="1"/>
  <c r="B39" i="61"/>
  <c r="F41" i="45"/>
  <c r="G41" i="45" s="1"/>
  <c r="B41" i="45"/>
  <c r="F45" i="27"/>
  <c r="G45" i="27" s="1"/>
  <c r="B45" i="27"/>
  <c r="B36" i="82"/>
  <c r="F36" i="82"/>
  <c r="H36" i="82" s="1"/>
  <c r="B42" i="43"/>
  <c r="F42" i="43"/>
  <c r="H42" i="43" s="1"/>
  <c r="B31" i="100"/>
  <c r="B40" i="46"/>
  <c r="F40" i="46"/>
  <c r="B39" i="62"/>
  <c r="F39" i="62"/>
  <c r="H39" i="62" s="1"/>
  <c r="B35" i="91"/>
  <c r="F35" i="91"/>
  <c r="H35" i="91" s="1"/>
  <c r="F42" i="44"/>
  <c r="G42" i="44" s="1"/>
  <c r="B42" i="44"/>
  <c r="B34" i="95"/>
  <c r="F34" i="95"/>
  <c r="H34" i="95" s="1"/>
  <c r="F37" i="77"/>
  <c r="B37" i="77"/>
  <c r="F36" i="84"/>
  <c r="G36" i="84" s="1"/>
  <c r="B36" i="84"/>
  <c r="F28" i="101"/>
  <c r="T93" i="36"/>
  <c r="B37" i="76"/>
  <c r="F37" i="76"/>
  <c r="G37" i="76" s="1"/>
  <c r="H36" i="80"/>
  <c r="I36" i="80" s="1"/>
  <c r="D37" i="80"/>
  <c r="E37" i="80"/>
  <c r="B43" i="18"/>
  <c r="F43" i="18"/>
  <c r="G43" i="18" s="1"/>
  <c r="B39" i="64"/>
  <c r="F39" i="64"/>
  <c r="G39" i="64" s="1"/>
  <c r="F44" i="31"/>
  <c r="B44" i="31"/>
  <c r="B39" i="59"/>
  <c r="F39" i="59"/>
  <c r="G39" i="59" s="1"/>
  <c r="B46" i="28"/>
  <c r="F46" i="28"/>
  <c r="G46" i="28" s="1"/>
  <c r="D34" i="99"/>
  <c r="E34" i="99"/>
  <c r="G35" i="88"/>
  <c r="I35" i="88" s="1"/>
  <c r="B36" i="83"/>
  <c r="F36" i="83"/>
  <c r="H36" i="83" s="1"/>
  <c r="N6" i="102"/>
  <c r="I26" i="102"/>
  <c r="G42" i="17"/>
  <c r="F37" i="75"/>
  <c r="H37" i="75" s="1"/>
  <c r="B37" i="75"/>
  <c r="F31" i="100"/>
  <c r="D32" i="100" s="1"/>
  <c r="B40" i="57"/>
  <c r="F40" i="57"/>
  <c r="G40" i="57" s="1"/>
  <c r="M19" i="1"/>
  <c r="B28" i="101"/>
  <c r="F42" i="39"/>
  <c r="G42" i="39" s="1"/>
  <c r="B42" i="39"/>
  <c r="H34" i="97"/>
  <c r="F44" i="34"/>
  <c r="B44" i="34"/>
  <c r="H38" i="65" l="1"/>
  <c r="F34" i="99"/>
  <c r="H33" i="98"/>
  <c r="H45" i="29"/>
  <c r="I45" i="29" s="1"/>
  <c r="H39" i="59"/>
  <c r="I39" i="59" s="1"/>
  <c r="G39" i="62"/>
  <c r="I34" i="97"/>
  <c r="G44" i="32"/>
  <c r="H36" i="86"/>
  <c r="I36" i="86" s="1"/>
  <c r="H45" i="27"/>
  <c r="H42" i="41"/>
  <c r="I42" i="41" s="1"/>
  <c r="G36" i="82"/>
  <c r="I36" i="82" s="1"/>
  <c r="E44" i="3"/>
  <c r="F44" i="3" s="1"/>
  <c r="B44" i="3"/>
  <c r="D45" i="34"/>
  <c r="E45" i="34"/>
  <c r="H37" i="77"/>
  <c r="D38" i="77"/>
  <c r="E38" i="77"/>
  <c r="G40" i="46"/>
  <c r="D41" i="46"/>
  <c r="E41" i="46"/>
  <c r="H38" i="68"/>
  <c r="D39" i="68"/>
  <c r="E39" i="68"/>
  <c r="F43" i="17"/>
  <c r="G43" i="17" s="1"/>
  <c r="B43" i="17"/>
  <c r="C52" i="17"/>
  <c r="G37" i="79"/>
  <c r="D38" i="79"/>
  <c r="E38" i="79"/>
  <c r="F35" i="97"/>
  <c r="G35" i="97" s="1"/>
  <c r="D35" i="96"/>
  <c r="E35" i="96"/>
  <c r="H35" i="92"/>
  <c r="D36" i="92"/>
  <c r="E36" i="92"/>
  <c r="H46" i="28"/>
  <c r="I46" i="28" s="1"/>
  <c r="D47" i="28"/>
  <c r="E47" i="28"/>
  <c r="D41" i="58"/>
  <c r="E41" i="58"/>
  <c r="G28" i="101"/>
  <c r="D29" i="101"/>
  <c r="E29" i="101"/>
  <c r="G34" i="95"/>
  <c r="I34" i="95" s="1"/>
  <c r="D35" i="95"/>
  <c r="E35" i="95"/>
  <c r="G31" i="100"/>
  <c r="D37" i="82"/>
  <c r="E37" i="82"/>
  <c r="H41" i="45"/>
  <c r="I41" i="45" s="1"/>
  <c r="D42" i="45"/>
  <c r="E42" i="45"/>
  <c r="H45" i="69"/>
  <c r="I45" i="69" s="1"/>
  <c r="D46" i="69"/>
  <c r="E46" i="69"/>
  <c r="H45" i="70"/>
  <c r="I45" i="70" s="1"/>
  <c r="D46" i="70"/>
  <c r="E46" i="70"/>
  <c r="H42" i="73"/>
  <c r="I42" i="73" s="1"/>
  <c r="D43" i="73"/>
  <c r="E43" i="73"/>
  <c r="D39" i="65"/>
  <c r="E39" i="65"/>
  <c r="H38" i="67"/>
  <c r="I38" i="67" s="1"/>
  <c r="D39" i="67"/>
  <c r="E39" i="67"/>
  <c r="G35" i="90"/>
  <c r="I35" i="90" s="1"/>
  <c r="D36" i="90"/>
  <c r="E36" i="90"/>
  <c r="H40" i="57"/>
  <c r="I40" i="57" s="1"/>
  <c r="D41" i="57"/>
  <c r="E41" i="57"/>
  <c r="G44" i="31"/>
  <c r="D45" i="31"/>
  <c r="E45" i="31"/>
  <c r="D36" i="91"/>
  <c r="E36" i="91"/>
  <c r="H43" i="21"/>
  <c r="I43" i="21" s="1"/>
  <c r="D44" i="21"/>
  <c r="E44" i="21"/>
  <c r="D46" i="29"/>
  <c r="E46" i="29"/>
  <c r="D37" i="86"/>
  <c r="E37" i="86"/>
  <c r="H39" i="60"/>
  <c r="I39" i="60" s="1"/>
  <c r="D40" i="60"/>
  <c r="E40" i="60"/>
  <c r="G44" i="71"/>
  <c r="I44" i="71" s="1"/>
  <c r="D45" i="71"/>
  <c r="E45" i="71"/>
  <c r="H42" i="74"/>
  <c r="I42" i="74" s="1"/>
  <c r="D43" i="74"/>
  <c r="E43" i="74"/>
  <c r="G40" i="55"/>
  <c r="I40" i="55" s="1"/>
  <c r="D41" i="55"/>
  <c r="E41" i="55"/>
  <c r="I38" i="65"/>
  <c r="E32" i="100"/>
  <c r="F32" i="100" s="1"/>
  <c r="B32" i="100"/>
  <c r="H31" i="100"/>
  <c r="G40" i="53"/>
  <c r="I40" i="53" s="1"/>
  <c r="D41" i="53"/>
  <c r="E41" i="53"/>
  <c r="I33" i="98"/>
  <c r="G35" i="94"/>
  <c r="I35" i="94" s="1"/>
  <c r="D36" i="94"/>
  <c r="E36" i="94"/>
  <c r="H43" i="19"/>
  <c r="I43" i="19" s="1"/>
  <c r="H43" i="20"/>
  <c r="I43" i="20" s="1"/>
  <c r="H34" i="93"/>
  <c r="I34" i="93" s="1"/>
  <c r="D35" i="93"/>
  <c r="E35" i="93"/>
  <c r="D44" i="22"/>
  <c r="E44" i="22"/>
  <c r="G36" i="85"/>
  <c r="I36" i="85" s="1"/>
  <c r="D37" i="85"/>
  <c r="E37" i="85"/>
  <c r="H28" i="101"/>
  <c r="D40" i="59"/>
  <c r="E40" i="59"/>
  <c r="H36" i="84"/>
  <c r="I36" i="84" s="1"/>
  <c r="D37" i="84"/>
  <c r="E37" i="84"/>
  <c r="D40" i="62"/>
  <c r="E40" i="62"/>
  <c r="I45" i="27"/>
  <c r="G39" i="61"/>
  <c r="I39" i="61" s="1"/>
  <c r="D40" i="61"/>
  <c r="E40" i="61"/>
  <c r="I44" i="32"/>
  <c r="H40" i="54"/>
  <c r="I40" i="54" s="1"/>
  <c r="D41" i="54"/>
  <c r="E41" i="54"/>
  <c r="G40" i="72"/>
  <c r="I40" i="72" s="1"/>
  <c r="D41" i="72"/>
  <c r="E41" i="72"/>
  <c r="D34" i="98"/>
  <c r="E34" i="98"/>
  <c r="H34" i="96"/>
  <c r="G35" i="89"/>
  <c r="I35" i="89" s="1"/>
  <c r="D36" i="89"/>
  <c r="E36" i="89"/>
  <c r="G37" i="78"/>
  <c r="I37" i="78" s="1"/>
  <c r="D38" i="78"/>
  <c r="E38" i="78"/>
  <c r="G42" i="42"/>
  <c r="I42" i="42" s="1"/>
  <c r="D43" i="42"/>
  <c r="E43" i="42"/>
  <c r="G35" i="87"/>
  <c r="I35" i="87" s="1"/>
  <c r="D36" i="87"/>
  <c r="E36" i="87"/>
  <c r="N7" i="102"/>
  <c r="N19" i="1"/>
  <c r="F37" i="80"/>
  <c r="H37" i="80" s="1"/>
  <c r="B37" i="80"/>
  <c r="B35" i="97"/>
  <c r="H35" i="97"/>
  <c r="G36" i="83"/>
  <c r="I36" i="83" s="1"/>
  <c r="D37" i="83"/>
  <c r="E37" i="83"/>
  <c r="H42" i="39"/>
  <c r="I42" i="39" s="1"/>
  <c r="D43" i="39"/>
  <c r="E43" i="39"/>
  <c r="H37" i="76"/>
  <c r="I37" i="76" s="1"/>
  <c r="D38" i="76"/>
  <c r="E38" i="76"/>
  <c r="I39" i="62"/>
  <c r="G44" i="34"/>
  <c r="H44" i="34"/>
  <c r="G37" i="75"/>
  <c r="I37" i="75" s="1"/>
  <c r="D38" i="75"/>
  <c r="E38" i="75"/>
  <c r="D35" i="99"/>
  <c r="E35" i="99"/>
  <c r="F35" i="99" s="1"/>
  <c r="H43" i="18"/>
  <c r="I43" i="18" s="1"/>
  <c r="D44" i="18"/>
  <c r="E44" i="18"/>
  <c r="G37" i="77"/>
  <c r="H42" i="44"/>
  <c r="I42" i="44" s="1"/>
  <c r="D43" i="44"/>
  <c r="E43" i="44"/>
  <c r="G42" i="43"/>
  <c r="I42" i="43" s="1"/>
  <c r="D43" i="43"/>
  <c r="E43" i="43"/>
  <c r="G38" i="68"/>
  <c r="G45" i="30"/>
  <c r="I45" i="30" s="1"/>
  <c r="D46" i="30"/>
  <c r="E46" i="30"/>
  <c r="D44" i="19"/>
  <c r="E44" i="19"/>
  <c r="D44" i="20"/>
  <c r="E44" i="20"/>
  <c r="H40" i="56"/>
  <c r="I40" i="56" s="1"/>
  <c r="D41" i="56"/>
  <c r="E41" i="56"/>
  <c r="G34" i="96"/>
  <c r="H40" i="58"/>
  <c r="G43" i="22"/>
  <c r="H44" i="23"/>
  <c r="I44" i="23" s="1"/>
  <c r="D45" i="23"/>
  <c r="E45" i="23"/>
  <c r="H38" i="66"/>
  <c r="I38" i="66" s="1"/>
  <c r="D39" i="66"/>
  <c r="E39" i="66"/>
  <c r="H39" i="64"/>
  <c r="I39" i="64" s="1"/>
  <c r="D40" i="64"/>
  <c r="E40" i="64"/>
  <c r="R132" i="1"/>
  <c r="M20" i="1"/>
  <c r="I42" i="17"/>
  <c r="B34" i="99"/>
  <c r="G34" i="99"/>
  <c r="H34" i="99"/>
  <c r="H44" i="31"/>
  <c r="G35" i="91"/>
  <c r="I35" i="91" s="1"/>
  <c r="H40" i="46"/>
  <c r="D46" i="27"/>
  <c r="E46" i="27"/>
  <c r="H44" i="24"/>
  <c r="I44" i="24" s="1"/>
  <c r="D45" i="24"/>
  <c r="E45" i="24"/>
  <c r="D45" i="32"/>
  <c r="E45" i="32"/>
  <c r="F39" i="63"/>
  <c r="G39" i="63" s="1"/>
  <c r="B39" i="63"/>
  <c r="H37" i="79"/>
  <c r="G36" i="81"/>
  <c r="I36" i="81" s="1"/>
  <c r="D37" i="81"/>
  <c r="E37" i="81"/>
  <c r="D43" i="41"/>
  <c r="E43" i="41"/>
  <c r="G40" i="58"/>
  <c r="H27" i="102"/>
  <c r="I27" i="102" s="1"/>
  <c r="D28" i="102"/>
  <c r="E28" i="102"/>
  <c r="F36" i="88"/>
  <c r="H36" i="88" s="1"/>
  <c r="B36" i="88"/>
  <c r="H43" i="22"/>
  <c r="G35" i="92"/>
  <c r="F94" i="36"/>
  <c r="H43" i="17" l="1"/>
  <c r="I37" i="79"/>
  <c r="I38" i="68"/>
  <c r="I37" i="77"/>
  <c r="I35" i="97"/>
  <c r="I44" i="34"/>
  <c r="I44" i="31"/>
  <c r="I40" i="46"/>
  <c r="I28" i="101"/>
  <c r="F96" i="36"/>
  <c r="G94" i="36"/>
  <c r="G32" i="100"/>
  <c r="D33" i="100"/>
  <c r="H32" i="100"/>
  <c r="G44" i="3"/>
  <c r="D45" i="3"/>
  <c r="H44" i="3"/>
  <c r="I43" i="17"/>
  <c r="B43" i="44"/>
  <c r="F43" i="44"/>
  <c r="G43" i="44" s="1"/>
  <c r="B36" i="87"/>
  <c r="F36" i="87"/>
  <c r="H36" i="87" s="1"/>
  <c r="B45" i="32"/>
  <c r="F45" i="32"/>
  <c r="H45" i="32" s="1"/>
  <c r="F38" i="75"/>
  <c r="G38" i="75" s="1"/>
  <c r="B38" i="75"/>
  <c r="B35" i="93"/>
  <c r="F35" i="93"/>
  <c r="G35" i="93" s="1"/>
  <c r="I31" i="100"/>
  <c r="F36" i="91"/>
  <c r="H36" i="91" s="1"/>
  <c r="B36" i="91"/>
  <c r="F36" i="90"/>
  <c r="H36" i="90" s="1"/>
  <c r="B36" i="90"/>
  <c r="B43" i="73"/>
  <c r="F43" i="73"/>
  <c r="H43" i="73" s="1"/>
  <c r="F46" i="69"/>
  <c r="G46" i="69" s="1"/>
  <c r="B46" i="69"/>
  <c r="H46" i="69"/>
  <c r="B41" i="58"/>
  <c r="F41" i="58"/>
  <c r="G41" i="58" s="1"/>
  <c r="B41" i="46"/>
  <c r="F41" i="46"/>
  <c r="G41" i="46" s="1"/>
  <c r="F46" i="30"/>
  <c r="H46" i="30" s="1"/>
  <c r="B46" i="30"/>
  <c r="F41" i="72"/>
  <c r="H41" i="72" s="1"/>
  <c r="B41" i="72"/>
  <c r="G36" i="88"/>
  <c r="I36" i="88" s="1"/>
  <c r="D37" i="88"/>
  <c r="E37" i="88"/>
  <c r="F37" i="81"/>
  <c r="G37" i="81" s="1"/>
  <c r="B37" i="81"/>
  <c r="I34" i="99"/>
  <c r="F40" i="64"/>
  <c r="H40" i="64" s="1"/>
  <c r="B40" i="64"/>
  <c r="F45" i="23"/>
  <c r="G45" i="23" s="1"/>
  <c r="B45" i="23"/>
  <c r="B43" i="39"/>
  <c r="F43" i="39"/>
  <c r="H43" i="39" s="1"/>
  <c r="F36" i="89"/>
  <c r="G36" i="89" s="1"/>
  <c r="B36" i="89"/>
  <c r="F37" i="86"/>
  <c r="H37" i="86" s="1"/>
  <c r="B37" i="86"/>
  <c r="F35" i="95"/>
  <c r="H35" i="95" s="1"/>
  <c r="B35" i="95"/>
  <c r="B41" i="56"/>
  <c r="F41" i="56"/>
  <c r="G41" i="56" s="1"/>
  <c r="B35" i="96"/>
  <c r="F35" i="96"/>
  <c r="G35" i="96" s="1"/>
  <c r="B40" i="62"/>
  <c r="F40" i="62"/>
  <c r="G40" i="62" s="1"/>
  <c r="B45" i="71"/>
  <c r="F45" i="71"/>
  <c r="G45" i="71" s="1"/>
  <c r="B28" i="102"/>
  <c r="F28" i="102"/>
  <c r="G28" i="102" s="1"/>
  <c r="B44" i="18"/>
  <c r="F44" i="18"/>
  <c r="G44" i="18" s="1"/>
  <c r="G37" i="80"/>
  <c r="I37" i="80" s="1"/>
  <c r="D38" i="80"/>
  <c r="E38" i="80"/>
  <c r="I34" i="96"/>
  <c r="B37" i="85"/>
  <c r="F37" i="85"/>
  <c r="H37" i="85" s="1"/>
  <c r="B41" i="53"/>
  <c r="F41" i="53"/>
  <c r="G41" i="53" s="1"/>
  <c r="B46" i="29"/>
  <c r="F46" i="29"/>
  <c r="G46" i="29" s="1"/>
  <c r="F39" i="67"/>
  <c r="H39" i="67" s="1"/>
  <c r="B39" i="67"/>
  <c r="B42" i="45"/>
  <c r="F42" i="45"/>
  <c r="G42" i="45" s="1"/>
  <c r="B47" i="28"/>
  <c r="F47" i="28"/>
  <c r="G47" i="28" s="1"/>
  <c r="D36" i="97"/>
  <c r="E36" i="97"/>
  <c r="D44" i="17"/>
  <c r="E44" i="17"/>
  <c r="F38" i="77"/>
  <c r="G38" i="77" s="1"/>
  <c r="B38" i="77"/>
  <c r="F36" i="94"/>
  <c r="G36" i="94" s="1"/>
  <c r="B36" i="94"/>
  <c r="F45" i="24"/>
  <c r="G45" i="24" s="1"/>
  <c r="B45" i="24"/>
  <c r="B44" i="20"/>
  <c r="F44" i="20"/>
  <c r="H44" i="20" s="1"/>
  <c r="I40" i="58"/>
  <c r="B44" i="19"/>
  <c r="F44" i="19"/>
  <c r="H44" i="19" s="1"/>
  <c r="F43" i="43"/>
  <c r="G43" i="43" s="1"/>
  <c r="B43" i="43"/>
  <c r="F37" i="83"/>
  <c r="H37" i="83" s="1"/>
  <c r="B37" i="83"/>
  <c r="O19" i="1"/>
  <c r="R133" i="1"/>
  <c r="N20" i="1"/>
  <c r="B37" i="84"/>
  <c r="F37" i="84"/>
  <c r="G37" i="84" s="1"/>
  <c r="F29" i="101"/>
  <c r="G29" i="101" s="1"/>
  <c r="B29" i="101"/>
  <c r="B43" i="42"/>
  <c r="F43" i="42"/>
  <c r="G43" i="42" s="1"/>
  <c r="B41" i="55"/>
  <c r="F41" i="55"/>
  <c r="H41" i="55" s="1"/>
  <c r="D36" i="99"/>
  <c r="E36" i="99"/>
  <c r="F38" i="78"/>
  <c r="H38" i="78" s="1"/>
  <c r="B38" i="78"/>
  <c r="F34" i="98"/>
  <c r="H34" i="98" s="1"/>
  <c r="B34" i="98"/>
  <c r="F43" i="74"/>
  <c r="H43" i="74" s="1"/>
  <c r="B43" i="74"/>
  <c r="F44" i="21"/>
  <c r="B44" i="21"/>
  <c r="F41" i="57"/>
  <c r="G41" i="57" s="1"/>
  <c r="B41" i="57"/>
  <c r="B46" i="70"/>
  <c r="F46" i="70"/>
  <c r="G46" i="70" s="1"/>
  <c r="B38" i="79"/>
  <c r="F38" i="79"/>
  <c r="G38" i="79" s="1"/>
  <c r="F39" i="68"/>
  <c r="G39" i="68" s="1"/>
  <c r="B39" i="68"/>
  <c r="F43" i="41"/>
  <c r="B43" i="41"/>
  <c r="B40" i="59"/>
  <c r="F40" i="59"/>
  <c r="G40" i="59" s="1"/>
  <c r="F41" i="54"/>
  <c r="G41" i="54" s="1"/>
  <c r="B41" i="54"/>
  <c r="B45" i="31"/>
  <c r="F45" i="31"/>
  <c r="G45" i="31" s="1"/>
  <c r="I35" i="92"/>
  <c r="B46" i="27"/>
  <c r="F46" i="27"/>
  <c r="B39" i="66"/>
  <c r="F39" i="66"/>
  <c r="G39" i="66" s="1"/>
  <c r="I43" i="22"/>
  <c r="H39" i="63"/>
  <c r="I39" i="63" s="1"/>
  <c r="D40" i="63"/>
  <c r="E40" i="63"/>
  <c r="B35" i="99"/>
  <c r="G35" i="99"/>
  <c r="H35" i="99"/>
  <c r="F38" i="76"/>
  <c r="H38" i="76" s="1"/>
  <c r="B38" i="76"/>
  <c r="F40" i="61"/>
  <c r="G40" i="61" s="1"/>
  <c r="B40" i="61"/>
  <c r="B44" i="22"/>
  <c r="F44" i="22"/>
  <c r="H44" i="22" s="1"/>
  <c r="B40" i="60"/>
  <c r="F40" i="60"/>
  <c r="H40" i="60" s="1"/>
  <c r="F39" i="65"/>
  <c r="G39" i="65" s="1"/>
  <c r="B39" i="65"/>
  <c r="F37" i="82"/>
  <c r="H37" i="82" s="1"/>
  <c r="B37" i="82"/>
  <c r="B36" i="92"/>
  <c r="F36" i="92"/>
  <c r="B45" i="34"/>
  <c r="F45" i="34"/>
  <c r="G45" i="34" s="1"/>
  <c r="H28" i="102" l="1"/>
  <c r="H45" i="71"/>
  <c r="G35" i="95"/>
  <c r="G44" i="20"/>
  <c r="I44" i="20" s="1"/>
  <c r="H37" i="84"/>
  <c r="I37" i="84" s="1"/>
  <c r="F36" i="97"/>
  <c r="H43" i="44"/>
  <c r="I43" i="44" s="1"/>
  <c r="I32" i="100"/>
  <c r="I44" i="3"/>
  <c r="B40" i="63"/>
  <c r="F40" i="63"/>
  <c r="H40" i="63" s="1"/>
  <c r="D45" i="21"/>
  <c r="E45" i="21"/>
  <c r="H41" i="57"/>
  <c r="I41" i="57" s="1"/>
  <c r="D42" i="57"/>
  <c r="E42" i="57"/>
  <c r="H29" i="101"/>
  <c r="D30" i="101"/>
  <c r="E30" i="101"/>
  <c r="H45" i="24"/>
  <c r="I45" i="24" s="1"/>
  <c r="D46" i="24"/>
  <c r="E46" i="24"/>
  <c r="H42" i="45"/>
  <c r="I42" i="45" s="1"/>
  <c r="D43" i="45"/>
  <c r="E43" i="45"/>
  <c r="D29" i="102"/>
  <c r="E29" i="102"/>
  <c r="H45" i="23"/>
  <c r="I45" i="23" s="1"/>
  <c r="D46" i="23"/>
  <c r="D38" i="81"/>
  <c r="E38" i="81"/>
  <c r="H35" i="93"/>
  <c r="D36" i="93"/>
  <c r="E36" i="93"/>
  <c r="D37" i="92"/>
  <c r="E37" i="92"/>
  <c r="D44" i="41"/>
  <c r="E44" i="41"/>
  <c r="H41" i="54"/>
  <c r="I41" i="54" s="1"/>
  <c r="D42" i="54"/>
  <c r="E42" i="54"/>
  <c r="D46" i="31"/>
  <c r="E46" i="31"/>
  <c r="H38" i="79"/>
  <c r="I38" i="79" s="1"/>
  <c r="D39" i="79"/>
  <c r="E39" i="79"/>
  <c r="H44" i="21"/>
  <c r="G41" i="55"/>
  <c r="I41" i="55" s="1"/>
  <c r="D42" i="55"/>
  <c r="E42" i="55"/>
  <c r="C53" i="17"/>
  <c r="F44" i="17"/>
  <c r="B44" i="17"/>
  <c r="H41" i="53"/>
  <c r="I41" i="53" s="1"/>
  <c r="D42" i="53"/>
  <c r="E42" i="53"/>
  <c r="B38" i="80"/>
  <c r="F38" i="80"/>
  <c r="H38" i="80" s="1"/>
  <c r="I35" i="95"/>
  <c r="H36" i="89"/>
  <c r="D37" i="89"/>
  <c r="E37" i="89"/>
  <c r="G46" i="30"/>
  <c r="I46" i="30" s="1"/>
  <c r="D47" i="30"/>
  <c r="I46" i="69"/>
  <c r="G36" i="87"/>
  <c r="I36" i="87" s="1"/>
  <c r="D37" i="87"/>
  <c r="E37" i="87"/>
  <c r="E45" i="3"/>
  <c r="F45" i="3" s="1"/>
  <c r="H45" i="3" s="1"/>
  <c r="B45" i="3"/>
  <c r="D47" i="27"/>
  <c r="E47" i="27"/>
  <c r="H36" i="92"/>
  <c r="H46" i="27"/>
  <c r="H43" i="41"/>
  <c r="G36" i="92"/>
  <c r="H39" i="65"/>
  <c r="I39" i="65" s="1"/>
  <c r="D40" i="65"/>
  <c r="E40" i="65"/>
  <c r="G46" i="27"/>
  <c r="G43" i="41"/>
  <c r="G44" i="21"/>
  <c r="G34" i="98"/>
  <c r="I34" i="98" s="1"/>
  <c r="D35" i="98"/>
  <c r="E35" i="98"/>
  <c r="G37" i="83"/>
  <c r="I37" i="83" s="1"/>
  <c r="D38" i="83"/>
  <c r="E38" i="83"/>
  <c r="D37" i="97"/>
  <c r="E37" i="97"/>
  <c r="I45" i="71"/>
  <c r="H35" i="96"/>
  <c r="I35" i="96" s="1"/>
  <c r="D36" i="96"/>
  <c r="E36" i="96"/>
  <c r="B37" i="88"/>
  <c r="F37" i="88"/>
  <c r="G36" i="90"/>
  <c r="I36" i="90" s="1"/>
  <c r="D37" i="90"/>
  <c r="E37" i="90"/>
  <c r="D38" i="84"/>
  <c r="E38" i="84"/>
  <c r="H36" i="94"/>
  <c r="I36" i="94" s="1"/>
  <c r="D37" i="94"/>
  <c r="E37" i="94"/>
  <c r="B36" i="97"/>
  <c r="H36" i="97"/>
  <c r="G36" i="97"/>
  <c r="G37" i="85"/>
  <c r="I37" i="85" s="1"/>
  <c r="D36" i="95"/>
  <c r="E36" i="95"/>
  <c r="G40" i="64"/>
  <c r="I40" i="64" s="1"/>
  <c r="D41" i="64"/>
  <c r="E41" i="64"/>
  <c r="H41" i="46"/>
  <c r="I41" i="46" s="1"/>
  <c r="D42" i="46"/>
  <c r="E42" i="46"/>
  <c r="H43" i="42"/>
  <c r="I43" i="42" s="1"/>
  <c r="D44" i="42"/>
  <c r="E44" i="42"/>
  <c r="D45" i="20"/>
  <c r="E45" i="20"/>
  <c r="H38" i="77"/>
  <c r="I38" i="77" s="1"/>
  <c r="G39" i="67"/>
  <c r="I39" i="67" s="1"/>
  <c r="D40" i="67"/>
  <c r="E40" i="67"/>
  <c r="H44" i="18"/>
  <c r="I44" i="18" s="1"/>
  <c r="D45" i="18"/>
  <c r="E45" i="18"/>
  <c r="D46" i="71"/>
  <c r="E46" i="71"/>
  <c r="G43" i="39"/>
  <c r="I43" i="39" s="1"/>
  <c r="D44" i="39"/>
  <c r="E44" i="39"/>
  <c r="D47" i="69"/>
  <c r="E47" i="69"/>
  <c r="H38" i="75"/>
  <c r="I38" i="75" s="1"/>
  <c r="D39" i="75"/>
  <c r="E39" i="75"/>
  <c r="E33" i="100"/>
  <c r="F33" i="100" s="1"/>
  <c r="H33" i="100" s="1"/>
  <c r="B33" i="100"/>
  <c r="H40" i="61"/>
  <c r="I40" i="61" s="1"/>
  <c r="D41" i="61"/>
  <c r="E41" i="61"/>
  <c r="G38" i="78"/>
  <c r="I38" i="78" s="1"/>
  <c r="D39" i="78"/>
  <c r="E39" i="78"/>
  <c r="H43" i="43"/>
  <c r="I43" i="43" s="1"/>
  <c r="D44" i="43"/>
  <c r="E44" i="43"/>
  <c r="H47" i="28"/>
  <c r="I47" i="28" s="1"/>
  <c r="D48" i="28"/>
  <c r="D38" i="85"/>
  <c r="E38" i="85"/>
  <c r="H41" i="56"/>
  <c r="I41" i="56" s="1"/>
  <c r="D42" i="56"/>
  <c r="E42" i="56"/>
  <c r="H41" i="58"/>
  <c r="I41" i="58" s="1"/>
  <c r="G36" i="91"/>
  <c r="I36" i="91" s="1"/>
  <c r="D37" i="91"/>
  <c r="E37" i="91"/>
  <c r="D44" i="44"/>
  <c r="E44" i="44"/>
  <c r="I29" i="101"/>
  <c r="H46" i="29"/>
  <c r="I46" i="29" s="1"/>
  <c r="D47" i="29"/>
  <c r="I28" i="102"/>
  <c r="G37" i="86"/>
  <c r="I37" i="86" s="1"/>
  <c r="D38" i="86"/>
  <c r="E38" i="86"/>
  <c r="H37" i="81"/>
  <c r="I37" i="81" s="1"/>
  <c r="G41" i="72"/>
  <c r="I41" i="72" s="1"/>
  <c r="D42" i="72"/>
  <c r="E42" i="72"/>
  <c r="G43" i="73"/>
  <c r="I43" i="73" s="1"/>
  <c r="D44" i="73"/>
  <c r="E44" i="73"/>
  <c r="G45" i="32"/>
  <c r="I45" i="32" s="1"/>
  <c r="D46" i="32"/>
  <c r="T94" i="36"/>
  <c r="T96" i="36" s="1"/>
  <c r="G96" i="36"/>
  <c r="G40" i="60"/>
  <c r="I40" i="60" s="1"/>
  <c r="D41" i="60"/>
  <c r="E41" i="60"/>
  <c r="H46" i="70"/>
  <c r="I46" i="70" s="1"/>
  <c r="D47" i="70"/>
  <c r="G38" i="76"/>
  <c r="I38" i="76" s="1"/>
  <c r="D39" i="76"/>
  <c r="E39" i="76"/>
  <c r="H45" i="34"/>
  <c r="I45" i="34" s="1"/>
  <c r="D46" i="34"/>
  <c r="G37" i="82"/>
  <c r="I37" i="82" s="1"/>
  <c r="D38" i="82"/>
  <c r="E38" i="82"/>
  <c r="G44" i="22"/>
  <c r="I44" i="22" s="1"/>
  <c r="D45" i="22"/>
  <c r="E45" i="22"/>
  <c r="I35" i="99"/>
  <c r="H39" i="66"/>
  <c r="I39" i="66" s="1"/>
  <c r="D40" i="66"/>
  <c r="E40" i="66"/>
  <c r="H45" i="31"/>
  <c r="I45" i="31" s="1"/>
  <c r="H40" i="59"/>
  <c r="I40" i="59" s="1"/>
  <c r="D41" i="59"/>
  <c r="E41" i="59"/>
  <c r="H39" i="68"/>
  <c r="I39" i="68" s="1"/>
  <c r="D40" i="68"/>
  <c r="E40" i="68"/>
  <c r="G43" i="74"/>
  <c r="I43" i="74" s="1"/>
  <c r="D44" i="74"/>
  <c r="E44" i="74"/>
  <c r="F36" i="99"/>
  <c r="B36" i="99"/>
  <c r="R134" i="1"/>
  <c r="O20" i="1"/>
  <c r="G44" i="19"/>
  <c r="I44" i="19" s="1"/>
  <c r="D45" i="19"/>
  <c r="E45" i="19"/>
  <c r="D39" i="77"/>
  <c r="E39" i="77"/>
  <c r="H40" i="62"/>
  <c r="I40" i="62" s="1"/>
  <c r="D41" i="62"/>
  <c r="E41" i="62"/>
  <c r="I36" i="89"/>
  <c r="D42" i="58"/>
  <c r="E42" i="58"/>
  <c r="I35" i="93"/>
  <c r="I36" i="92" l="1"/>
  <c r="G36" i="99"/>
  <c r="D37" i="99"/>
  <c r="E37" i="99"/>
  <c r="F39" i="76"/>
  <c r="H39" i="76" s="1"/>
  <c r="B39" i="76"/>
  <c r="B44" i="43"/>
  <c r="F44" i="43"/>
  <c r="D45" i="43" s="1"/>
  <c r="B41" i="61"/>
  <c r="F41" i="61"/>
  <c r="H41" i="61"/>
  <c r="B46" i="71"/>
  <c r="F46" i="71"/>
  <c r="G46" i="71" s="1"/>
  <c r="B42" i="46"/>
  <c r="F42" i="46"/>
  <c r="H42" i="46" s="1"/>
  <c r="B38" i="84"/>
  <c r="F38" i="84"/>
  <c r="H38" i="84" s="1"/>
  <c r="H37" i="88"/>
  <c r="D38" i="88"/>
  <c r="E38" i="88"/>
  <c r="B37" i="97"/>
  <c r="F37" i="87"/>
  <c r="B37" i="87"/>
  <c r="B43" i="45"/>
  <c r="F43" i="45"/>
  <c r="H43" i="45" s="1"/>
  <c r="G43" i="45"/>
  <c r="B42" i="58"/>
  <c r="F42" i="58"/>
  <c r="F41" i="59"/>
  <c r="G41" i="59" s="1"/>
  <c r="B41" i="59"/>
  <c r="F38" i="86"/>
  <c r="G38" i="86" s="1"/>
  <c r="B38" i="86"/>
  <c r="H44" i="17"/>
  <c r="D45" i="17"/>
  <c r="F39" i="79"/>
  <c r="G39" i="79" s="1"/>
  <c r="B39" i="79"/>
  <c r="B44" i="41"/>
  <c r="F44" i="41"/>
  <c r="D45" i="41" s="1"/>
  <c r="B38" i="81"/>
  <c r="F38" i="81"/>
  <c r="G38" i="81" s="1"/>
  <c r="B42" i="57"/>
  <c r="F42" i="57"/>
  <c r="G42" i="57" s="1"/>
  <c r="G40" i="63"/>
  <c r="I40" i="63" s="1"/>
  <c r="D41" i="63"/>
  <c r="E41" i="63"/>
  <c r="B45" i="22"/>
  <c r="F45" i="22"/>
  <c r="G45" i="22" s="1"/>
  <c r="F44" i="73"/>
  <c r="B44" i="73"/>
  <c r="B42" i="56"/>
  <c r="F42" i="56"/>
  <c r="G42" i="56" s="1"/>
  <c r="B41" i="60"/>
  <c r="F41" i="60"/>
  <c r="G41" i="60" s="1"/>
  <c r="B47" i="69"/>
  <c r="F47" i="69"/>
  <c r="D48" i="69" s="1"/>
  <c r="F45" i="18"/>
  <c r="B45" i="18"/>
  <c r="F45" i="20"/>
  <c r="H45" i="20" s="1"/>
  <c r="B45" i="20"/>
  <c r="I36" i="97"/>
  <c r="B38" i="83"/>
  <c r="F38" i="83"/>
  <c r="H38" i="83" s="1"/>
  <c r="B47" i="27"/>
  <c r="F47" i="27"/>
  <c r="D48" i="27" s="1"/>
  <c r="G38" i="80"/>
  <c r="I38" i="80" s="1"/>
  <c r="D39" i="80"/>
  <c r="E39" i="80"/>
  <c r="E46" i="23"/>
  <c r="F46" i="23" s="1"/>
  <c r="B46" i="23"/>
  <c r="F46" i="24"/>
  <c r="H46" i="24" s="1"/>
  <c r="B46" i="24"/>
  <c r="F36" i="96"/>
  <c r="G36" i="96" s="1"/>
  <c r="B36" i="96"/>
  <c r="B38" i="82"/>
  <c r="F38" i="82"/>
  <c r="H38" i="82" s="1"/>
  <c r="B42" i="72"/>
  <c r="F42" i="72"/>
  <c r="H42" i="72" s="1"/>
  <c r="E47" i="29"/>
  <c r="F47" i="29" s="1"/>
  <c r="G47" i="29" s="1"/>
  <c r="B47" i="29"/>
  <c r="B38" i="85"/>
  <c r="F38" i="85"/>
  <c r="G33" i="100"/>
  <c r="I33" i="100" s="1"/>
  <c r="D34" i="100"/>
  <c r="F44" i="42"/>
  <c r="G44" i="42" s="1"/>
  <c r="B44" i="42"/>
  <c r="B37" i="90"/>
  <c r="F37" i="90"/>
  <c r="G45" i="3"/>
  <c r="I45" i="3" s="1"/>
  <c r="D46" i="3"/>
  <c r="F46" i="31"/>
  <c r="G46" i="31" s="1"/>
  <c r="B46" i="31"/>
  <c r="F45" i="19"/>
  <c r="B45" i="19"/>
  <c r="F41" i="64"/>
  <c r="H41" i="64" s="1"/>
  <c r="B41" i="64"/>
  <c r="B37" i="91"/>
  <c r="F37" i="91"/>
  <c r="H37" i="91" s="1"/>
  <c r="E48" i="28"/>
  <c r="F48" i="28" s="1"/>
  <c r="H48" i="28" s="1"/>
  <c r="B48" i="28"/>
  <c r="B44" i="39"/>
  <c r="F44" i="39"/>
  <c r="G44" i="39" s="1"/>
  <c r="B40" i="67"/>
  <c r="F40" i="67"/>
  <c r="H40" i="67" s="1"/>
  <c r="B37" i="94"/>
  <c r="F37" i="94"/>
  <c r="H37" i="94" s="1"/>
  <c r="F35" i="98"/>
  <c r="B35" i="98"/>
  <c r="F42" i="53"/>
  <c r="H42" i="53" s="1"/>
  <c r="B42" i="53"/>
  <c r="B42" i="55"/>
  <c r="F42" i="55"/>
  <c r="G42" i="55" s="1"/>
  <c r="B29" i="102"/>
  <c r="F29" i="102"/>
  <c r="G29" i="102" s="1"/>
  <c r="B44" i="74"/>
  <c r="F44" i="74"/>
  <c r="H44" i="74" s="1"/>
  <c r="B44" i="44"/>
  <c r="F44" i="44"/>
  <c r="G44" i="44" s="1"/>
  <c r="B40" i="65"/>
  <c r="F40" i="65"/>
  <c r="G40" i="65" s="1"/>
  <c r="E47" i="30"/>
  <c r="F47" i="30" s="1"/>
  <c r="G47" i="30" s="1"/>
  <c r="B47" i="30"/>
  <c r="B40" i="66"/>
  <c r="F40" i="66"/>
  <c r="G40" i="66" s="1"/>
  <c r="F40" i="68"/>
  <c r="G40" i="68" s="1"/>
  <c r="B40" i="68"/>
  <c r="E46" i="34"/>
  <c r="F46" i="34" s="1"/>
  <c r="B46" i="34"/>
  <c r="E46" i="32"/>
  <c r="F46" i="32" s="1"/>
  <c r="B46" i="32"/>
  <c r="F36" i="95"/>
  <c r="B36" i="95"/>
  <c r="I43" i="41"/>
  <c r="F37" i="89"/>
  <c r="H37" i="89" s="1"/>
  <c r="B37" i="89"/>
  <c r="F42" i="54"/>
  <c r="B42" i="54"/>
  <c r="F36" i="93"/>
  <c r="H36" i="93" s="1"/>
  <c r="B36" i="93"/>
  <c r="F30" i="101"/>
  <c r="G30" i="101" s="1"/>
  <c r="B30" i="101"/>
  <c r="F45" i="21"/>
  <c r="G45" i="21" s="1"/>
  <c r="B45" i="21"/>
  <c r="B39" i="77"/>
  <c r="F39" i="77"/>
  <c r="H39" i="77" s="1"/>
  <c r="B39" i="78"/>
  <c r="F39" i="78"/>
  <c r="B37" i="92"/>
  <c r="F37" i="92"/>
  <c r="G37" i="92" s="1"/>
  <c r="B41" i="62"/>
  <c r="F41" i="62"/>
  <c r="G41" i="62" s="1"/>
  <c r="H36" i="99"/>
  <c r="I36" i="99" s="1"/>
  <c r="E47" i="70"/>
  <c r="F47" i="70" s="1"/>
  <c r="B47" i="70"/>
  <c r="F39" i="75"/>
  <c r="G39" i="75" s="1"/>
  <c r="B39" i="75"/>
  <c r="G37" i="88"/>
  <c r="I37" i="88" s="1"/>
  <c r="F37" i="97"/>
  <c r="H37" i="97" s="1"/>
  <c r="I46" i="27"/>
  <c r="G44" i="17"/>
  <c r="I44" i="21"/>
  <c r="H42" i="56" l="1"/>
  <c r="G44" i="41"/>
  <c r="H38" i="86"/>
  <c r="H44" i="41"/>
  <c r="I44" i="41" s="1"/>
  <c r="H47" i="69"/>
  <c r="D47" i="23"/>
  <c r="G46" i="23"/>
  <c r="G44" i="43"/>
  <c r="I42" i="56"/>
  <c r="H40" i="68"/>
  <c r="I40" i="68" s="1"/>
  <c r="I44" i="17"/>
  <c r="H44" i="43"/>
  <c r="G46" i="32"/>
  <c r="D47" i="32"/>
  <c r="H46" i="32"/>
  <c r="G46" i="34"/>
  <c r="D47" i="34"/>
  <c r="H46" i="34"/>
  <c r="H47" i="70"/>
  <c r="D48" i="70"/>
  <c r="G47" i="70"/>
  <c r="G39" i="78"/>
  <c r="D40" i="78"/>
  <c r="E40" i="78"/>
  <c r="G45" i="19"/>
  <c r="D46" i="19"/>
  <c r="E45" i="41"/>
  <c r="F45" i="41" s="1"/>
  <c r="H45" i="41" s="1"/>
  <c r="B45" i="41"/>
  <c r="D43" i="58"/>
  <c r="E43" i="58"/>
  <c r="H37" i="87"/>
  <c r="D38" i="87"/>
  <c r="E38" i="87"/>
  <c r="H36" i="95"/>
  <c r="D37" i="95"/>
  <c r="E37" i="95"/>
  <c r="H39" i="75"/>
  <c r="I39" i="75" s="1"/>
  <c r="D40" i="75"/>
  <c r="E40" i="75"/>
  <c r="H30" i="101"/>
  <c r="I30" i="101" s="1"/>
  <c r="D31" i="101"/>
  <c r="E31" i="101"/>
  <c r="D45" i="44"/>
  <c r="E45" i="44"/>
  <c r="H35" i="98"/>
  <c r="D36" i="98"/>
  <c r="E36" i="98"/>
  <c r="H44" i="39"/>
  <c r="I44" i="39" s="1"/>
  <c r="D45" i="39"/>
  <c r="D38" i="91"/>
  <c r="E38" i="91"/>
  <c r="G38" i="82"/>
  <c r="I38" i="82" s="1"/>
  <c r="F39" i="80"/>
  <c r="H39" i="80" s="1"/>
  <c r="B39" i="80"/>
  <c r="D39" i="83"/>
  <c r="E39" i="83"/>
  <c r="G45" i="18"/>
  <c r="D46" i="18"/>
  <c r="D45" i="73"/>
  <c r="E45" i="73"/>
  <c r="H42" i="57"/>
  <c r="I42" i="57" s="1"/>
  <c r="D43" i="57"/>
  <c r="E43" i="57"/>
  <c r="G37" i="97"/>
  <c r="I37" i="97" s="1"/>
  <c r="D39" i="84"/>
  <c r="E39" i="84"/>
  <c r="H42" i="54"/>
  <c r="D43" i="54"/>
  <c r="E43" i="54"/>
  <c r="D38" i="90"/>
  <c r="E38" i="90"/>
  <c r="G39" i="77"/>
  <c r="I39" i="77" s="1"/>
  <c r="D40" i="77"/>
  <c r="E40" i="77"/>
  <c r="G36" i="93"/>
  <c r="I36" i="93" s="1"/>
  <c r="H42" i="55"/>
  <c r="I42" i="55" s="1"/>
  <c r="D43" i="55"/>
  <c r="E43" i="55"/>
  <c r="G46" i="24"/>
  <c r="I46" i="24" s="1"/>
  <c r="D47" i="24"/>
  <c r="E47" i="24"/>
  <c r="G47" i="69"/>
  <c r="I47" i="69" s="1"/>
  <c r="D39" i="86"/>
  <c r="E39" i="86"/>
  <c r="G41" i="61"/>
  <c r="I41" i="61" s="1"/>
  <c r="D42" i="61"/>
  <c r="E42" i="61"/>
  <c r="G39" i="76"/>
  <c r="I39" i="76" s="1"/>
  <c r="D40" i="76"/>
  <c r="E40" i="76"/>
  <c r="H41" i="62"/>
  <c r="I41" i="62" s="1"/>
  <c r="D42" i="62"/>
  <c r="E42" i="62"/>
  <c r="H47" i="30"/>
  <c r="I47" i="30" s="1"/>
  <c r="D48" i="30"/>
  <c r="G38" i="85"/>
  <c r="D39" i="85"/>
  <c r="E39" i="85"/>
  <c r="H37" i="92"/>
  <c r="I37" i="92" s="1"/>
  <c r="D38" i="92"/>
  <c r="E38" i="92"/>
  <c r="G37" i="89"/>
  <c r="I37" i="89" s="1"/>
  <c r="D38" i="89"/>
  <c r="E38" i="89"/>
  <c r="H40" i="65"/>
  <c r="I40" i="65" s="1"/>
  <c r="H46" i="31"/>
  <c r="I46" i="31" s="1"/>
  <c r="D47" i="31"/>
  <c r="E47" i="31"/>
  <c r="H47" i="29"/>
  <c r="I47" i="29" s="1"/>
  <c r="D48" i="29"/>
  <c r="D39" i="82"/>
  <c r="E39" i="82"/>
  <c r="H47" i="27"/>
  <c r="H45" i="22"/>
  <c r="I45" i="22" s="1"/>
  <c r="D46" i="22"/>
  <c r="I43" i="45"/>
  <c r="D41" i="68"/>
  <c r="E41" i="68"/>
  <c r="G37" i="94"/>
  <c r="I37" i="94" s="1"/>
  <c r="D38" i="94"/>
  <c r="E38" i="94"/>
  <c r="G44" i="74"/>
  <c r="I44" i="74" s="1"/>
  <c r="D45" i="74"/>
  <c r="E45" i="74"/>
  <c r="E46" i="3"/>
  <c r="F46" i="3" s="1"/>
  <c r="H46" i="3" s="1"/>
  <c r="B46" i="3"/>
  <c r="H44" i="42"/>
  <c r="I44" i="42" s="1"/>
  <c r="D45" i="42"/>
  <c r="H46" i="23"/>
  <c r="G47" i="27"/>
  <c r="E48" i="69"/>
  <c r="F48" i="69" s="1"/>
  <c r="G48" i="69" s="1"/>
  <c r="B48" i="69"/>
  <c r="D43" i="56"/>
  <c r="E43" i="56"/>
  <c r="H38" i="81"/>
  <c r="I38" i="81" s="1"/>
  <c r="D39" i="81"/>
  <c r="E39" i="81"/>
  <c r="H39" i="79"/>
  <c r="I39" i="79" s="1"/>
  <c r="D40" i="79"/>
  <c r="E40" i="79"/>
  <c r="D44" i="45"/>
  <c r="E44" i="45"/>
  <c r="G42" i="46"/>
  <c r="I42" i="46" s="1"/>
  <c r="D43" i="46"/>
  <c r="E43" i="46"/>
  <c r="B37" i="99"/>
  <c r="F37" i="99"/>
  <c r="H37" i="99" s="1"/>
  <c r="D37" i="93"/>
  <c r="E37" i="93"/>
  <c r="G36" i="95"/>
  <c r="I36" i="95" s="1"/>
  <c r="H40" i="66"/>
  <c r="I40" i="66" s="1"/>
  <c r="D41" i="66"/>
  <c r="E41" i="66"/>
  <c r="D41" i="65"/>
  <c r="E41" i="65"/>
  <c r="G48" i="28"/>
  <c r="I48" i="28" s="1"/>
  <c r="D49" i="28"/>
  <c r="E49" i="28"/>
  <c r="G41" i="64"/>
  <c r="I41" i="64" s="1"/>
  <c r="D42" i="64"/>
  <c r="E42" i="64"/>
  <c r="E34" i="100"/>
  <c r="F34" i="100" s="1"/>
  <c r="H34" i="100" s="1"/>
  <c r="B34" i="100"/>
  <c r="E48" i="27"/>
  <c r="F48" i="27" s="1"/>
  <c r="B48" i="27"/>
  <c r="E45" i="17"/>
  <c r="F45" i="17" s="1"/>
  <c r="B45" i="17"/>
  <c r="C54" i="17"/>
  <c r="H41" i="59"/>
  <c r="I41" i="59" s="1"/>
  <c r="D42" i="59"/>
  <c r="E42" i="59"/>
  <c r="F38" i="88"/>
  <c r="B38" i="88"/>
  <c r="D38" i="97"/>
  <c r="E38" i="97"/>
  <c r="H39" i="78"/>
  <c r="I39" i="78" s="1"/>
  <c r="H45" i="21"/>
  <c r="I45" i="21" s="1"/>
  <c r="D46" i="21"/>
  <c r="E46" i="21"/>
  <c r="G42" i="54"/>
  <c r="I42" i="54" s="1"/>
  <c r="G42" i="53"/>
  <c r="I42" i="53" s="1"/>
  <c r="D43" i="53"/>
  <c r="E43" i="53"/>
  <c r="G40" i="67"/>
  <c r="I40" i="67" s="1"/>
  <c r="D41" i="67"/>
  <c r="E41" i="67"/>
  <c r="H45" i="19"/>
  <c r="I45" i="19" s="1"/>
  <c r="H37" i="90"/>
  <c r="E47" i="23"/>
  <c r="F47" i="23" s="1"/>
  <c r="B47" i="23"/>
  <c r="G45" i="20"/>
  <c r="I45" i="20" s="1"/>
  <c r="D46" i="20"/>
  <c r="H44" i="73"/>
  <c r="F41" i="63"/>
  <c r="B41" i="63"/>
  <c r="G42" i="58"/>
  <c r="G37" i="87"/>
  <c r="E45" i="43"/>
  <c r="F45" i="43" s="1"/>
  <c r="H45" i="43" s="1"/>
  <c r="B45" i="43"/>
  <c r="H44" i="44"/>
  <c r="I44" i="44" s="1"/>
  <c r="H29" i="102"/>
  <c r="I29" i="102" s="1"/>
  <c r="D30" i="102"/>
  <c r="E30" i="102"/>
  <c r="G35" i="98"/>
  <c r="G37" i="91"/>
  <c r="I37" i="91" s="1"/>
  <c r="G37" i="90"/>
  <c r="H38" i="85"/>
  <c r="G42" i="72"/>
  <c r="I42" i="72" s="1"/>
  <c r="D43" i="72"/>
  <c r="E43" i="72"/>
  <c r="H36" i="96"/>
  <c r="I36" i="96" s="1"/>
  <c r="D37" i="96"/>
  <c r="E37" i="96"/>
  <c r="G38" i="83"/>
  <c r="I38" i="83" s="1"/>
  <c r="H45" i="18"/>
  <c r="H41" i="60"/>
  <c r="I41" i="60" s="1"/>
  <c r="D42" i="60"/>
  <c r="E42" i="60"/>
  <c r="G44" i="73"/>
  <c r="I38" i="86"/>
  <c r="H42" i="58"/>
  <c r="G38" i="84"/>
  <c r="I38" i="84" s="1"/>
  <c r="H46" i="71"/>
  <c r="I46" i="71" s="1"/>
  <c r="D47" i="71"/>
  <c r="I37" i="87" l="1"/>
  <c r="I35" i="98"/>
  <c r="I46" i="23"/>
  <c r="I46" i="32"/>
  <c r="I38" i="85"/>
  <c r="F38" i="97"/>
  <c r="I44" i="43"/>
  <c r="I45" i="18"/>
  <c r="H48" i="27"/>
  <c r="G48" i="27"/>
  <c r="I47" i="70"/>
  <c r="D48" i="23"/>
  <c r="H47" i="23"/>
  <c r="G47" i="23"/>
  <c r="G45" i="17"/>
  <c r="D46" i="17"/>
  <c r="H45" i="17"/>
  <c r="I42" i="58"/>
  <c r="G41" i="63"/>
  <c r="D42" i="63"/>
  <c r="E42" i="63"/>
  <c r="D38" i="99"/>
  <c r="E38" i="99"/>
  <c r="B30" i="102"/>
  <c r="F30" i="102"/>
  <c r="G30" i="102" s="1"/>
  <c r="F49" i="28"/>
  <c r="H49" i="28" s="1"/>
  <c r="B49" i="28"/>
  <c r="B43" i="46"/>
  <c r="F43" i="46"/>
  <c r="G43" i="46" s="1"/>
  <c r="F39" i="81"/>
  <c r="G39" i="81" s="1"/>
  <c r="B39" i="81"/>
  <c r="F41" i="68"/>
  <c r="H41" i="68" s="1"/>
  <c r="B41" i="68"/>
  <c r="I47" i="27"/>
  <c r="B39" i="85"/>
  <c r="F39" i="85"/>
  <c r="G39" i="85" s="1"/>
  <c r="F39" i="86"/>
  <c r="G39" i="86" s="1"/>
  <c r="B39" i="86"/>
  <c r="F39" i="83"/>
  <c r="H39" i="83" s="1"/>
  <c r="B39" i="83"/>
  <c r="F43" i="58"/>
  <c r="G43" i="58" s="1"/>
  <c r="B43" i="58"/>
  <c r="E47" i="34"/>
  <c r="F47" i="34" s="1"/>
  <c r="B47" i="34"/>
  <c r="B43" i="72"/>
  <c r="F43" i="72"/>
  <c r="H43" i="72" s="1"/>
  <c r="H38" i="88"/>
  <c r="D39" i="88"/>
  <c r="E39" i="88"/>
  <c r="B45" i="74"/>
  <c r="F45" i="74"/>
  <c r="G45" i="74" s="1"/>
  <c r="F43" i="54"/>
  <c r="G43" i="54" s="1"/>
  <c r="B43" i="54"/>
  <c r="B43" i="57"/>
  <c r="F43" i="57"/>
  <c r="H43" i="57" s="1"/>
  <c r="B31" i="101"/>
  <c r="F31" i="101"/>
  <c r="H31" i="101" s="1"/>
  <c r="B37" i="95"/>
  <c r="F37" i="95"/>
  <c r="F37" i="93"/>
  <c r="H37" i="93" s="1"/>
  <c r="B37" i="93"/>
  <c r="E45" i="42"/>
  <c r="F45" i="42" s="1"/>
  <c r="B45" i="42"/>
  <c r="B39" i="82"/>
  <c r="F39" i="82"/>
  <c r="H39" i="82" s="1"/>
  <c r="B38" i="89"/>
  <c r="F38" i="89"/>
  <c r="G38" i="89" s="1"/>
  <c r="B40" i="76"/>
  <c r="F40" i="76"/>
  <c r="H40" i="76" s="1"/>
  <c r="F36" i="98"/>
  <c r="G36" i="98" s="1"/>
  <c r="B36" i="98"/>
  <c r="F46" i="21"/>
  <c r="B46" i="21"/>
  <c r="G34" i="100"/>
  <c r="I34" i="100" s="1"/>
  <c r="D35" i="100"/>
  <c r="H41" i="63"/>
  <c r="B42" i="59"/>
  <c r="F42" i="59"/>
  <c r="G42" i="59" s="1"/>
  <c r="G37" i="99"/>
  <c r="I37" i="99" s="1"/>
  <c r="F44" i="45"/>
  <c r="D45" i="45" s="1"/>
  <c r="B44" i="45"/>
  <c r="B43" i="56"/>
  <c r="F43" i="56"/>
  <c r="H43" i="56" s="1"/>
  <c r="E48" i="29"/>
  <c r="F48" i="29" s="1"/>
  <c r="B48" i="29"/>
  <c r="E48" i="30"/>
  <c r="F48" i="30" s="1"/>
  <c r="G48" i="30" s="1"/>
  <c r="B48" i="30"/>
  <c r="B40" i="77"/>
  <c r="F40" i="77"/>
  <c r="H40" i="77" s="1"/>
  <c r="G39" i="80"/>
  <c r="I39" i="80" s="1"/>
  <c r="D40" i="80"/>
  <c r="E40" i="80"/>
  <c r="G45" i="41"/>
  <c r="I45" i="41" s="1"/>
  <c r="D46" i="41"/>
  <c r="E46" i="41"/>
  <c r="B40" i="78"/>
  <c r="F40" i="78"/>
  <c r="G40" i="78" s="1"/>
  <c r="E48" i="70"/>
  <c r="F48" i="70" s="1"/>
  <c r="B48" i="70"/>
  <c r="F47" i="24"/>
  <c r="B47" i="24"/>
  <c r="B45" i="73"/>
  <c r="F45" i="73"/>
  <c r="H45" i="73" s="1"/>
  <c r="F42" i="60"/>
  <c r="G42" i="60" s="1"/>
  <c r="B42" i="60"/>
  <c r="E47" i="71"/>
  <c r="F47" i="71" s="1"/>
  <c r="B47" i="71"/>
  <c r="G45" i="43"/>
  <c r="I45" i="43" s="1"/>
  <c r="D46" i="43"/>
  <c r="D39" i="97"/>
  <c r="E39" i="97"/>
  <c r="E46" i="18"/>
  <c r="F46" i="18" s="1"/>
  <c r="B46" i="18"/>
  <c r="F40" i="75"/>
  <c r="G40" i="75" s="1"/>
  <c r="B40" i="75"/>
  <c r="F38" i="87"/>
  <c r="B38" i="87"/>
  <c r="E47" i="32"/>
  <c r="F47" i="32" s="1"/>
  <c r="H47" i="32" s="1"/>
  <c r="B47" i="32"/>
  <c r="F41" i="67"/>
  <c r="H41" i="67" s="1"/>
  <c r="B41" i="67"/>
  <c r="D49" i="27"/>
  <c r="E49" i="27"/>
  <c r="B41" i="65"/>
  <c r="F41" i="65"/>
  <c r="G41" i="65" s="1"/>
  <c r="B38" i="94"/>
  <c r="F38" i="94"/>
  <c r="G38" i="94" s="1"/>
  <c r="F43" i="53"/>
  <c r="H43" i="53" s="1"/>
  <c r="B43" i="53"/>
  <c r="E46" i="22"/>
  <c r="F46" i="22" s="1"/>
  <c r="G46" i="22" s="1"/>
  <c r="B46" i="22"/>
  <c r="B42" i="61"/>
  <c r="F42" i="61"/>
  <c r="G42" i="61" s="1"/>
  <c r="F37" i="96"/>
  <c r="G37" i="96" s="1"/>
  <c r="B37" i="96"/>
  <c r="I44" i="73"/>
  <c r="B38" i="97"/>
  <c r="G38" i="97"/>
  <c r="H38" i="97"/>
  <c r="B41" i="66"/>
  <c r="F41" i="66"/>
  <c r="G41" i="66" s="1"/>
  <c r="H48" i="69"/>
  <c r="I48" i="69" s="1"/>
  <c r="D49" i="69"/>
  <c r="G46" i="3"/>
  <c r="I46" i="3" s="1"/>
  <c r="D47" i="3"/>
  <c r="B47" i="31"/>
  <c r="F47" i="31"/>
  <c r="B42" i="62"/>
  <c r="F42" i="62"/>
  <c r="H42" i="62" s="1"/>
  <c r="B39" i="84"/>
  <c r="F39" i="84"/>
  <c r="H39" i="84" s="1"/>
  <c r="B38" i="91"/>
  <c r="F38" i="91"/>
  <c r="G38" i="91" s="1"/>
  <c r="B45" i="44"/>
  <c r="F45" i="44"/>
  <c r="G45" i="44" s="1"/>
  <c r="B42" i="64"/>
  <c r="F42" i="64"/>
  <c r="G42" i="64" s="1"/>
  <c r="F40" i="79"/>
  <c r="H40" i="79" s="1"/>
  <c r="B40" i="79"/>
  <c r="B38" i="92"/>
  <c r="F38" i="92"/>
  <c r="E46" i="20"/>
  <c r="F46" i="20" s="1"/>
  <c r="B46" i="20"/>
  <c r="I37" i="90"/>
  <c r="G38" i="88"/>
  <c r="B43" i="55"/>
  <c r="F43" i="55"/>
  <c r="H43" i="55" s="1"/>
  <c r="B38" i="90"/>
  <c r="F38" i="90"/>
  <c r="H38" i="90" s="1"/>
  <c r="E45" i="39"/>
  <c r="F45" i="39" s="1"/>
  <c r="G45" i="39" s="1"/>
  <c r="B45" i="39"/>
  <c r="E46" i="19"/>
  <c r="F46" i="19" s="1"/>
  <c r="B46" i="19"/>
  <c r="I46" i="34"/>
  <c r="I38" i="88" l="1"/>
  <c r="G42" i="62"/>
  <c r="I38" i="97"/>
  <c r="I41" i="63"/>
  <c r="H36" i="98"/>
  <c r="I36" i="98" s="1"/>
  <c r="I48" i="27"/>
  <c r="G39" i="84"/>
  <c r="I39" i="84" s="1"/>
  <c r="G37" i="93"/>
  <c r="I37" i="93" s="1"/>
  <c r="F39" i="97"/>
  <c r="H39" i="97" s="1"/>
  <c r="H44" i="45"/>
  <c r="I42" i="62"/>
  <c r="G31" i="101"/>
  <c r="I31" i="101" s="1"/>
  <c r="G46" i="19"/>
  <c r="D47" i="19"/>
  <c r="H46" i="19"/>
  <c r="I46" i="19" s="1"/>
  <c r="G47" i="34"/>
  <c r="D48" i="34"/>
  <c r="H47" i="34"/>
  <c r="H47" i="71"/>
  <c r="D48" i="71"/>
  <c r="G47" i="71"/>
  <c r="H46" i="18"/>
  <c r="D47" i="18"/>
  <c r="G46" i="18"/>
  <c r="H48" i="29"/>
  <c r="D49" i="29"/>
  <c r="E49" i="29"/>
  <c r="G48" i="29"/>
  <c r="H48" i="70"/>
  <c r="D49" i="70"/>
  <c r="G48" i="70"/>
  <c r="G46" i="20"/>
  <c r="D47" i="20"/>
  <c r="H46" i="20"/>
  <c r="E49" i="69"/>
  <c r="F49" i="69" s="1"/>
  <c r="B49" i="69"/>
  <c r="G38" i="87"/>
  <c r="D39" i="87"/>
  <c r="E39" i="87"/>
  <c r="H38" i="91"/>
  <c r="I38" i="91" s="1"/>
  <c r="D39" i="91"/>
  <c r="E39" i="91"/>
  <c r="D43" i="62"/>
  <c r="E43" i="62"/>
  <c r="G41" i="67"/>
  <c r="D42" i="67"/>
  <c r="E42" i="67"/>
  <c r="B39" i="97"/>
  <c r="G47" i="24"/>
  <c r="D48" i="24"/>
  <c r="E48" i="24"/>
  <c r="G37" i="95"/>
  <c r="D38" i="95"/>
  <c r="E38" i="95"/>
  <c r="B39" i="88"/>
  <c r="F39" i="88"/>
  <c r="H39" i="88" s="1"/>
  <c r="H39" i="86"/>
  <c r="I39" i="86" s="1"/>
  <c r="B38" i="99"/>
  <c r="E46" i="17"/>
  <c r="F46" i="17" s="1"/>
  <c r="G46" i="17" s="1"/>
  <c r="B46" i="17"/>
  <c r="C55" i="17"/>
  <c r="G38" i="92"/>
  <c r="D39" i="92"/>
  <c r="E39" i="92"/>
  <c r="G47" i="31"/>
  <c r="D48" i="31"/>
  <c r="H42" i="64"/>
  <c r="I42" i="64" s="1"/>
  <c r="D43" i="64"/>
  <c r="E43" i="64"/>
  <c r="H41" i="66"/>
  <c r="I41" i="66" s="1"/>
  <c r="H46" i="22"/>
  <c r="I46" i="22" s="1"/>
  <c r="D47" i="22"/>
  <c r="E46" i="43"/>
  <c r="F46" i="43" s="1"/>
  <c r="B46" i="43"/>
  <c r="F46" i="41"/>
  <c r="G46" i="41" s="1"/>
  <c r="B46" i="41"/>
  <c r="H46" i="21"/>
  <c r="D47" i="21"/>
  <c r="E47" i="21"/>
  <c r="G45" i="42"/>
  <c r="D46" i="42"/>
  <c r="E46" i="42"/>
  <c r="H43" i="58"/>
  <c r="I43" i="58" s="1"/>
  <c r="H37" i="96"/>
  <c r="I37" i="96" s="1"/>
  <c r="D38" i="96"/>
  <c r="E38" i="96"/>
  <c r="G43" i="55"/>
  <c r="I43" i="55" s="1"/>
  <c r="D44" i="55"/>
  <c r="E44" i="55"/>
  <c r="H38" i="92"/>
  <c r="H47" i="31"/>
  <c r="H41" i="65"/>
  <c r="I41" i="65" s="1"/>
  <c r="D42" i="65"/>
  <c r="E42" i="65"/>
  <c r="H40" i="75"/>
  <c r="I40" i="75" s="1"/>
  <c r="D41" i="75"/>
  <c r="E41" i="75"/>
  <c r="H42" i="60"/>
  <c r="I42" i="60" s="1"/>
  <c r="D43" i="60"/>
  <c r="E43" i="60"/>
  <c r="G43" i="56"/>
  <c r="I43" i="56" s="1"/>
  <c r="D44" i="56"/>
  <c r="E44" i="56"/>
  <c r="H42" i="59"/>
  <c r="I42" i="59" s="1"/>
  <c r="D43" i="59"/>
  <c r="E43" i="59"/>
  <c r="H38" i="89"/>
  <c r="I38" i="89" s="1"/>
  <c r="D39" i="89"/>
  <c r="E39" i="89"/>
  <c r="G41" i="68"/>
  <c r="I41" i="68" s="1"/>
  <c r="D42" i="68"/>
  <c r="E42" i="68"/>
  <c r="B42" i="63"/>
  <c r="F42" i="63"/>
  <c r="G42" i="63" s="1"/>
  <c r="H48" i="30"/>
  <c r="I48" i="30" s="1"/>
  <c r="D49" i="30"/>
  <c r="H43" i="54"/>
  <c r="I43" i="54" s="1"/>
  <c r="D44" i="54"/>
  <c r="E44" i="54"/>
  <c r="G43" i="72"/>
  <c r="I43" i="72" s="1"/>
  <c r="D44" i="72"/>
  <c r="E44" i="72"/>
  <c r="D40" i="86"/>
  <c r="E40" i="86"/>
  <c r="G49" i="28"/>
  <c r="I49" i="28" s="1"/>
  <c r="D50" i="28"/>
  <c r="E50" i="28"/>
  <c r="F40" i="80"/>
  <c r="G40" i="80" s="1"/>
  <c r="B40" i="80"/>
  <c r="D32" i="101"/>
  <c r="E32" i="101"/>
  <c r="D44" i="58"/>
  <c r="E44" i="58"/>
  <c r="I47" i="23"/>
  <c r="H45" i="39"/>
  <c r="I45" i="39" s="1"/>
  <c r="D46" i="39"/>
  <c r="E46" i="39"/>
  <c r="D40" i="84"/>
  <c r="E40" i="84"/>
  <c r="H45" i="44"/>
  <c r="I45" i="44" s="1"/>
  <c r="D46" i="44"/>
  <c r="E47" i="3"/>
  <c r="F47" i="3" s="1"/>
  <c r="G47" i="3" s="1"/>
  <c r="B47" i="3"/>
  <c r="H42" i="61"/>
  <c r="I42" i="61" s="1"/>
  <c r="D43" i="61"/>
  <c r="E43" i="61"/>
  <c r="G43" i="53"/>
  <c r="I43" i="53" s="1"/>
  <c r="D44" i="53"/>
  <c r="E44" i="53"/>
  <c r="F49" i="27"/>
  <c r="H49" i="27" s="1"/>
  <c r="B49" i="27"/>
  <c r="H38" i="87"/>
  <c r="I38" i="87" s="1"/>
  <c r="G44" i="45"/>
  <c r="E35" i="100"/>
  <c r="F35" i="100" s="1"/>
  <c r="H35" i="100" s="1"/>
  <c r="B35" i="100"/>
  <c r="D37" i="98"/>
  <c r="E37" i="98"/>
  <c r="G39" i="82"/>
  <c r="I39" i="82" s="1"/>
  <c r="D40" i="82"/>
  <c r="E40" i="82"/>
  <c r="H45" i="74"/>
  <c r="I45" i="74" s="1"/>
  <c r="D46" i="74"/>
  <c r="H39" i="85"/>
  <c r="I39" i="85" s="1"/>
  <c r="D40" i="85"/>
  <c r="E40" i="85"/>
  <c r="H39" i="81"/>
  <c r="I39" i="81" s="1"/>
  <c r="D40" i="81"/>
  <c r="E40" i="81"/>
  <c r="H30" i="102"/>
  <c r="I30" i="102" s="1"/>
  <c r="D31" i="102"/>
  <c r="E31" i="102"/>
  <c r="E48" i="23"/>
  <c r="F48" i="23" s="1"/>
  <c r="D49" i="23" s="1"/>
  <c r="B48" i="23"/>
  <c r="G47" i="32"/>
  <c r="I47" i="32" s="1"/>
  <c r="D48" i="32"/>
  <c r="G45" i="73"/>
  <c r="I45" i="73" s="1"/>
  <c r="D46" i="73"/>
  <c r="E46" i="73"/>
  <c r="G38" i="90"/>
  <c r="I38" i="90" s="1"/>
  <c r="I41" i="67"/>
  <c r="H47" i="24"/>
  <c r="H40" i="78"/>
  <c r="I40" i="78" s="1"/>
  <c r="D41" i="78"/>
  <c r="E41" i="78"/>
  <c r="D38" i="93"/>
  <c r="E38" i="93"/>
  <c r="D42" i="66"/>
  <c r="E42" i="66"/>
  <c r="D39" i="90"/>
  <c r="E39" i="90"/>
  <c r="G40" i="79"/>
  <c r="I40" i="79" s="1"/>
  <c r="D41" i="79"/>
  <c r="E41" i="79"/>
  <c r="H38" i="94"/>
  <c r="I38" i="94" s="1"/>
  <c r="D39" i="94"/>
  <c r="E39" i="94"/>
  <c r="E40" i="97"/>
  <c r="G40" i="77"/>
  <c r="I40" i="77" s="1"/>
  <c r="D41" i="77"/>
  <c r="E41" i="77"/>
  <c r="E45" i="45"/>
  <c r="F45" i="45" s="1"/>
  <c r="G45" i="45" s="1"/>
  <c r="B45" i="45"/>
  <c r="G46" i="21"/>
  <c r="I46" i="21" s="1"/>
  <c r="G40" i="76"/>
  <c r="I40" i="76" s="1"/>
  <c r="D41" i="76"/>
  <c r="E41" i="76"/>
  <c r="H45" i="42"/>
  <c r="H37" i="95"/>
  <c r="I37" i="95" s="1"/>
  <c r="G43" i="57"/>
  <c r="I43" i="57" s="1"/>
  <c r="D44" i="57"/>
  <c r="E44" i="57"/>
  <c r="G39" i="83"/>
  <c r="I39" i="83" s="1"/>
  <c r="D40" i="83"/>
  <c r="E40" i="83"/>
  <c r="H43" i="46"/>
  <c r="I43" i="46" s="1"/>
  <c r="D44" i="46"/>
  <c r="E44" i="46"/>
  <c r="F38" i="99"/>
  <c r="I45" i="17"/>
  <c r="G39" i="97" l="1"/>
  <c r="D40" i="97"/>
  <c r="F40" i="97" s="1"/>
  <c r="I47" i="24"/>
  <c r="I44" i="45"/>
  <c r="I47" i="31"/>
  <c r="I46" i="20"/>
  <c r="I47" i="34"/>
  <c r="I45" i="42"/>
  <c r="I46" i="18"/>
  <c r="I38" i="92"/>
  <c r="G48" i="23"/>
  <c r="I39" i="97"/>
  <c r="H48" i="23"/>
  <c r="I48" i="29"/>
  <c r="D50" i="69"/>
  <c r="H49" i="69"/>
  <c r="G49" i="69"/>
  <c r="H46" i="43"/>
  <c r="D47" i="43"/>
  <c r="E47" i="43"/>
  <c r="G46" i="43"/>
  <c r="F40" i="81"/>
  <c r="H40" i="81" s="1"/>
  <c r="B40" i="81"/>
  <c r="F44" i="57"/>
  <c r="G44" i="57" s="1"/>
  <c r="B44" i="57"/>
  <c r="B40" i="97"/>
  <c r="F39" i="90"/>
  <c r="B39" i="90"/>
  <c r="F41" i="78"/>
  <c r="H41" i="78" s="1"/>
  <c r="B41" i="78"/>
  <c r="B37" i="98"/>
  <c r="F37" i="98"/>
  <c r="H37" i="98" s="1"/>
  <c r="H40" i="80"/>
  <c r="I40" i="80" s="1"/>
  <c r="E49" i="30"/>
  <c r="F49" i="30" s="1"/>
  <c r="G49" i="30" s="1"/>
  <c r="B49" i="30"/>
  <c r="B42" i="65"/>
  <c r="F42" i="65"/>
  <c r="G42" i="65" s="1"/>
  <c r="F38" i="96"/>
  <c r="G38" i="96" s="1"/>
  <c r="B38" i="96"/>
  <c r="F47" i="21"/>
  <c r="H47" i="21" s="1"/>
  <c r="B47" i="21"/>
  <c r="B43" i="64"/>
  <c r="F43" i="64"/>
  <c r="E48" i="71"/>
  <c r="F48" i="71" s="1"/>
  <c r="H48" i="71" s="1"/>
  <c r="B48" i="71"/>
  <c r="B39" i="94"/>
  <c r="F39" i="94"/>
  <c r="G39" i="94" s="1"/>
  <c r="D50" i="27"/>
  <c r="E50" i="27"/>
  <c r="D39" i="99"/>
  <c r="E39" i="99"/>
  <c r="E48" i="32"/>
  <c r="F48" i="32" s="1"/>
  <c r="B48" i="32"/>
  <c r="F31" i="102"/>
  <c r="G31" i="102" s="1"/>
  <c r="B31" i="102"/>
  <c r="B40" i="84"/>
  <c r="F40" i="84"/>
  <c r="B44" i="58"/>
  <c r="F44" i="58"/>
  <c r="D45" i="58" s="1"/>
  <c r="F40" i="86"/>
  <c r="H40" i="86" s="1"/>
  <c r="B40" i="86"/>
  <c r="F39" i="89"/>
  <c r="H39" i="89" s="1"/>
  <c r="B39" i="89"/>
  <c r="F42" i="67"/>
  <c r="G42" i="67" s="1"/>
  <c r="B42" i="67"/>
  <c r="F39" i="87"/>
  <c r="B39" i="87"/>
  <c r="H47" i="3"/>
  <c r="I47" i="3" s="1"/>
  <c r="D48" i="3"/>
  <c r="F43" i="60"/>
  <c r="H43" i="60" s="1"/>
  <c r="B43" i="60"/>
  <c r="F48" i="24"/>
  <c r="H48" i="24" s="1"/>
  <c r="B48" i="24"/>
  <c r="B49" i="29"/>
  <c r="F49" i="29"/>
  <c r="G49" i="29" s="1"/>
  <c r="H45" i="45"/>
  <c r="I45" i="45" s="1"/>
  <c r="D46" i="45"/>
  <c r="F46" i="39"/>
  <c r="B46" i="39"/>
  <c r="F32" i="101"/>
  <c r="G32" i="101" s="1"/>
  <c r="D41" i="80"/>
  <c r="E41" i="80"/>
  <c r="B44" i="72"/>
  <c r="F44" i="72"/>
  <c r="H44" i="72" s="1"/>
  <c r="H42" i="63"/>
  <c r="I42" i="63" s="1"/>
  <c r="D43" i="63"/>
  <c r="E43" i="63"/>
  <c r="I48" i="70"/>
  <c r="B43" i="62"/>
  <c r="F43" i="62"/>
  <c r="H43" i="62" s="1"/>
  <c r="E49" i="70"/>
  <c r="F49" i="70" s="1"/>
  <c r="B49" i="70"/>
  <c r="F44" i="46"/>
  <c r="B44" i="46"/>
  <c r="B32" i="101"/>
  <c r="F46" i="42"/>
  <c r="H46" i="42" s="1"/>
  <c r="B46" i="42"/>
  <c r="E47" i="22"/>
  <c r="F47" i="22" s="1"/>
  <c r="B47" i="22"/>
  <c r="E48" i="31"/>
  <c r="F48" i="31" s="1"/>
  <c r="G48" i="31" s="1"/>
  <c r="B48" i="31"/>
  <c r="G39" i="88"/>
  <c r="I39" i="88" s="1"/>
  <c r="D40" i="88"/>
  <c r="E40" i="88"/>
  <c r="F40" i="83"/>
  <c r="G40" i="83" s="1"/>
  <c r="B40" i="83"/>
  <c r="F41" i="79"/>
  <c r="B41" i="79"/>
  <c r="F40" i="82"/>
  <c r="G40" i="82" s="1"/>
  <c r="B40" i="82"/>
  <c r="E46" i="44"/>
  <c r="F46" i="44" s="1"/>
  <c r="G46" i="44" s="1"/>
  <c r="B46" i="44"/>
  <c r="B50" i="28"/>
  <c r="F50" i="28"/>
  <c r="B41" i="75"/>
  <c r="F41" i="75"/>
  <c r="G41" i="75" s="1"/>
  <c r="F44" i="55"/>
  <c r="B44" i="55"/>
  <c r="E47" i="18"/>
  <c r="F47" i="18" s="1"/>
  <c r="G47" i="18" s="1"/>
  <c r="B47" i="18"/>
  <c r="E48" i="34"/>
  <c r="F48" i="34" s="1"/>
  <c r="D49" i="34" s="1"/>
  <c r="B48" i="34"/>
  <c r="E46" i="74"/>
  <c r="F46" i="74" s="1"/>
  <c r="B46" i="74"/>
  <c r="H46" i="17"/>
  <c r="I46" i="17" s="1"/>
  <c r="D47" i="17"/>
  <c r="B41" i="76"/>
  <c r="F41" i="76"/>
  <c r="H41" i="76" s="1"/>
  <c r="E49" i="23"/>
  <c r="F49" i="23" s="1"/>
  <c r="D50" i="23" s="1"/>
  <c r="B49" i="23"/>
  <c r="B38" i="93"/>
  <c r="F38" i="93"/>
  <c r="G38" i="93" s="1"/>
  <c r="B44" i="54"/>
  <c r="F44" i="54"/>
  <c r="H44" i="54" s="1"/>
  <c r="F42" i="68"/>
  <c r="B42" i="68"/>
  <c r="H46" i="41"/>
  <c r="I46" i="41" s="1"/>
  <c r="D47" i="41"/>
  <c r="E47" i="41"/>
  <c r="H38" i="99"/>
  <c r="F39" i="91"/>
  <c r="G39" i="91" s="1"/>
  <c r="B39" i="91"/>
  <c r="E47" i="20"/>
  <c r="F47" i="20" s="1"/>
  <c r="B47" i="20"/>
  <c r="E47" i="19"/>
  <c r="F47" i="19" s="1"/>
  <c r="B47" i="19"/>
  <c r="G35" i="100"/>
  <c r="I35" i="100" s="1"/>
  <c r="D36" i="100"/>
  <c r="F42" i="66"/>
  <c r="B42" i="66"/>
  <c r="F44" i="53"/>
  <c r="B44" i="53"/>
  <c r="B43" i="59"/>
  <c r="F43" i="59"/>
  <c r="H43" i="59" s="1"/>
  <c r="B41" i="77"/>
  <c r="F41" i="77"/>
  <c r="F46" i="73"/>
  <c r="G46" i="73" s="1"/>
  <c r="B46" i="73"/>
  <c r="F40" i="85"/>
  <c r="H40" i="85" s="1"/>
  <c r="B40" i="85"/>
  <c r="G49" i="27"/>
  <c r="I49" i="27" s="1"/>
  <c r="F43" i="61"/>
  <c r="H43" i="61" s="1"/>
  <c r="B43" i="61"/>
  <c r="B44" i="56"/>
  <c r="F44" i="56"/>
  <c r="H44" i="56" s="1"/>
  <c r="B39" i="92"/>
  <c r="F39" i="92"/>
  <c r="H39" i="92" s="1"/>
  <c r="G38" i="99"/>
  <c r="B38" i="95"/>
  <c r="F38" i="95"/>
  <c r="G38" i="95" s="1"/>
  <c r="I47" i="71"/>
  <c r="G41" i="78" l="1"/>
  <c r="I48" i="23"/>
  <c r="G39" i="89"/>
  <c r="G39" i="92"/>
  <c r="I38" i="99"/>
  <c r="H47" i="20"/>
  <c r="G47" i="20"/>
  <c r="I41" i="78"/>
  <c r="G44" i="54"/>
  <c r="I44" i="54" s="1"/>
  <c r="G44" i="58"/>
  <c r="H44" i="58"/>
  <c r="I46" i="43"/>
  <c r="H47" i="19"/>
  <c r="D48" i="19"/>
  <c r="E48" i="19"/>
  <c r="G47" i="19"/>
  <c r="H48" i="32"/>
  <c r="D49" i="32"/>
  <c r="G48" i="32"/>
  <c r="D48" i="22"/>
  <c r="G47" i="22"/>
  <c r="H47" i="22"/>
  <c r="H49" i="70"/>
  <c r="D50" i="70"/>
  <c r="G49" i="70"/>
  <c r="H48" i="31"/>
  <c r="I48" i="31" s="1"/>
  <c r="D49" i="31"/>
  <c r="G41" i="77"/>
  <c r="D42" i="77"/>
  <c r="E42" i="77"/>
  <c r="D42" i="76"/>
  <c r="E42" i="76"/>
  <c r="G48" i="34"/>
  <c r="G50" i="28"/>
  <c r="D51" i="28"/>
  <c r="H40" i="82"/>
  <c r="I40" i="82" s="1"/>
  <c r="D41" i="82"/>
  <c r="E41" i="82"/>
  <c r="H46" i="39"/>
  <c r="D47" i="39"/>
  <c r="G48" i="24"/>
  <c r="I48" i="24" s="1"/>
  <c r="D49" i="24"/>
  <c r="E49" i="24"/>
  <c r="D40" i="89"/>
  <c r="E40" i="89"/>
  <c r="G43" i="64"/>
  <c r="D44" i="64"/>
  <c r="E44" i="64"/>
  <c r="D41" i="97"/>
  <c r="E41" i="97"/>
  <c r="H44" i="55"/>
  <c r="D45" i="55"/>
  <c r="E45" i="55"/>
  <c r="D41" i="84"/>
  <c r="E41" i="84"/>
  <c r="G42" i="66"/>
  <c r="D43" i="66"/>
  <c r="E43" i="66"/>
  <c r="E50" i="23"/>
  <c r="F50" i="23" s="1"/>
  <c r="B50" i="23"/>
  <c r="D42" i="79"/>
  <c r="E42" i="79"/>
  <c r="G44" i="46"/>
  <c r="D45" i="46"/>
  <c r="E45" i="46"/>
  <c r="D45" i="53"/>
  <c r="E45" i="53"/>
  <c r="G42" i="68"/>
  <c r="D43" i="68"/>
  <c r="E43" i="68"/>
  <c r="G49" i="23"/>
  <c r="H48" i="34"/>
  <c r="G44" i="55"/>
  <c r="I44" i="55" s="1"/>
  <c r="G41" i="79"/>
  <c r="F40" i="88"/>
  <c r="G40" i="88" s="1"/>
  <c r="B40" i="88"/>
  <c r="G44" i="72"/>
  <c r="I44" i="72" s="1"/>
  <c r="D45" i="72"/>
  <c r="E46" i="45"/>
  <c r="F46" i="45" s="1"/>
  <c r="B46" i="45"/>
  <c r="H39" i="87"/>
  <c r="D40" i="87"/>
  <c r="E40" i="87"/>
  <c r="G40" i="86"/>
  <c r="I40" i="86" s="1"/>
  <c r="G40" i="84"/>
  <c r="H39" i="94"/>
  <c r="I39" i="94" s="1"/>
  <c r="D40" i="94"/>
  <c r="E40" i="94"/>
  <c r="H42" i="65"/>
  <c r="I42" i="65" s="1"/>
  <c r="D43" i="65"/>
  <c r="E43" i="65"/>
  <c r="G37" i="98"/>
  <c r="I37" i="98" s="1"/>
  <c r="D38" i="98"/>
  <c r="E38" i="98"/>
  <c r="H39" i="90"/>
  <c r="D40" i="90"/>
  <c r="E40" i="90"/>
  <c r="E49" i="34"/>
  <c r="F49" i="34" s="1"/>
  <c r="B49" i="34"/>
  <c r="H38" i="95"/>
  <c r="I38" i="95" s="1"/>
  <c r="D39" i="95"/>
  <c r="E39" i="95"/>
  <c r="G44" i="56"/>
  <c r="I44" i="56" s="1"/>
  <c r="D45" i="56"/>
  <c r="G40" i="85"/>
  <c r="I40" i="85" s="1"/>
  <c r="D41" i="85"/>
  <c r="E41" i="85"/>
  <c r="H42" i="66"/>
  <c r="H39" i="91"/>
  <c r="I39" i="91" s="1"/>
  <c r="D40" i="91"/>
  <c r="E40" i="91"/>
  <c r="H49" i="23"/>
  <c r="E47" i="17"/>
  <c r="F47" i="17" s="1"/>
  <c r="B47" i="17"/>
  <c r="C56" i="17"/>
  <c r="H41" i="79"/>
  <c r="H44" i="46"/>
  <c r="G43" i="62"/>
  <c r="I43" i="62" s="1"/>
  <c r="D44" i="62"/>
  <c r="E44" i="62"/>
  <c r="H40" i="84"/>
  <c r="G40" i="97"/>
  <c r="G40" i="81"/>
  <c r="I40" i="81" s="1"/>
  <c r="D41" i="81"/>
  <c r="E41" i="81"/>
  <c r="F41" i="80"/>
  <c r="H41" i="80" s="1"/>
  <c r="B41" i="80"/>
  <c r="H49" i="29"/>
  <c r="I49" i="29" s="1"/>
  <c r="D50" i="29"/>
  <c r="E50" i="29"/>
  <c r="H42" i="67"/>
  <c r="I42" i="67" s="1"/>
  <c r="D43" i="67"/>
  <c r="E43" i="67"/>
  <c r="D41" i="86"/>
  <c r="E41" i="86"/>
  <c r="G48" i="71"/>
  <c r="I48" i="71" s="1"/>
  <c r="D49" i="71"/>
  <c r="G47" i="21"/>
  <c r="I47" i="21" s="1"/>
  <c r="D48" i="21"/>
  <c r="E48" i="21"/>
  <c r="H49" i="30"/>
  <c r="I49" i="30" s="1"/>
  <c r="D50" i="30"/>
  <c r="E50" i="30"/>
  <c r="I49" i="69"/>
  <c r="G43" i="60"/>
  <c r="I43" i="60" s="1"/>
  <c r="D44" i="60"/>
  <c r="H40" i="97"/>
  <c r="H46" i="44"/>
  <c r="I46" i="44" s="1"/>
  <c r="D47" i="44"/>
  <c r="F47" i="41"/>
  <c r="D48" i="41" s="1"/>
  <c r="B47" i="41"/>
  <c r="D33" i="101"/>
  <c r="E33" i="101"/>
  <c r="E48" i="3"/>
  <c r="F48" i="3" s="1"/>
  <c r="B48" i="3"/>
  <c r="F39" i="99"/>
  <c r="G39" i="99" s="1"/>
  <c r="B39" i="99"/>
  <c r="B47" i="43"/>
  <c r="F47" i="43"/>
  <c r="D48" i="43" s="1"/>
  <c r="E50" i="69"/>
  <c r="F50" i="69" s="1"/>
  <c r="B50" i="69"/>
  <c r="H46" i="74"/>
  <c r="D47" i="74"/>
  <c r="H47" i="18"/>
  <c r="I47" i="18" s="1"/>
  <c r="D48" i="18"/>
  <c r="E48" i="18"/>
  <c r="G46" i="42"/>
  <c r="I46" i="42" s="1"/>
  <c r="D47" i="42"/>
  <c r="E47" i="42"/>
  <c r="F43" i="63"/>
  <c r="G43" i="63" s="1"/>
  <c r="B43" i="63"/>
  <c r="G46" i="39"/>
  <c r="I39" i="89"/>
  <c r="D42" i="78"/>
  <c r="E42" i="78"/>
  <c r="G43" i="59"/>
  <c r="I43" i="59" s="1"/>
  <c r="D44" i="59"/>
  <c r="D45" i="54"/>
  <c r="E45" i="54"/>
  <c r="G46" i="74"/>
  <c r="E36" i="100"/>
  <c r="F36" i="100" s="1"/>
  <c r="G36" i="100" s="1"/>
  <c r="B36" i="100"/>
  <c r="H41" i="75"/>
  <c r="I41" i="75" s="1"/>
  <c r="D42" i="75"/>
  <c r="E42" i="75"/>
  <c r="I39" i="92"/>
  <c r="G43" i="61"/>
  <c r="I43" i="61" s="1"/>
  <c r="D44" i="61"/>
  <c r="H46" i="73"/>
  <c r="I46" i="73" s="1"/>
  <c r="D47" i="73"/>
  <c r="H44" i="53"/>
  <c r="D48" i="20"/>
  <c r="E48" i="20"/>
  <c r="D40" i="92"/>
  <c r="E40" i="92"/>
  <c r="H41" i="77"/>
  <c r="G44" i="53"/>
  <c r="H42" i="68"/>
  <c r="I42" i="68" s="1"/>
  <c r="H38" i="93"/>
  <c r="I38" i="93" s="1"/>
  <c r="D39" i="93"/>
  <c r="E39" i="93"/>
  <c r="G41" i="76"/>
  <c r="I41" i="76" s="1"/>
  <c r="H50" i="28"/>
  <c r="H40" i="83"/>
  <c r="I40" i="83" s="1"/>
  <c r="D41" i="83"/>
  <c r="E41" i="83"/>
  <c r="H32" i="101"/>
  <c r="I32" i="101" s="1"/>
  <c r="G39" i="87"/>
  <c r="E45" i="58"/>
  <c r="F45" i="58" s="1"/>
  <c r="B45" i="58"/>
  <c r="H31" i="102"/>
  <c r="I31" i="102" s="1"/>
  <c r="D32" i="102"/>
  <c r="E32" i="102"/>
  <c r="B50" i="27"/>
  <c r="F50" i="27"/>
  <c r="G50" i="27" s="1"/>
  <c r="H43" i="64"/>
  <c r="I43" i="64" s="1"/>
  <c r="H38" i="96"/>
  <c r="I38" i="96" s="1"/>
  <c r="D39" i="96"/>
  <c r="E39" i="96"/>
  <c r="G39" i="90"/>
  <c r="H44" i="57"/>
  <c r="I44" i="57" s="1"/>
  <c r="D45" i="57"/>
  <c r="I39" i="90" l="1"/>
  <c r="I46" i="39"/>
  <c r="I44" i="58"/>
  <c r="G41" i="80"/>
  <c r="H43" i="63"/>
  <c r="I49" i="70"/>
  <c r="I50" i="28"/>
  <c r="I48" i="32"/>
  <c r="I49" i="23"/>
  <c r="I40" i="97"/>
  <c r="I44" i="46"/>
  <c r="I41" i="79"/>
  <c r="I42" i="66"/>
  <c r="D51" i="23"/>
  <c r="H50" i="23"/>
  <c r="I48" i="34"/>
  <c r="I39" i="87"/>
  <c r="I41" i="80"/>
  <c r="F41" i="97"/>
  <c r="D42" i="97" s="1"/>
  <c r="H47" i="43"/>
  <c r="H47" i="41"/>
  <c r="I41" i="77"/>
  <c r="H39" i="99"/>
  <c r="I39" i="99" s="1"/>
  <c r="G47" i="41"/>
  <c r="I47" i="20"/>
  <c r="D46" i="58"/>
  <c r="H45" i="58"/>
  <c r="G45" i="58"/>
  <c r="H46" i="45"/>
  <c r="D47" i="45"/>
  <c r="G46" i="45"/>
  <c r="G48" i="3"/>
  <c r="D49" i="3"/>
  <c r="H48" i="3"/>
  <c r="H50" i="69"/>
  <c r="D51" i="69"/>
  <c r="G50" i="69"/>
  <c r="G47" i="17"/>
  <c r="D48" i="17"/>
  <c r="E48" i="17"/>
  <c r="H47" i="17"/>
  <c r="D50" i="34"/>
  <c r="G49" i="34"/>
  <c r="H49" i="34"/>
  <c r="E44" i="60"/>
  <c r="F44" i="60" s="1"/>
  <c r="B44" i="60"/>
  <c r="F48" i="21"/>
  <c r="G48" i="21" s="1"/>
  <c r="B48" i="21"/>
  <c r="B38" i="98"/>
  <c r="F38" i="98"/>
  <c r="H38" i="98" s="1"/>
  <c r="E51" i="23"/>
  <c r="F51" i="23" s="1"/>
  <c r="B51" i="23"/>
  <c r="I47" i="19"/>
  <c r="B47" i="42"/>
  <c r="F47" i="42"/>
  <c r="B40" i="91"/>
  <c r="F40" i="91"/>
  <c r="H40" i="91" s="1"/>
  <c r="E45" i="72"/>
  <c r="F45" i="72" s="1"/>
  <c r="B45" i="72"/>
  <c r="F41" i="82"/>
  <c r="B41" i="82"/>
  <c r="G41" i="82"/>
  <c r="B42" i="77"/>
  <c r="F42" i="77"/>
  <c r="H42" i="77" s="1"/>
  <c r="E48" i="22"/>
  <c r="F48" i="22" s="1"/>
  <c r="B48" i="22"/>
  <c r="B41" i="81"/>
  <c r="F41" i="81"/>
  <c r="H41" i="81"/>
  <c r="F41" i="83"/>
  <c r="B41" i="83"/>
  <c r="I44" i="53"/>
  <c r="E44" i="59"/>
  <c r="F44" i="59" s="1"/>
  <c r="H44" i="59" s="1"/>
  <c r="B44" i="59"/>
  <c r="E48" i="41"/>
  <c r="F48" i="41" s="1"/>
  <c r="B48" i="41"/>
  <c r="E49" i="71"/>
  <c r="F49" i="71" s="1"/>
  <c r="B49" i="71"/>
  <c r="B50" i="29"/>
  <c r="F50" i="29"/>
  <c r="G50" i="29" s="1"/>
  <c r="B39" i="95"/>
  <c r="F39" i="95"/>
  <c r="H39" i="95" s="1"/>
  <c r="F45" i="46"/>
  <c r="B45" i="46"/>
  <c r="B45" i="55"/>
  <c r="F45" i="55"/>
  <c r="H45" i="55" s="1"/>
  <c r="B40" i="89"/>
  <c r="F40" i="89"/>
  <c r="H40" i="89" s="1"/>
  <c r="B48" i="19"/>
  <c r="F48" i="19"/>
  <c r="G48" i="19" s="1"/>
  <c r="F32" i="102"/>
  <c r="H32" i="102" s="1"/>
  <c r="B32" i="102"/>
  <c r="B42" i="75"/>
  <c r="F42" i="75"/>
  <c r="G42" i="75" s="1"/>
  <c r="F45" i="54"/>
  <c r="H45" i="54" s="1"/>
  <c r="B45" i="54"/>
  <c r="E47" i="73"/>
  <c r="F47" i="73" s="1"/>
  <c r="H47" i="73" s="1"/>
  <c r="B47" i="73"/>
  <c r="E47" i="44"/>
  <c r="F47" i="44" s="1"/>
  <c r="B47" i="44"/>
  <c r="B43" i="65"/>
  <c r="F43" i="65"/>
  <c r="H43" i="65" s="1"/>
  <c r="B40" i="87"/>
  <c r="F40" i="87"/>
  <c r="H40" i="87" s="1"/>
  <c r="E51" i="28"/>
  <c r="F51" i="28" s="1"/>
  <c r="G51" i="28" s="1"/>
  <c r="B51" i="28"/>
  <c r="I40" i="84"/>
  <c r="F43" i="68"/>
  <c r="B43" i="68"/>
  <c r="B43" i="66"/>
  <c r="F43" i="66"/>
  <c r="G43" i="66" s="1"/>
  <c r="B49" i="24"/>
  <c r="F49" i="24"/>
  <c r="H49" i="24" s="1"/>
  <c r="E49" i="31"/>
  <c r="F49" i="31" s="1"/>
  <c r="B49" i="31"/>
  <c r="E50" i="70"/>
  <c r="F50" i="70" s="1"/>
  <c r="B50" i="70"/>
  <c r="H36" i="100"/>
  <c r="I36" i="100" s="1"/>
  <c r="D37" i="100"/>
  <c r="E45" i="57"/>
  <c r="F45" i="57" s="1"/>
  <c r="B45" i="57"/>
  <c r="H50" i="27"/>
  <c r="I50" i="27" s="1"/>
  <c r="D51" i="27"/>
  <c r="B40" i="92"/>
  <c r="F40" i="92"/>
  <c r="G40" i="92" s="1"/>
  <c r="E44" i="61"/>
  <c r="F44" i="61" s="1"/>
  <c r="G44" i="61" s="1"/>
  <c r="B44" i="61"/>
  <c r="F48" i="18"/>
  <c r="D49" i="18" s="1"/>
  <c r="B48" i="18"/>
  <c r="G47" i="43"/>
  <c r="F33" i="101"/>
  <c r="G33" i="101" s="1"/>
  <c r="B33" i="101"/>
  <c r="B50" i="30"/>
  <c r="F50" i="30"/>
  <c r="F41" i="86"/>
  <c r="H41" i="86" s="1"/>
  <c r="B41" i="86"/>
  <c r="F41" i="85"/>
  <c r="H41" i="85" s="1"/>
  <c r="B41" i="85"/>
  <c r="B40" i="90"/>
  <c r="F40" i="90"/>
  <c r="H40" i="90" s="1"/>
  <c r="B42" i="79"/>
  <c r="F42" i="79"/>
  <c r="H42" i="79" s="1"/>
  <c r="B41" i="97"/>
  <c r="F39" i="96"/>
  <c r="H39" i="96" s="1"/>
  <c r="B39" i="96"/>
  <c r="I43" i="63"/>
  <c r="D40" i="99"/>
  <c r="E40" i="99"/>
  <c r="F44" i="62"/>
  <c r="D45" i="62" s="1"/>
  <c r="B44" i="62"/>
  <c r="F40" i="94"/>
  <c r="G40" i="94" s="1"/>
  <c r="B40" i="94"/>
  <c r="H40" i="88"/>
  <c r="I40" i="88" s="1"/>
  <c r="D41" i="88"/>
  <c r="E41" i="88"/>
  <c r="E47" i="39"/>
  <c r="F47" i="39" s="1"/>
  <c r="H47" i="39" s="1"/>
  <c r="B47" i="39"/>
  <c r="E49" i="32"/>
  <c r="F49" i="32" s="1"/>
  <c r="B49" i="32"/>
  <c r="B48" i="20"/>
  <c r="F48" i="20"/>
  <c r="H48" i="20"/>
  <c r="B39" i="93"/>
  <c r="F39" i="93"/>
  <c r="H39" i="93" s="1"/>
  <c r="I46" i="74"/>
  <c r="B42" i="78"/>
  <c r="F42" i="78"/>
  <c r="G42" i="78" s="1"/>
  <c r="D44" i="63"/>
  <c r="E44" i="63"/>
  <c r="E47" i="74"/>
  <c r="F47" i="74" s="1"/>
  <c r="H47" i="74" s="1"/>
  <c r="B47" i="74"/>
  <c r="E48" i="43"/>
  <c r="F48" i="43" s="1"/>
  <c r="B48" i="43"/>
  <c r="B43" i="67"/>
  <c r="F43" i="67"/>
  <c r="G43" i="67" s="1"/>
  <c r="D42" i="80"/>
  <c r="E42" i="80"/>
  <c r="E45" i="56"/>
  <c r="F45" i="56" s="1"/>
  <c r="G45" i="56" s="1"/>
  <c r="B45" i="56"/>
  <c r="F45" i="53"/>
  <c r="D46" i="53" s="1"/>
  <c r="B45" i="53"/>
  <c r="H45" i="53"/>
  <c r="G50" i="23"/>
  <c r="B41" i="84"/>
  <c r="F41" i="84"/>
  <c r="G41" i="84" s="1"/>
  <c r="B44" i="64"/>
  <c r="F44" i="64"/>
  <c r="H44" i="64"/>
  <c r="B42" i="76"/>
  <c r="F42" i="76"/>
  <c r="H42" i="76" s="1"/>
  <c r="I47" i="22"/>
  <c r="I50" i="23" l="1"/>
  <c r="G38" i="98"/>
  <c r="H44" i="62"/>
  <c r="H41" i="97"/>
  <c r="G41" i="97"/>
  <c r="I47" i="41"/>
  <c r="G44" i="62"/>
  <c r="I44" i="62" s="1"/>
  <c r="H51" i="23"/>
  <c r="G51" i="23"/>
  <c r="G45" i="53"/>
  <c r="G41" i="86"/>
  <c r="I41" i="86" s="1"/>
  <c r="I50" i="69"/>
  <c r="I47" i="43"/>
  <c r="I38" i="98"/>
  <c r="H49" i="32"/>
  <c r="G49" i="32"/>
  <c r="D50" i="71"/>
  <c r="G49" i="71"/>
  <c r="I49" i="34"/>
  <c r="H48" i="18"/>
  <c r="E42" i="97"/>
  <c r="F42" i="97" s="1"/>
  <c r="D43" i="97" s="1"/>
  <c r="G40" i="91"/>
  <c r="I40" i="91" s="1"/>
  <c r="H40" i="94"/>
  <c r="I40" i="94" s="1"/>
  <c r="H33" i="101"/>
  <c r="I33" i="101" s="1"/>
  <c r="I46" i="45"/>
  <c r="G50" i="70"/>
  <c r="D51" i="70"/>
  <c r="E51" i="70"/>
  <c r="H50" i="70"/>
  <c r="H48" i="41"/>
  <c r="D49" i="41"/>
  <c r="G48" i="41"/>
  <c r="D48" i="44"/>
  <c r="G47" i="44"/>
  <c r="H47" i="44"/>
  <c r="H49" i="31"/>
  <c r="D50" i="31"/>
  <c r="G49" i="31"/>
  <c r="D46" i="57"/>
  <c r="H45" i="57"/>
  <c r="G45" i="57"/>
  <c r="H48" i="22"/>
  <c r="D49" i="22"/>
  <c r="G48" i="22"/>
  <c r="H48" i="43"/>
  <c r="D49" i="43"/>
  <c r="G48" i="43"/>
  <c r="D44" i="68"/>
  <c r="E44" i="68"/>
  <c r="H45" i="72"/>
  <c r="D46" i="72"/>
  <c r="H47" i="42"/>
  <c r="D48" i="42"/>
  <c r="H44" i="60"/>
  <c r="D45" i="60"/>
  <c r="F48" i="17"/>
  <c r="H48" i="17" s="1"/>
  <c r="B48" i="17"/>
  <c r="C57" i="17"/>
  <c r="E49" i="3"/>
  <c r="F49" i="3" s="1"/>
  <c r="B49" i="3"/>
  <c r="B42" i="97"/>
  <c r="H42" i="75"/>
  <c r="I42" i="75" s="1"/>
  <c r="D43" i="75"/>
  <c r="H45" i="46"/>
  <c r="D46" i="46"/>
  <c r="E46" i="46"/>
  <c r="H49" i="71"/>
  <c r="D42" i="83"/>
  <c r="E42" i="83"/>
  <c r="E49" i="18"/>
  <c r="F49" i="18" s="1"/>
  <c r="B49" i="18"/>
  <c r="G43" i="65"/>
  <c r="I43" i="65" s="1"/>
  <c r="D44" i="65"/>
  <c r="E44" i="65"/>
  <c r="G40" i="89"/>
  <c r="I40" i="89" s="1"/>
  <c r="D41" i="89"/>
  <c r="E41" i="89"/>
  <c r="E50" i="71"/>
  <c r="G44" i="59"/>
  <c r="I44" i="59" s="1"/>
  <c r="D45" i="59"/>
  <c r="E45" i="59"/>
  <c r="G42" i="77"/>
  <c r="I42" i="77" s="1"/>
  <c r="D43" i="77"/>
  <c r="D39" i="98"/>
  <c r="E39" i="98"/>
  <c r="G48" i="20"/>
  <c r="I48" i="20" s="1"/>
  <c r="D49" i="20"/>
  <c r="E49" i="20"/>
  <c r="D41" i="92"/>
  <c r="E41" i="92"/>
  <c r="H43" i="67"/>
  <c r="I43" i="67" s="1"/>
  <c r="D44" i="67"/>
  <c r="E44" i="67"/>
  <c r="D41" i="94"/>
  <c r="E41" i="94"/>
  <c r="G42" i="79"/>
  <c r="I42" i="79" s="1"/>
  <c r="D43" i="79"/>
  <c r="E43" i="79"/>
  <c r="E51" i="27"/>
  <c r="F51" i="27" s="1"/>
  <c r="B51" i="27"/>
  <c r="E37" i="100"/>
  <c r="F37" i="100" s="1"/>
  <c r="D38" i="100" s="1"/>
  <c r="B37" i="100"/>
  <c r="H43" i="66"/>
  <c r="I43" i="66" s="1"/>
  <c r="D44" i="66"/>
  <c r="H51" i="28"/>
  <c r="I51" i="28" s="1"/>
  <c r="D52" i="28"/>
  <c r="E52" i="28"/>
  <c r="G47" i="73"/>
  <c r="I47" i="73" s="1"/>
  <c r="D48" i="73"/>
  <c r="G39" i="95"/>
  <c r="I39" i="95" s="1"/>
  <c r="D40" i="95"/>
  <c r="E40" i="95"/>
  <c r="G41" i="81"/>
  <c r="I41" i="81" s="1"/>
  <c r="D42" i="81"/>
  <c r="E42" i="81"/>
  <c r="E47" i="45"/>
  <c r="F47" i="45" s="1"/>
  <c r="B47" i="45"/>
  <c r="I49" i="32"/>
  <c r="H44" i="61"/>
  <c r="I44" i="61" s="1"/>
  <c r="D45" i="61"/>
  <c r="E51" i="69"/>
  <c r="F51" i="69" s="1"/>
  <c r="H51" i="69" s="1"/>
  <c r="B51" i="69"/>
  <c r="H50" i="30"/>
  <c r="D51" i="30"/>
  <c r="B42" i="80"/>
  <c r="F42" i="80"/>
  <c r="H42" i="80" s="1"/>
  <c r="H42" i="78"/>
  <c r="I42" i="78" s="1"/>
  <c r="D43" i="78"/>
  <c r="E43" i="78"/>
  <c r="B40" i="99"/>
  <c r="F40" i="99"/>
  <c r="H40" i="99"/>
  <c r="G44" i="64"/>
  <c r="I44" i="64" s="1"/>
  <c r="D45" i="64"/>
  <c r="D34" i="101"/>
  <c r="E34" i="101"/>
  <c r="G43" i="68"/>
  <c r="G32" i="102"/>
  <c r="I32" i="102" s="1"/>
  <c r="D33" i="102"/>
  <c r="E33" i="102"/>
  <c r="G45" i="55"/>
  <c r="I45" i="55" s="1"/>
  <c r="D46" i="55"/>
  <c r="D41" i="91"/>
  <c r="E41" i="91"/>
  <c r="D52" i="23"/>
  <c r="E52" i="23"/>
  <c r="E50" i="34"/>
  <c r="F50" i="34" s="1"/>
  <c r="G50" i="34" s="1"/>
  <c r="B50" i="34"/>
  <c r="G47" i="39"/>
  <c r="I47" i="39" s="1"/>
  <c r="D48" i="39"/>
  <c r="H41" i="84"/>
  <c r="I41" i="84" s="1"/>
  <c r="D42" i="84"/>
  <c r="E42" i="84"/>
  <c r="G39" i="93"/>
  <c r="I39" i="93" s="1"/>
  <c r="D40" i="93"/>
  <c r="E40" i="93"/>
  <c r="H45" i="56"/>
  <c r="I45" i="56" s="1"/>
  <c r="D46" i="56"/>
  <c r="E46" i="56"/>
  <c r="B41" i="88"/>
  <c r="F41" i="88"/>
  <c r="H41" i="88" s="1"/>
  <c r="G39" i="96"/>
  <c r="I39" i="96" s="1"/>
  <c r="D40" i="96"/>
  <c r="E40" i="96"/>
  <c r="G40" i="90"/>
  <c r="I40" i="90" s="1"/>
  <c r="D41" i="90"/>
  <c r="E41" i="90"/>
  <c r="D42" i="86"/>
  <c r="E42" i="86"/>
  <c r="G49" i="24"/>
  <c r="I49" i="24" s="1"/>
  <c r="D50" i="24"/>
  <c r="E50" i="24"/>
  <c r="H43" i="68"/>
  <c r="H50" i="29"/>
  <c r="I50" i="29" s="1"/>
  <c r="D51" i="29"/>
  <c r="G41" i="83"/>
  <c r="H41" i="82"/>
  <c r="I41" i="82" s="1"/>
  <c r="D42" i="82"/>
  <c r="E42" i="82"/>
  <c r="H48" i="21"/>
  <c r="I48" i="21" s="1"/>
  <c r="D49" i="21"/>
  <c r="I47" i="17"/>
  <c r="I45" i="58"/>
  <c r="I45" i="53"/>
  <c r="G41" i="85"/>
  <c r="I41" i="85" s="1"/>
  <c r="D42" i="85"/>
  <c r="E42" i="85"/>
  <c r="E46" i="53"/>
  <c r="F46" i="53" s="1"/>
  <c r="B46" i="53"/>
  <c r="G47" i="74"/>
  <c r="I47" i="74" s="1"/>
  <c r="D48" i="74"/>
  <c r="E48" i="74"/>
  <c r="D50" i="32"/>
  <c r="E50" i="32"/>
  <c r="G42" i="76"/>
  <c r="I42" i="76" s="1"/>
  <c r="D43" i="76"/>
  <c r="E43" i="76"/>
  <c r="F44" i="63"/>
  <c r="G44" i="63" s="1"/>
  <c r="B44" i="63"/>
  <c r="E45" i="62"/>
  <c r="F45" i="62" s="1"/>
  <c r="B45" i="62"/>
  <c r="I41" i="97"/>
  <c r="G50" i="30"/>
  <c r="I50" i="30" s="1"/>
  <c r="G48" i="18"/>
  <c r="H40" i="92"/>
  <c r="I40" i="92" s="1"/>
  <c r="G40" i="87"/>
  <c r="I40" i="87" s="1"/>
  <c r="D41" i="87"/>
  <c r="E41" i="87"/>
  <c r="G45" i="54"/>
  <c r="I45" i="54" s="1"/>
  <c r="D46" i="54"/>
  <c r="E46" i="54"/>
  <c r="H48" i="19"/>
  <c r="I48" i="19" s="1"/>
  <c r="D49" i="19"/>
  <c r="G45" i="46"/>
  <c r="H41" i="83"/>
  <c r="G45" i="72"/>
  <c r="G47" i="42"/>
  <c r="G44" i="60"/>
  <c r="I44" i="60" s="1"/>
  <c r="I48" i="3"/>
  <c r="E46" i="58"/>
  <c r="F46" i="58" s="1"/>
  <c r="B46" i="58"/>
  <c r="F50" i="71" l="1"/>
  <c r="D51" i="71" s="1"/>
  <c r="I51" i="23"/>
  <c r="B50" i="71"/>
  <c r="I45" i="46"/>
  <c r="I49" i="71"/>
  <c r="G42" i="97"/>
  <c r="H42" i="97"/>
  <c r="I42" i="97" s="1"/>
  <c r="E43" i="97"/>
  <c r="I48" i="22"/>
  <c r="I43" i="68"/>
  <c r="I48" i="18"/>
  <c r="I49" i="31"/>
  <c r="I45" i="72"/>
  <c r="I50" i="70"/>
  <c r="D52" i="27"/>
  <c r="B52" i="27" s="1"/>
  <c r="H51" i="27"/>
  <c r="G51" i="27"/>
  <c r="D50" i="3"/>
  <c r="G49" i="3"/>
  <c r="I47" i="44"/>
  <c r="I47" i="42"/>
  <c r="I41" i="83"/>
  <c r="G50" i="71"/>
  <c r="I45" i="57"/>
  <c r="I48" i="41"/>
  <c r="D47" i="58"/>
  <c r="E47" i="58"/>
  <c r="G46" i="58"/>
  <c r="H46" i="58"/>
  <c r="G49" i="18"/>
  <c r="D50" i="18"/>
  <c r="H49" i="18"/>
  <c r="G46" i="53"/>
  <c r="D47" i="53"/>
  <c r="E47" i="53"/>
  <c r="H46" i="53"/>
  <c r="G47" i="45"/>
  <c r="D48" i="45"/>
  <c r="H47" i="45"/>
  <c r="D46" i="62"/>
  <c r="E46" i="62"/>
  <c r="H45" i="62"/>
  <c r="G45" i="62"/>
  <c r="E49" i="19"/>
  <c r="F49" i="19" s="1"/>
  <c r="G49" i="19" s="1"/>
  <c r="B49" i="19"/>
  <c r="E51" i="29"/>
  <c r="F51" i="29" s="1"/>
  <c r="G51" i="29" s="1"/>
  <c r="B51" i="29"/>
  <c r="G41" i="88"/>
  <c r="I41" i="88" s="1"/>
  <c r="B40" i="93"/>
  <c r="F40" i="93"/>
  <c r="H40" i="93" s="1"/>
  <c r="H50" i="34"/>
  <c r="I50" i="34" s="1"/>
  <c r="F41" i="91"/>
  <c r="H41" i="91" s="1"/>
  <c r="B41" i="91"/>
  <c r="E48" i="73"/>
  <c r="F48" i="73" s="1"/>
  <c r="B48" i="73"/>
  <c r="G37" i="100"/>
  <c r="B44" i="67"/>
  <c r="F44" i="67"/>
  <c r="H44" i="67" s="1"/>
  <c r="F45" i="59"/>
  <c r="D46" i="59" s="1"/>
  <c r="B45" i="59"/>
  <c r="B46" i="46"/>
  <c r="F46" i="46"/>
  <c r="D47" i="46" s="1"/>
  <c r="H46" i="46"/>
  <c r="E45" i="60"/>
  <c r="F45" i="60" s="1"/>
  <c r="B45" i="60"/>
  <c r="B44" i="68"/>
  <c r="F44" i="68"/>
  <c r="H44" i="68" s="1"/>
  <c r="E48" i="44"/>
  <c r="F48" i="44" s="1"/>
  <c r="B48" i="44"/>
  <c r="F42" i="86"/>
  <c r="D43" i="86" s="1"/>
  <c r="B42" i="86"/>
  <c r="D41" i="99"/>
  <c r="E41" i="99"/>
  <c r="E51" i="30"/>
  <c r="F51" i="30" s="1"/>
  <c r="H51" i="30" s="1"/>
  <c r="B51" i="30"/>
  <c r="H37" i="100"/>
  <c r="B41" i="89"/>
  <c r="F41" i="89"/>
  <c r="G41" i="89" s="1"/>
  <c r="E50" i="3"/>
  <c r="F50" i="3" s="1"/>
  <c r="H50" i="3" s="1"/>
  <c r="B50" i="3"/>
  <c r="E49" i="21"/>
  <c r="F49" i="21" s="1"/>
  <c r="G49" i="21" s="1"/>
  <c r="B49" i="21"/>
  <c r="D42" i="88"/>
  <c r="E42" i="88"/>
  <c r="D51" i="34"/>
  <c r="E51" i="34"/>
  <c r="E46" i="55"/>
  <c r="F46" i="55" s="1"/>
  <c r="G46" i="55" s="1"/>
  <c r="B46" i="55"/>
  <c r="F34" i="101"/>
  <c r="G34" i="101" s="1"/>
  <c r="F42" i="81"/>
  <c r="G42" i="81" s="1"/>
  <c r="B42" i="81"/>
  <c r="E38" i="100"/>
  <c r="F38" i="100" s="1"/>
  <c r="G38" i="100" s="1"/>
  <c r="B38" i="100"/>
  <c r="H50" i="71"/>
  <c r="E43" i="75"/>
  <c r="F43" i="75" s="1"/>
  <c r="H43" i="75" s="1"/>
  <c r="B43" i="75"/>
  <c r="E48" i="42"/>
  <c r="F48" i="42" s="1"/>
  <c r="B48" i="42"/>
  <c r="B43" i="97"/>
  <c r="F43" i="97"/>
  <c r="H43" i="97" s="1"/>
  <c r="E49" i="22"/>
  <c r="F49" i="22" s="1"/>
  <c r="B49" i="22"/>
  <c r="E49" i="41"/>
  <c r="F49" i="41" s="1"/>
  <c r="D50" i="41" s="1"/>
  <c r="B49" i="41"/>
  <c r="B46" i="54"/>
  <c r="F46" i="54"/>
  <c r="G46" i="54" s="1"/>
  <c r="F42" i="84"/>
  <c r="G42" i="84" s="1"/>
  <c r="B42" i="84"/>
  <c r="B34" i="101"/>
  <c r="F52" i="28"/>
  <c r="B52" i="28"/>
  <c r="F43" i="79"/>
  <c r="H43" i="79" s="1"/>
  <c r="B43" i="79"/>
  <c r="B41" i="92"/>
  <c r="F41" i="92"/>
  <c r="F39" i="98"/>
  <c r="H39" i="98" s="1"/>
  <c r="B39" i="98"/>
  <c r="E50" i="31"/>
  <c r="F50" i="31" s="1"/>
  <c r="G50" i="31" s="1"/>
  <c r="B50" i="31"/>
  <c r="B50" i="32"/>
  <c r="F50" i="32"/>
  <c r="H50" i="32" s="1"/>
  <c r="F48" i="74"/>
  <c r="H48" i="74" s="1"/>
  <c r="B48" i="74"/>
  <c r="B43" i="78"/>
  <c r="F43" i="78"/>
  <c r="D44" i="78" s="1"/>
  <c r="E43" i="77"/>
  <c r="F43" i="77" s="1"/>
  <c r="B43" i="77"/>
  <c r="F44" i="65"/>
  <c r="D45" i="65" s="1"/>
  <c r="B44" i="65"/>
  <c r="E46" i="72"/>
  <c r="F46" i="72" s="1"/>
  <c r="B46" i="72"/>
  <c r="B33" i="102"/>
  <c r="F33" i="102"/>
  <c r="H33" i="102" s="1"/>
  <c r="E45" i="64"/>
  <c r="F45" i="64" s="1"/>
  <c r="B45" i="64"/>
  <c r="E45" i="61"/>
  <c r="F45" i="61" s="1"/>
  <c r="H45" i="61" s="1"/>
  <c r="B45" i="61"/>
  <c r="B40" i="95"/>
  <c r="F40" i="95"/>
  <c r="H40" i="95" s="1"/>
  <c r="E44" i="66"/>
  <c r="F44" i="66" s="1"/>
  <c r="B44" i="66"/>
  <c r="E51" i="71"/>
  <c r="F51" i="71" s="1"/>
  <c r="H51" i="71" s="1"/>
  <c r="B51" i="71"/>
  <c r="B42" i="83"/>
  <c r="F42" i="83"/>
  <c r="G42" i="83" s="1"/>
  <c r="F42" i="85"/>
  <c r="G42" i="85" s="1"/>
  <c r="B42" i="85"/>
  <c r="F41" i="90"/>
  <c r="B41" i="90"/>
  <c r="B43" i="76"/>
  <c r="F43" i="76"/>
  <c r="G43" i="76" s="1"/>
  <c r="F42" i="82"/>
  <c r="B42" i="82"/>
  <c r="B46" i="56"/>
  <c r="F46" i="56"/>
  <c r="D47" i="56" s="1"/>
  <c r="B41" i="87"/>
  <c r="F41" i="87"/>
  <c r="H41" i="87" s="1"/>
  <c r="B50" i="24"/>
  <c r="F50" i="24"/>
  <c r="H50" i="24" s="1"/>
  <c r="F40" i="96"/>
  <c r="H40" i="96" s="1"/>
  <c r="B40" i="96"/>
  <c r="E48" i="39"/>
  <c r="F48" i="39" s="1"/>
  <c r="B48" i="39"/>
  <c r="F52" i="23"/>
  <c r="H52" i="23" s="1"/>
  <c r="B52" i="23"/>
  <c r="G51" i="69"/>
  <c r="I51" i="69" s="1"/>
  <c r="D52" i="69"/>
  <c r="E52" i="27"/>
  <c r="F41" i="94"/>
  <c r="B41" i="94"/>
  <c r="B49" i="20"/>
  <c r="F49" i="20"/>
  <c r="G49" i="20" s="1"/>
  <c r="I48" i="43"/>
  <c r="F51" i="70"/>
  <c r="H51" i="70" s="1"/>
  <c r="B51" i="70"/>
  <c r="H44" i="63"/>
  <c r="I44" i="63" s="1"/>
  <c r="D45" i="63"/>
  <c r="G40" i="99"/>
  <c r="I40" i="99" s="1"/>
  <c r="G42" i="80"/>
  <c r="I42" i="80" s="1"/>
  <c r="D43" i="80"/>
  <c r="E43" i="80"/>
  <c r="H49" i="3"/>
  <c r="I49" i="3" s="1"/>
  <c r="G48" i="17"/>
  <c r="I48" i="17" s="1"/>
  <c r="D49" i="17"/>
  <c r="E49" i="17"/>
  <c r="E49" i="43"/>
  <c r="F49" i="43" s="1"/>
  <c r="G49" i="43" s="1"/>
  <c r="B49" i="43"/>
  <c r="E46" i="57"/>
  <c r="F46" i="57" s="1"/>
  <c r="B46" i="57"/>
  <c r="I50" i="71" l="1"/>
  <c r="F52" i="27"/>
  <c r="G43" i="78"/>
  <c r="G52" i="23"/>
  <c r="H46" i="56"/>
  <c r="G43" i="79"/>
  <c r="H42" i="86"/>
  <c r="I51" i="27"/>
  <c r="G41" i="91"/>
  <c r="I41" i="91" s="1"/>
  <c r="G44" i="65"/>
  <c r="I37" i="100"/>
  <c r="H52" i="27"/>
  <c r="G52" i="27"/>
  <c r="G46" i="56"/>
  <c r="I46" i="56" s="1"/>
  <c r="G49" i="41"/>
  <c r="I46" i="58"/>
  <c r="H49" i="41"/>
  <c r="H44" i="65"/>
  <c r="I44" i="65" s="1"/>
  <c r="I49" i="18"/>
  <c r="G42" i="86"/>
  <c r="I47" i="45"/>
  <c r="G48" i="39"/>
  <c r="D49" i="39"/>
  <c r="H48" i="39"/>
  <c r="H44" i="66"/>
  <c r="D45" i="66"/>
  <c r="E45" i="66"/>
  <c r="G44" i="66"/>
  <c r="D50" i="22"/>
  <c r="H49" i="22"/>
  <c r="G49" i="22"/>
  <c r="H45" i="64"/>
  <c r="D46" i="64"/>
  <c r="G45" i="64"/>
  <c r="D46" i="60"/>
  <c r="G45" i="60"/>
  <c r="H45" i="60"/>
  <c r="H46" i="72"/>
  <c r="D47" i="72"/>
  <c r="G46" i="72"/>
  <c r="H43" i="77"/>
  <c r="D44" i="77"/>
  <c r="E44" i="77"/>
  <c r="G43" i="77"/>
  <c r="H46" i="57"/>
  <c r="D47" i="57"/>
  <c r="E47" i="57"/>
  <c r="G46" i="57"/>
  <c r="D49" i="42"/>
  <c r="G48" i="42"/>
  <c r="H48" i="42"/>
  <c r="H48" i="73"/>
  <c r="D49" i="73"/>
  <c r="G48" i="73"/>
  <c r="G48" i="44"/>
  <c r="D49" i="44"/>
  <c r="H48" i="44"/>
  <c r="D42" i="90"/>
  <c r="E42" i="90"/>
  <c r="G41" i="92"/>
  <c r="D42" i="92"/>
  <c r="E42" i="92"/>
  <c r="G52" i="28"/>
  <c r="D53" i="28"/>
  <c r="F41" i="99"/>
  <c r="H41" i="99" s="1"/>
  <c r="G41" i="94"/>
  <c r="D42" i="94"/>
  <c r="G41" i="87"/>
  <c r="I41" i="87" s="1"/>
  <c r="D42" i="87"/>
  <c r="E42" i="87"/>
  <c r="H42" i="82"/>
  <c r="D43" i="82"/>
  <c r="G40" i="95"/>
  <c r="I40" i="95" s="1"/>
  <c r="D41" i="95"/>
  <c r="E41" i="95"/>
  <c r="H38" i="100"/>
  <c r="I38" i="100" s="1"/>
  <c r="D39" i="100"/>
  <c r="H46" i="55"/>
  <c r="I46" i="55" s="1"/>
  <c r="D47" i="55"/>
  <c r="E47" i="55"/>
  <c r="H49" i="21"/>
  <c r="I49" i="21" s="1"/>
  <c r="D50" i="21"/>
  <c r="H41" i="89"/>
  <c r="I41" i="89" s="1"/>
  <c r="D42" i="89"/>
  <c r="E42" i="89"/>
  <c r="B41" i="99"/>
  <c r="E46" i="59"/>
  <c r="F46" i="59" s="1"/>
  <c r="B46" i="59"/>
  <c r="G40" i="93"/>
  <c r="I40" i="93" s="1"/>
  <c r="D41" i="93"/>
  <c r="E41" i="93"/>
  <c r="H49" i="19"/>
  <c r="I49" i="19" s="1"/>
  <c r="D50" i="19"/>
  <c r="B46" i="62"/>
  <c r="F46" i="62"/>
  <c r="G46" i="62" s="1"/>
  <c r="E50" i="18"/>
  <c r="F50" i="18" s="1"/>
  <c r="B50" i="18"/>
  <c r="F43" i="80"/>
  <c r="B43" i="80"/>
  <c r="I52" i="23"/>
  <c r="H43" i="76"/>
  <c r="I43" i="76" s="1"/>
  <c r="D44" i="76"/>
  <c r="E44" i="76"/>
  <c r="H42" i="85"/>
  <c r="I42" i="85" s="1"/>
  <c r="D43" i="85"/>
  <c r="E43" i="85"/>
  <c r="G48" i="74"/>
  <c r="I48" i="74" s="1"/>
  <c r="D49" i="74"/>
  <c r="I43" i="79"/>
  <c r="G44" i="68"/>
  <c r="I44" i="68" s="1"/>
  <c r="D45" i="68"/>
  <c r="E45" i="68"/>
  <c r="G46" i="46"/>
  <c r="I46" i="46" s="1"/>
  <c r="G44" i="67"/>
  <c r="I44" i="67" s="1"/>
  <c r="D45" i="67"/>
  <c r="E45" i="67"/>
  <c r="E48" i="45"/>
  <c r="F48" i="45" s="1"/>
  <c r="G48" i="45" s="1"/>
  <c r="B48" i="45"/>
  <c r="E47" i="46"/>
  <c r="F47" i="46" s="1"/>
  <c r="B47" i="46"/>
  <c r="G33" i="102"/>
  <c r="I33" i="102" s="1"/>
  <c r="D34" i="102"/>
  <c r="E34" i="102"/>
  <c r="G43" i="97"/>
  <c r="I43" i="97" s="1"/>
  <c r="D44" i="97"/>
  <c r="D53" i="23"/>
  <c r="E53" i="23"/>
  <c r="E47" i="56"/>
  <c r="F47" i="56" s="1"/>
  <c r="B47" i="56"/>
  <c r="G41" i="90"/>
  <c r="G45" i="61"/>
  <c r="I45" i="61" s="1"/>
  <c r="D46" i="61"/>
  <c r="E46" i="61"/>
  <c r="G50" i="32"/>
  <c r="I50" i="32" s="1"/>
  <c r="D51" i="32"/>
  <c r="D44" i="79"/>
  <c r="E44" i="79"/>
  <c r="H42" i="84"/>
  <c r="I42" i="84" s="1"/>
  <c r="D43" i="84"/>
  <c r="E43" i="84"/>
  <c r="G43" i="75"/>
  <c r="I43" i="75" s="1"/>
  <c r="D44" i="75"/>
  <c r="F51" i="34"/>
  <c r="H51" i="34" s="1"/>
  <c r="B51" i="34"/>
  <c r="G51" i="30"/>
  <c r="I51" i="30" s="1"/>
  <c r="D52" i="30"/>
  <c r="E52" i="30"/>
  <c r="E43" i="86"/>
  <c r="F43" i="86" s="1"/>
  <c r="B43" i="86"/>
  <c r="I46" i="53"/>
  <c r="G51" i="71"/>
  <c r="I51" i="71" s="1"/>
  <c r="D52" i="71"/>
  <c r="D51" i="31"/>
  <c r="E51" i="31"/>
  <c r="E50" i="41"/>
  <c r="F50" i="41" s="1"/>
  <c r="B50" i="41"/>
  <c r="E45" i="63"/>
  <c r="F45" i="63" s="1"/>
  <c r="B45" i="63"/>
  <c r="H49" i="20"/>
  <c r="I49" i="20" s="1"/>
  <c r="D50" i="20"/>
  <c r="D53" i="27"/>
  <c r="E53" i="27"/>
  <c r="C58" i="17"/>
  <c r="B49" i="17"/>
  <c r="F49" i="17"/>
  <c r="D50" i="17" s="1"/>
  <c r="G50" i="24"/>
  <c r="I50" i="24" s="1"/>
  <c r="D51" i="24"/>
  <c r="E51" i="24"/>
  <c r="H41" i="90"/>
  <c r="H42" i="83"/>
  <c r="I42" i="83" s="1"/>
  <c r="D43" i="83"/>
  <c r="E45" i="65"/>
  <c r="F45" i="65" s="1"/>
  <c r="B45" i="65"/>
  <c r="H43" i="78"/>
  <c r="I43" i="78" s="1"/>
  <c r="G39" i="98"/>
  <c r="I39" i="98" s="1"/>
  <c r="D40" i="98"/>
  <c r="E40" i="98"/>
  <c r="H52" i="28"/>
  <c r="H42" i="81"/>
  <c r="I42" i="81" s="1"/>
  <c r="D43" i="81"/>
  <c r="G50" i="3"/>
  <c r="I50" i="3" s="1"/>
  <c r="D51" i="3"/>
  <c r="G45" i="59"/>
  <c r="D42" i="91"/>
  <c r="E42" i="91"/>
  <c r="H51" i="29"/>
  <c r="I51" i="29" s="1"/>
  <c r="D52" i="29"/>
  <c r="H49" i="43"/>
  <c r="I49" i="43" s="1"/>
  <c r="D50" i="43"/>
  <c r="D52" i="70"/>
  <c r="E52" i="70"/>
  <c r="G40" i="96"/>
  <c r="I40" i="96" s="1"/>
  <c r="D41" i="96"/>
  <c r="E41" i="96"/>
  <c r="G51" i="70"/>
  <c r="I51" i="70" s="1"/>
  <c r="H41" i="94"/>
  <c r="E52" i="69"/>
  <c r="F52" i="69" s="1"/>
  <c r="B52" i="69"/>
  <c r="G42" i="82"/>
  <c r="E44" i="78"/>
  <c r="F44" i="78" s="1"/>
  <c r="H44" i="78" s="1"/>
  <c r="B44" i="78"/>
  <c r="H50" i="31"/>
  <c r="I50" i="31" s="1"/>
  <c r="H41" i="92"/>
  <c r="H46" i="54"/>
  <c r="I46" i="54" s="1"/>
  <c r="D47" i="54"/>
  <c r="E47" i="54"/>
  <c r="H34" i="101"/>
  <c r="I34" i="101" s="1"/>
  <c r="D35" i="101"/>
  <c r="E35" i="101"/>
  <c r="B42" i="88"/>
  <c r="F42" i="88"/>
  <c r="G42" i="88" s="1"/>
  <c r="H45" i="59"/>
  <c r="I45" i="62"/>
  <c r="B47" i="53"/>
  <c r="F47" i="53"/>
  <c r="D48" i="53" s="1"/>
  <c r="B47" i="58"/>
  <c r="F47" i="58"/>
  <c r="H47" i="58" s="1"/>
  <c r="I42" i="86" l="1"/>
  <c r="I52" i="27"/>
  <c r="I42" i="82"/>
  <c r="I41" i="92"/>
  <c r="I45" i="64"/>
  <c r="I48" i="73"/>
  <c r="I52" i="28"/>
  <c r="I49" i="41"/>
  <c r="I46" i="57"/>
  <c r="I46" i="72"/>
  <c r="I48" i="39"/>
  <c r="I45" i="59"/>
  <c r="I41" i="94"/>
  <c r="I48" i="42"/>
  <c r="G47" i="53"/>
  <c r="G45" i="65"/>
  <c r="D46" i="65"/>
  <c r="H45" i="65"/>
  <c r="H47" i="46"/>
  <c r="D48" i="46"/>
  <c r="G47" i="46"/>
  <c r="G50" i="41"/>
  <c r="D51" i="41"/>
  <c r="E51" i="41"/>
  <c r="H50" i="41"/>
  <c r="D44" i="86"/>
  <c r="H43" i="86"/>
  <c r="G43" i="86"/>
  <c r="D51" i="18"/>
  <c r="E51" i="18"/>
  <c r="H50" i="18"/>
  <c r="G50" i="18"/>
  <c r="G46" i="59"/>
  <c r="D47" i="59"/>
  <c r="E47" i="59"/>
  <c r="H46" i="59"/>
  <c r="G52" i="69"/>
  <c r="D53" i="69"/>
  <c r="H52" i="69"/>
  <c r="G45" i="63"/>
  <c r="D46" i="63"/>
  <c r="H45" i="63"/>
  <c r="H47" i="56"/>
  <c r="D48" i="56"/>
  <c r="E48" i="56"/>
  <c r="G47" i="56"/>
  <c r="B51" i="31"/>
  <c r="F51" i="31"/>
  <c r="G51" i="31" s="1"/>
  <c r="E44" i="75"/>
  <c r="F44" i="75" s="1"/>
  <c r="B44" i="75"/>
  <c r="B34" i="102"/>
  <c r="F34" i="102"/>
  <c r="H34" i="102" s="1"/>
  <c r="E49" i="74"/>
  <c r="F49" i="74" s="1"/>
  <c r="D50" i="74" s="1"/>
  <c r="B49" i="74"/>
  <c r="E50" i="43"/>
  <c r="F50" i="43" s="1"/>
  <c r="G50" i="43" s="1"/>
  <c r="B50" i="43"/>
  <c r="E48" i="53"/>
  <c r="F48" i="53" s="1"/>
  <c r="B48" i="53"/>
  <c r="F35" i="101"/>
  <c r="H35" i="101" s="1"/>
  <c r="B35" i="101"/>
  <c r="G44" i="78"/>
  <c r="I44" i="78" s="1"/>
  <c r="D45" i="78"/>
  <c r="B53" i="27"/>
  <c r="F53" i="27"/>
  <c r="G53" i="27" s="1"/>
  <c r="E52" i="71"/>
  <c r="F52" i="71" s="1"/>
  <c r="G52" i="71" s="1"/>
  <c r="B52" i="71"/>
  <c r="D44" i="80"/>
  <c r="E44" i="80"/>
  <c r="H46" i="62"/>
  <c r="I46" i="62" s="1"/>
  <c r="D47" i="62"/>
  <c r="E50" i="21"/>
  <c r="F50" i="21" s="1"/>
  <c r="B50" i="21"/>
  <c r="F42" i="87"/>
  <c r="H42" i="87" s="1"/>
  <c r="B42" i="87"/>
  <c r="B42" i="92"/>
  <c r="F42" i="92"/>
  <c r="D43" i="92" s="1"/>
  <c r="E49" i="42"/>
  <c r="F49" i="42" s="1"/>
  <c r="B49" i="42"/>
  <c r="F44" i="77"/>
  <c r="B44" i="77"/>
  <c r="E46" i="64"/>
  <c r="F46" i="64" s="1"/>
  <c r="H46" i="64" s="1"/>
  <c r="B46" i="64"/>
  <c r="B45" i="66"/>
  <c r="F45" i="66"/>
  <c r="D46" i="66" s="1"/>
  <c r="E43" i="81"/>
  <c r="F43" i="81" s="1"/>
  <c r="B43" i="81"/>
  <c r="E52" i="29"/>
  <c r="F52" i="29" s="1"/>
  <c r="B52" i="29"/>
  <c r="H49" i="17"/>
  <c r="E50" i="20"/>
  <c r="F50" i="20" s="1"/>
  <c r="H50" i="20" s="1"/>
  <c r="B50" i="20"/>
  <c r="F46" i="61"/>
  <c r="H46" i="61" s="1"/>
  <c r="B46" i="61"/>
  <c r="F45" i="68"/>
  <c r="G45" i="68" s="1"/>
  <c r="B45" i="68"/>
  <c r="I45" i="60"/>
  <c r="F51" i="24"/>
  <c r="B51" i="24"/>
  <c r="G47" i="58"/>
  <c r="I47" i="58" s="1"/>
  <c r="G49" i="17"/>
  <c r="F52" i="30"/>
  <c r="H52" i="30" s="1"/>
  <c r="B52" i="30"/>
  <c r="F43" i="84"/>
  <c r="H43" i="84" s="1"/>
  <c r="B43" i="84"/>
  <c r="B53" i="23"/>
  <c r="F53" i="23"/>
  <c r="H53" i="23" s="1"/>
  <c r="H48" i="45"/>
  <c r="I48" i="45" s="1"/>
  <c r="D49" i="45"/>
  <c r="E49" i="45"/>
  <c r="E50" i="19"/>
  <c r="F50" i="19" s="1"/>
  <c r="B50" i="19"/>
  <c r="B41" i="95"/>
  <c r="F41" i="95"/>
  <c r="G41" i="95" s="1"/>
  <c r="E42" i="94"/>
  <c r="F42" i="94" s="1"/>
  <c r="B42" i="94"/>
  <c r="F47" i="54"/>
  <c r="D48" i="54" s="1"/>
  <c r="B47" i="54"/>
  <c r="B41" i="96"/>
  <c r="F41" i="96"/>
  <c r="G41" i="96" s="1"/>
  <c r="E43" i="83"/>
  <c r="F43" i="83" s="1"/>
  <c r="G43" i="83" s="1"/>
  <c r="B43" i="83"/>
  <c r="E50" i="17"/>
  <c r="F50" i="17" s="1"/>
  <c r="G50" i="17" s="1"/>
  <c r="C59" i="17"/>
  <c r="B50" i="17"/>
  <c r="F43" i="85"/>
  <c r="B43" i="85"/>
  <c r="B47" i="55"/>
  <c r="F47" i="55"/>
  <c r="G47" i="55" s="1"/>
  <c r="B42" i="90"/>
  <c r="F42" i="90"/>
  <c r="G42" i="90" s="1"/>
  <c r="E46" i="60"/>
  <c r="F46" i="60" s="1"/>
  <c r="H46" i="60" s="1"/>
  <c r="B46" i="60"/>
  <c r="D48" i="58"/>
  <c r="E48" i="58"/>
  <c r="F42" i="91"/>
  <c r="H42" i="91" s="1"/>
  <c r="B42" i="91"/>
  <c r="E44" i="97"/>
  <c r="F44" i="97" s="1"/>
  <c r="B44" i="97"/>
  <c r="G41" i="99"/>
  <c r="I41" i="99" s="1"/>
  <c r="D42" i="99"/>
  <c r="E42" i="99"/>
  <c r="E49" i="73"/>
  <c r="F49" i="73" s="1"/>
  <c r="B49" i="73"/>
  <c r="F47" i="57"/>
  <c r="G47" i="57" s="1"/>
  <c r="B47" i="57"/>
  <c r="E47" i="72"/>
  <c r="F47" i="72" s="1"/>
  <c r="B47" i="72"/>
  <c r="I49" i="22"/>
  <c r="E49" i="39"/>
  <c r="F49" i="39" s="1"/>
  <c r="B49" i="39"/>
  <c r="F40" i="98"/>
  <c r="H40" i="98" s="1"/>
  <c r="B40" i="98"/>
  <c r="H42" i="88"/>
  <c r="I42" i="88" s="1"/>
  <c r="D43" i="88"/>
  <c r="I41" i="90"/>
  <c r="F44" i="79"/>
  <c r="B44" i="79"/>
  <c r="B45" i="67"/>
  <c r="F45" i="67"/>
  <c r="H45" i="67" s="1"/>
  <c r="G43" i="80"/>
  <c r="F41" i="93"/>
  <c r="G41" i="93" s="1"/>
  <c r="B41" i="93"/>
  <c r="E39" i="100"/>
  <c r="F39" i="100" s="1"/>
  <c r="D40" i="100" s="1"/>
  <c r="B39" i="100"/>
  <c r="E43" i="82"/>
  <c r="F43" i="82" s="1"/>
  <c r="H43" i="82" s="1"/>
  <c r="B43" i="82"/>
  <c r="E53" i="28"/>
  <c r="F53" i="28" s="1"/>
  <c r="G53" i="28" s="1"/>
  <c r="B53" i="28"/>
  <c r="I48" i="44"/>
  <c r="E50" i="22"/>
  <c r="F50" i="22" s="1"/>
  <c r="B50" i="22"/>
  <c r="H47" i="53"/>
  <c r="F52" i="70"/>
  <c r="B52" i="70"/>
  <c r="E51" i="3"/>
  <c r="F51" i="3" s="1"/>
  <c r="H51" i="3" s="1"/>
  <c r="B51" i="3"/>
  <c r="G51" i="34"/>
  <c r="I51" i="34" s="1"/>
  <c r="D52" i="34"/>
  <c r="E52" i="34"/>
  <c r="E51" i="32"/>
  <c r="F51" i="32" s="1"/>
  <c r="G51" i="32" s="1"/>
  <c r="B51" i="32"/>
  <c r="B44" i="76"/>
  <c r="F44" i="76"/>
  <c r="G44" i="76" s="1"/>
  <c r="H43" i="80"/>
  <c r="B42" i="89"/>
  <c r="F42" i="89"/>
  <c r="D43" i="89" s="1"/>
  <c r="G42" i="89"/>
  <c r="E49" i="44"/>
  <c r="F49" i="44" s="1"/>
  <c r="B49" i="44"/>
  <c r="I43" i="77"/>
  <c r="I44" i="66"/>
  <c r="H42" i="89" l="1"/>
  <c r="I47" i="53"/>
  <c r="H51" i="31"/>
  <c r="G42" i="87"/>
  <c r="I45" i="63"/>
  <c r="I45" i="65"/>
  <c r="G44" i="97"/>
  <c r="I44" i="97" s="1"/>
  <c r="H44" i="97"/>
  <c r="H41" i="96"/>
  <c r="I47" i="46"/>
  <c r="I46" i="59"/>
  <c r="D44" i="81"/>
  <c r="B44" i="81" s="1"/>
  <c r="G43" i="81"/>
  <c r="D48" i="72"/>
  <c r="B48" i="72" s="1"/>
  <c r="H47" i="72"/>
  <c r="H41" i="93"/>
  <c r="G42" i="92"/>
  <c r="I41" i="96"/>
  <c r="G53" i="23"/>
  <c r="I53" i="23" s="1"/>
  <c r="H47" i="54"/>
  <c r="H39" i="100"/>
  <c r="I42" i="87"/>
  <c r="I42" i="89"/>
  <c r="I50" i="18"/>
  <c r="G50" i="19"/>
  <c r="D51" i="19"/>
  <c r="H50" i="19"/>
  <c r="G49" i="42"/>
  <c r="D50" i="42"/>
  <c r="E50" i="42"/>
  <c r="H49" i="42"/>
  <c r="D51" i="21"/>
  <c r="G50" i="21"/>
  <c r="H50" i="21"/>
  <c r="G48" i="53"/>
  <c r="D49" i="53"/>
  <c r="H48" i="53"/>
  <c r="H49" i="39"/>
  <c r="D50" i="39"/>
  <c r="E50" i="39"/>
  <c r="G49" i="39"/>
  <c r="H49" i="73"/>
  <c r="D50" i="73"/>
  <c r="E50" i="73"/>
  <c r="G49" i="73"/>
  <c r="H52" i="29"/>
  <c r="D53" i="29"/>
  <c r="E53" i="29"/>
  <c r="G52" i="29"/>
  <c r="H44" i="75"/>
  <c r="D45" i="75"/>
  <c r="E45" i="75"/>
  <c r="G44" i="75"/>
  <c r="D43" i="94"/>
  <c r="E43" i="94"/>
  <c r="G42" i="94"/>
  <c r="H42" i="94"/>
  <c r="G50" i="22"/>
  <c r="D51" i="22"/>
  <c r="H50" i="22"/>
  <c r="H49" i="44"/>
  <c r="D50" i="44"/>
  <c r="E50" i="44"/>
  <c r="G49" i="44"/>
  <c r="D53" i="70"/>
  <c r="E53" i="70"/>
  <c r="E43" i="88"/>
  <c r="F43" i="88" s="1"/>
  <c r="B43" i="88"/>
  <c r="H43" i="85"/>
  <c r="D44" i="85"/>
  <c r="G43" i="84"/>
  <c r="I43" i="84" s="1"/>
  <c r="D44" i="84"/>
  <c r="E44" i="84"/>
  <c r="G51" i="24"/>
  <c r="D52" i="24"/>
  <c r="G44" i="77"/>
  <c r="D45" i="77"/>
  <c r="E45" i="77"/>
  <c r="H51" i="32"/>
  <c r="I51" i="32" s="1"/>
  <c r="D52" i="32"/>
  <c r="E52" i="32"/>
  <c r="I43" i="80"/>
  <c r="G44" i="79"/>
  <c r="D45" i="79"/>
  <c r="E45" i="79"/>
  <c r="E48" i="72"/>
  <c r="B52" i="34"/>
  <c r="F52" i="34"/>
  <c r="H52" i="34" s="1"/>
  <c r="D42" i="93"/>
  <c r="E42" i="93"/>
  <c r="H42" i="92"/>
  <c r="B44" i="80"/>
  <c r="F44" i="80"/>
  <c r="H44" i="80" s="1"/>
  <c r="G49" i="74"/>
  <c r="F51" i="41"/>
  <c r="G51" i="41" s="1"/>
  <c r="B51" i="41"/>
  <c r="H42" i="90"/>
  <c r="I42" i="90" s="1"/>
  <c r="G43" i="85"/>
  <c r="H51" i="24"/>
  <c r="G45" i="66"/>
  <c r="H44" i="77"/>
  <c r="E45" i="78"/>
  <c r="F45" i="78" s="1"/>
  <c r="B45" i="78"/>
  <c r="E50" i="74"/>
  <c r="F50" i="74" s="1"/>
  <c r="H50" i="74" s="1"/>
  <c r="B50" i="74"/>
  <c r="B48" i="56"/>
  <c r="F48" i="56"/>
  <c r="G39" i="100"/>
  <c r="I39" i="100" s="1"/>
  <c r="G42" i="91"/>
  <c r="I42" i="91" s="1"/>
  <c r="D43" i="91"/>
  <c r="E43" i="91"/>
  <c r="G47" i="54"/>
  <c r="G46" i="61"/>
  <c r="I46" i="61" s="1"/>
  <c r="D47" i="61"/>
  <c r="E47" i="61"/>
  <c r="H45" i="66"/>
  <c r="I45" i="66" s="1"/>
  <c r="E43" i="92"/>
  <c r="F43" i="92" s="1"/>
  <c r="B43" i="92"/>
  <c r="H50" i="43"/>
  <c r="I50" i="43" s="1"/>
  <c r="B51" i="18"/>
  <c r="F51" i="18"/>
  <c r="H51" i="18" s="1"/>
  <c r="E48" i="46"/>
  <c r="F48" i="46" s="1"/>
  <c r="H48" i="46" s="1"/>
  <c r="B48" i="46"/>
  <c r="F42" i="99"/>
  <c r="G42" i="99" s="1"/>
  <c r="B42" i="99"/>
  <c r="G50" i="20"/>
  <c r="I50" i="20" s="1"/>
  <c r="D51" i="20"/>
  <c r="E51" i="20"/>
  <c r="H52" i="71"/>
  <c r="I52" i="71" s="1"/>
  <c r="D53" i="71"/>
  <c r="D51" i="43"/>
  <c r="E51" i="43"/>
  <c r="I51" i="31"/>
  <c r="E46" i="63"/>
  <c r="F46" i="63" s="1"/>
  <c r="B46" i="63"/>
  <c r="B47" i="59"/>
  <c r="F47" i="59"/>
  <c r="G47" i="59" s="1"/>
  <c r="I43" i="86"/>
  <c r="H53" i="28"/>
  <c r="I53" i="28" s="1"/>
  <c r="D54" i="28"/>
  <c r="E54" i="28"/>
  <c r="D43" i="90"/>
  <c r="E43" i="90"/>
  <c r="E40" i="100"/>
  <c r="F40" i="100" s="1"/>
  <c r="B40" i="100"/>
  <c r="F48" i="58"/>
  <c r="G48" i="58" s="1"/>
  <c r="B48" i="58"/>
  <c r="E48" i="54"/>
  <c r="F48" i="54" s="1"/>
  <c r="B48" i="54"/>
  <c r="H41" i="95"/>
  <c r="I41" i="95" s="1"/>
  <c r="D42" i="95"/>
  <c r="E43" i="89"/>
  <c r="F43" i="89" s="1"/>
  <c r="B43" i="89"/>
  <c r="I41" i="93"/>
  <c r="H44" i="79"/>
  <c r="G47" i="72"/>
  <c r="I47" i="72" s="1"/>
  <c r="D45" i="97"/>
  <c r="E45" i="97"/>
  <c r="H43" i="81"/>
  <c r="I43" i="81" s="1"/>
  <c r="E47" i="62"/>
  <c r="F47" i="62" s="1"/>
  <c r="G47" i="62" s="1"/>
  <c r="B47" i="62"/>
  <c r="G35" i="101"/>
  <c r="I35" i="101" s="1"/>
  <c r="D36" i="101"/>
  <c r="E36" i="101"/>
  <c r="G34" i="102"/>
  <c r="I34" i="102" s="1"/>
  <c r="D35" i="102"/>
  <c r="E35" i="102"/>
  <c r="D52" i="31"/>
  <c r="E52" i="31"/>
  <c r="E44" i="86"/>
  <c r="F44" i="86" s="1"/>
  <c r="G44" i="86" s="1"/>
  <c r="B44" i="86"/>
  <c r="H44" i="76"/>
  <c r="I44" i="76" s="1"/>
  <c r="D45" i="76"/>
  <c r="G51" i="3"/>
  <c r="I51" i="3" s="1"/>
  <c r="D52" i="3"/>
  <c r="G45" i="67"/>
  <c r="I45" i="67" s="1"/>
  <c r="D46" i="67"/>
  <c r="E46" i="67"/>
  <c r="H47" i="57"/>
  <c r="I47" i="57" s="1"/>
  <c r="D48" i="57"/>
  <c r="H43" i="83"/>
  <c r="I43" i="83" s="1"/>
  <c r="D44" i="83"/>
  <c r="B49" i="45"/>
  <c r="F49" i="45"/>
  <c r="D50" i="45" s="1"/>
  <c r="E46" i="66"/>
  <c r="F46" i="66" s="1"/>
  <c r="H46" i="66" s="1"/>
  <c r="B46" i="66"/>
  <c r="G46" i="60"/>
  <c r="I46" i="60" s="1"/>
  <c r="D47" i="60"/>
  <c r="E47" i="60"/>
  <c r="H47" i="55"/>
  <c r="I47" i="55" s="1"/>
  <c r="D48" i="55"/>
  <c r="H50" i="17"/>
  <c r="I50" i="17" s="1"/>
  <c r="D51" i="17"/>
  <c r="E51" i="17"/>
  <c r="G52" i="30"/>
  <c r="I52" i="30" s="1"/>
  <c r="D53" i="30"/>
  <c r="G46" i="64"/>
  <c r="I46" i="64" s="1"/>
  <c r="D47" i="64"/>
  <c r="I52" i="69"/>
  <c r="I50" i="41"/>
  <c r="E46" i="65"/>
  <c r="F46" i="65" s="1"/>
  <c r="G46" i="65" s="1"/>
  <c r="B46" i="65"/>
  <c r="H52" i="70"/>
  <c r="G43" i="82"/>
  <c r="I43" i="82" s="1"/>
  <c r="D44" i="82"/>
  <c r="E44" i="82"/>
  <c r="G40" i="98"/>
  <c r="I40" i="98" s="1"/>
  <c r="D41" i="98"/>
  <c r="E41" i="98"/>
  <c r="G52" i="70"/>
  <c r="D42" i="96"/>
  <c r="E42" i="96"/>
  <c r="D54" i="23"/>
  <c r="E54" i="23"/>
  <c r="H45" i="68"/>
  <c r="I45" i="68" s="1"/>
  <c r="D46" i="68"/>
  <c r="E46" i="68"/>
  <c r="I49" i="17"/>
  <c r="E44" i="81"/>
  <c r="D43" i="87"/>
  <c r="E43" i="87"/>
  <c r="H53" i="27"/>
  <c r="I53" i="27" s="1"/>
  <c r="D54" i="27"/>
  <c r="H49" i="74"/>
  <c r="I47" i="56"/>
  <c r="E53" i="69"/>
  <c r="F53" i="69" s="1"/>
  <c r="B53" i="69"/>
  <c r="G49" i="45" l="1"/>
  <c r="I47" i="54"/>
  <c r="F44" i="81"/>
  <c r="G44" i="81" s="1"/>
  <c r="I51" i="24"/>
  <c r="I50" i="22"/>
  <c r="I43" i="85"/>
  <c r="H42" i="99"/>
  <c r="I42" i="99" s="1"/>
  <c r="I44" i="77"/>
  <c r="I49" i="74"/>
  <c r="F48" i="72"/>
  <c r="H48" i="72" s="1"/>
  <c r="I42" i="92"/>
  <c r="I42" i="94"/>
  <c r="I52" i="29"/>
  <c r="I49" i="39"/>
  <c r="I50" i="19"/>
  <c r="I50" i="21"/>
  <c r="D49" i="72"/>
  <c r="G48" i="72"/>
  <c r="H53" i="69"/>
  <c r="D54" i="69"/>
  <c r="G53" i="69"/>
  <c r="D44" i="88"/>
  <c r="H43" i="88"/>
  <c r="G43" i="88"/>
  <c r="H48" i="54"/>
  <c r="D49" i="54"/>
  <c r="G48" i="54"/>
  <c r="G43" i="92"/>
  <c r="D44" i="92"/>
  <c r="H43" i="92"/>
  <c r="G40" i="100"/>
  <c r="D41" i="100"/>
  <c r="H40" i="100"/>
  <c r="F47" i="60"/>
  <c r="B47" i="60"/>
  <c r="G43" i="89"/>
  <c r="D44" i="89"/>
  <c r="H48" i="56"/>
  <c r="D49" i="56"/>
  <c r="G45" i="78"/>
  <c r="D46" i="78"/>
  <c r="E46" i="78"/>
  <c r="B44" i="84"/>
  <c r="F44" i="84"/>
  <c r="H44" i="84" s="1"/>
  <c r="I48" i="53"/>
  <c r="I44" i="79"/>
  <c r="G46" i="63"/>
  <c r="D47" i="63"/>
  <c r="E54" i="27"/>
  <c r="F54" i="27" s="1"/>
  <c r="B54" i="27"/>
  <c r="E53" i="30"/>
  <c r="F53" i="30" s="1"/>
  <c r="G53" i="30" s="1"/>
  <c r="B53" i="30"/>
  <c r="F46" i="67"/>
  <c r="G46" i="67" s="1"/>
  <c r="B46" i="67"/>
  <c r="H46" i="65"/>
  <c r="I46" i="65" s="1"/>
  <c r="D47" i="65"/>
  <c r="E50" i="45"/>
  <c r="F50" i="45" s="1"/>
  <c r="H50" i="45" s="1"/>
  <c r="B50" i="45"/>
  <c r="H44" i="86"/>
  <c r="I44" i="86" s="1"/>
  <c r="D45" i="86"/>
  <c r="F45" i="97"/>
  <c r="G45" i="97" s="1"/>
  <c r="H47" i="59"/>
  <c r="I47" i="59" s="1"/>
  <c r="D48" i="59"/>
  <c r="F42" i="93"/>
  <c r="G42" i="93" s="1"/>
  <c r="B42" i="93"/>
  <c r="E49" i="53"/>
  <c r="F49" i="53" s="1"/>
  <c r="G49" i="53" s="1"/>
  <c r="B49" i="53"/>
  <c r="F50" i="42"/>
  <c r="G50" i="42" s="1"/>
  <c r="B50" i="42"/>
  <c r="F41" i="98"/>
  <c r="G41" i="98" s="1"/>
  <c r="B41" i="98"/>
  <c r="H51" i="41"/>
  <c r="I51" i="41" s="1"/>
  <c r="D52" i="41"/>
  <c r="G52" i="34"/>
  <c r="I52" i="34" s="1"/>
  <c r="F45" i="77"/>
  <c r="G45" i="77" s="1"/>
  <c r="B45" i="77"/>
  <c r="E44" i="85"/>
  <c r="F44" i="85" s="1"/>
  <c r="B44" i="85"/>
  <c r="F53" i="70"/>
  <c r="G53" i="70" s="1"/>
  <c r="B53" i="70"/>
  <c r="F46" i="68"/>
  <c r="G46" i="68" s="1"/>
  <c r="B46" i="68"/>
  <c r="E52" i="3"/>
  <c r="F52" i="3" s="1"/>
  <c r="G52" i="3" s="1"/>
  <c r="B52" i="3"/>
  <c r="F36" i="101"/>
  <c r="G36" i="101" s="1"/>
  <c r="B36" i="101"/>
  <c r="B45" i="97"/>
  <c r="H45" i="97"/>
  <c r="E42" i="95"/>
  <c r="F42" i="95" s="1"/>
  <c r="B42" i="95"/>
  <c r="B51" i="43"/>
  <c r="F51" i="43"/>
  <c r="G51" i="43" s="1"/>
  <c r="D49" i="46"/>
  <c r="E49" i="46"/>
  <c r="F43" i="87"/>
  <c r="H43" i="87" s="1"/>
  <c r="B43" i="87"/>
  <c r="F51" i="17"/>
  <c r="G51" i="17" s="1"/>
  <c r="C60" i="17"/>
  <c r="B51" i="17"/>
  <c r="E44" i="83"/>
  <c r="F44" i="83" s="1"/>
  <c r="B44" i="83"/>
  <c r="H48" i="58"/>
  <c r="I48" i="58" s="1"/>
  <c r="D49" i="58"/>
  <c r="E49" i="58"/>
  <c r="F43" i="90"/>
  <c r="G43" i="90" s="1"/>
  <c r="B43" i="90"/>
  <c r="H46" i="63"/>
  <c r="E53" i="71"/>
  <c r="F53" i="71" s="1"/>
  <c r="B53" i="71"/>
  <c r="F43" i="91"/>
  <c r="D44" i="91" s="1"/>
  <c r="B43" i="91"/>
  <c r="F45" i="79"/>
  <c r="H45" i="79" s="1"/>
  <c r="B45" i="79"/>
  <c r="F43" i="94"/>
  <c r="G43" i="94" s="1"/>
  <c r="B43" i="94"/>
  <c r="F53" i="29"/>
  <c r="G53" i="29" s="1"/>
  <c r="B53" i="29"/>
  <c r="E48" i="55"/>
  <c r="F48" i="55" s="1"/>
  <c r="H48" i="55" s="1"/>
  <c r="B48" i="55"/>
  <c r="F54" i="28"/>
  <c r="G54" i="28" s="1"/>
  <c r="B54" i="28"/>
  <c r="D43" i="99"/>
  <c r="E43" i="99"/>
  <c r="G44" i="80"/>
  <c r="I44" i="80" s="1"/>
  <c r="D45" i="80"/>
  <c r="E52" i="24"/>
  <c r="F52" i="24" s="1"/>
  <c r="H52" i="24" s="1"/>
  <c r="B52" i="24"/>
  <c r="I49" i="44"/>
  <c r="E51" i="22"/>
  <c r="F51" i="22" s="1"/>
  <c r="G51" i="22" s="1"/>
  <c r="B51" i="22"/>
  <c r="I44" i="75"/>
  <c r="I49" i="73"/>
  <c r="E51" i="19"/>
  <c r="F51" i="19" s="1"/>
  <c r="B51" i="19"/>
  <c r="G50" i="74"/>
  <c r="I50" i="74" s="1"/>
  <c r="D51" i="74"/>
  <c r="D53" i="34"/>
  <c r="E53" i="34"/>
  <c r="F52" i="31"/>
  <c r="G52" i="31" s="1"/>
  <c r="B52" i="31"/>
  <c r="H44" i="81"/>
  <c r="I44" i="81" s="1"/>
  <c r="D45" i="81"/>
  <c r="E47" i="64"/>
  <c r="F47" i="64" s="1"/>
  <c r="H47" i="64" s="1"/>
  <c r="B47" i="64"/>
  <c r="E45" i="76"/>
  <c r="F45" i="76" s="1"/>
  <c r="G45" i="76" s="1"/>
  <c r="B45" i="76"/>
  <c r="H43" i="89"/>
  <c r="F51" i="20"/>
  <c r="B51" i="20"/>
  <c r="G51" i="18"/>
  <c r="I51" i="18" s="1"/>
  <c r="D52" i="18"/>
  <c r="E52" i="18"/>
  <c r="H45" i="78"/>
  <c r="B50" i="39"/>
  <c r="F50" i="39"/>
  <c r="H50" i="39" s="1"/>
  <c r="E51" i="21"/>
  <c r="F51" i="21" s="1"/>
  <c r="G51" i="21" s="1"/>
  <c r="B51" i="21"/>
  <c r="B54" i="23"/>
  <c r="F54" i="23"/>
  <c r="D55" i="23" s="1"/>
  <c r="B44" i="82"/>
  <c r="F44" i="82"/>
  <c r="D45" i="82" s="1"/>
  <c r="G46" i="66"/>
  <c r="I46" i="66" s="1"/>
  <c r="D47" i="66"/>
  <c r="E48" i="57"/>
  <c r="F48" i="57" s="1"/>
  <c r="B48" i="57"/>
  <c r="H47" i="62"/>
  <c r="I47" i="62" s="1"/>
  <c r="D48" i="62"/>
  <c r="B42" i="96"/>
  <c r="F42" i="96"/>
  <c r="G42" i="96" s="1"/>
  <c r="I52" i="70"/>
  <c r="H49" i="45"/>
  <c r="I49" i="45" s="1"/>
  <c r="B35" i="102"/>
  <c r="F35" i="102"/>
  <c r="H35" i="102" s="1"/>
  <c r="G48" i="46"/>
  <c r="I48" i="46" s="1"/>
  <c r="F47" i="61"/>
  <c r="H47" i="61" s="1"/>
  <c r="B47" i="61"/>
  <c r="G48" i="56"/>
  <c r="I48" i="56" s="1"/>
  <c r="B52" i="32"/>
  <c r="F52" i="32"/>
  <c r="H52" i="32" s="1"/>
  <c r="B50" i="44"/>
  <c r="F50" i="44"/>
  <c r="G50" i="44"/>
  <c r="F45" i="75"/>
  <c r="H45" i="75" s="1"/>
  <c r="B45" i="75"/>
  <c r="F50" i="73"/>
  <c r="G50" i="73" s="1"/>
  <c r="B50" i="73"/>
  <c r="I49" i="42"/>
  <c r="I46" i="63" l="1"/>
  <c r="I45" i="78"/>
  <c r="H50" i="73"/>
  <c r="H41" i="98"/>
  <c r="I48" i="54"/>
  <c r="I48" i="72"/>
  <c r="D55" i="27"/>
  <c r="G54" i="27"/>
  <c r="H54" i="27"/>
  <c r="I43" i="89"/>
  <c r="I45" i="97"/>
  <c r="I40" i="100"/>
  <c r="F43" i="99"/>
  <c r="E44" i="99" s="1"/>
  <c r="I43" i="92"/>
  <c r="H42" i="95"/>
  <c r="D43" i="95"/>
  <c r="G42" i="95"/>
  <c r="H44" i="85"/>
  <c r="D45" i="85"/>
  <c r="E45" i="85"/>
  <c r="G44" i="85"/>
  <c r="H53" i="71"/>
  <c r="D54" i="71"/>
  <c r="G53" i="71"/>
  <c r="H44" i="83"/>
  <c r="D45" i="83"/>
  <c r="G44" i="83"/>
  <c r="H51" i="19"/>
  <c r="D52" i="19"/>
  <c r="E52" i="19"/>
  <c r="G51" i="19"/>
  <c r="G48" i="57"/>
  <c r="D49" i="57"/>
  <c r="E49" i="57"/>
  <c r="H48" i="57"/>
  <c r="E55" i="23"/>
  <c r="F55" i="23"/>
  <c r="D56" i="23" s="1"/>
  <c r="B55" i="23"/>
  <c r="H45" i="76"/>
  <c r="I45" i="76" s="1"/>
  <c r="H43" i="91"/>
  <c r="H46" i="68"/>
  <c r="D47" i="68"/>
  <c r="D46" i="97"/>
  <c r="E46" i="97"/>
  <c r="F46" i="78"/>
  <c r="G46" i="78" s="1"/>
  <c r="B46" i="78"/>
  <c r="I53" i="69"/>
  <c r="H51" i="20"/>
  <c r="D52" i="20"/>
  <c r="E52" i="20"/>
  <c r="I50" i="73"/>
  <c r="E48" i="62"/>
  <c r="F48" i="62"/>
  <c r="G48" i="62" s="1"/>
  <c r="B48" i="62"/>
  <c r="G44" i="82"/>
  <c r="E45" i="81"/>
  <c r="F45" i="81" s="1"/>
  <c r="B45" i="81"/>
  <c r="E51" i="74"/>
  <c r="F51" i="74" s="1"/>
  <c r="G51" i="74" s="1"/>
  <c r="B51" i="74"/>
  <c r="H54" i="28"/>
  <c r="D55" i="28"/>
  <c r="H53" i="29"/>
  <c r="I53" i="29" s="1"/>
  <c r="D54" i="29"/>
  <c r="G43" i="91"/>
  <c r="G43" i="87"/>
  <c r="D44" i="87"/>
  <c r="E44" i="87"/>
  <c r="H36" i="101"/>
  <c r="I36" i="101" s="1"/>
  <c r="D37" i="101"/>
  <c r="E37" i="101"/>
  <c r="D42" i="98"/>
  <c r="E42" i="98"/>
  <c r="E45" i="86"/>
  <c r="F45" i="86" s="1"/>
  <c r="H45" i="86" s="1"/>
  <c r="B45" i="86"/>
  <c r="H47" i="60"/>
  <c r="D48" i="60"/>
  <c r="E54" i="69"/>
  <c r="F54" i="69" s="1"/>
  <c r="G54" i="69" s="1"/>
  <c r="B54" i="69"/>
  <c r="D46" i="76"/>
  <c r="E46" i="76"/>
  <c r="H50" i="44"/>
  <c r="I50" i="44" s="1"/>
  <c r="D51" i="44"/>
  <c r="D51" i="73"/>
  <c r="E51" i="73"/>
  <c r="G52" i="32"/>
  <c r="I52" i="32" s="1"/>
  <c r="D53" i="32"/>
  <c r="G35" i="102"/>
  <c r="I35" i="102" s="1"/>
  <c r="D36" i="102"/>
  <c r="E36" i="102"/>
  <c r="H44" i="82"/>
  <c r="B52" i="18"/>
  <c r="F52" i="18"/>
  <c r="G52" i="18" s="1"/>
  <c r="H51" i="22"/>
  <c r="I51" i="22" s="1"/>
  <c r="D52" i="22"/>
  <c r="E45" i="80"/>
  <c r="F45" i="80" s="1"/>
  <c r="B45" i="80"/>
  <c r="H45" i="77"/>
  <c r="I45" i="77" s="1"/>
  <c r="D46" i="77"/>
  <c r="E46" i="77"/>
  <c r="E49" i="56"/>
  <c r="F49" i="56" s="1"/>
  <c r="G49" i="56" s="1"/>
  <c r="B49" i="56"/>
  <c r="H52" i="3"/>
  <c r="I52" i="3" s="1"/>
  <c r="D53" i="3"/>
  <c r="E41" i="100"/>
  <c r="F41" i="100" s="1"/>
  <c r="H41" i="100" s="1"/>
  <c r="B41" i="100"/>
  <c r="E49" i="54"/>
  <c r="F49" i="54" s="1"/>
  <c r="B49" i="54"/>
  <c r="H51" i="21"/>
  <c r="I51" i="21" s="1"/>
  <c r="D52" i="21"/>
  <c r="E44" i="91"/>
  <c r="F44" i="91" s="1"/>
  <c r="B44" i="91"/>
  <c r="H43" i="90"/>
  <c r="I43" i="90" s="1"/>
  <c r="D44" i="90"/>
  <c r="F49" i="46"/>
  <c r="G49" i="46" s="1"/>
  <c r="B49" i="46"/>
  <c r="H53" i="70"/>
  <c r="I53" i="70" s="1"/>
  <c r="D54" i="70"/>
  <c r="G51" i="20"/>
  <c r="H43" i="94"/>
  <c r="I43" i="94" s="1"/>
  <c r="D44" i="94"/>
  <c r="E52" i="41"/>
  <c r="F52" i="41" s="1"/>
  <c r="D53" i="41" s="1"/>
  <c r="B52" i="41"/>
  <c r="H42" i="93"/>
  <c r="I42" i="93" s="1"/>
  <c r="D43" i="93"/>
  <c r="E43" i="93"/>
  <c r="H46" i="67"/>
  <c r="I46" i="67" s="1"/>
  <c r="D47" i="67"/>
  <c r="G44" i="84"/>
  <c r="I44" i="84" s="1"/>
  <c r="D45" i="84"/>
  <c r="G48" i="55"/>
  <c r="I48" i="55" s="1"/>
  <c r="D49" i="55"/>
  <c r="G45" i="75"/>
  <c r="I45" i="75" s="1"/>
  <c r="D46" i="75"/>
  <c r="G54" i="23"/>
  <c r="H52" i="31"/>
  <c r="I52" i="31" s="1"/>
  <c r="D53" i="31"/>
  <c r="D44" i="99"/>
  <c r="F49" i="58"/>
  <c r="B49" i="58"/>
  <c r="G49" i="58"/>
  <c r="H50" i="42"/>
  <c r="I50" i="42" s="1"/>
  <c r="D51" i="42"/>
  <c r="E48" i="59"/>
  <c r="F48" i="59" s="1"/>
  <c r="B48" i="59"/>
  <c r="G50" i="45"/>
  <c r="I50" i="45" s="1"/>
  <c r="D51" i="45"/>
  <c r="E51" i="45"/>
  <c r="E55" i="27"/>
  <c r="F55" i="27" s="1"/>
  <c r="B55" i="27"/>
  <c r="E44" i="89"/>
  <c r="F44" i="89" s="1"/>
  <c r="B44" i="89"/>
  <c r="E49" i="72"/>
  <c r="F49" i="72" s="1"/>
  <c r="B49" i="72"/>
  <c r="E45" i="82"/>
  <c r="B45" i="82"/>
  <c r="F45" i="82"/>
  <c r="B43" i="99"/>
  <c r="G43" i="99"/>
  <c r="H51" i="17"/>
  <c r="I51" i="17" s="1"/>
  <c r="D52" i="17"/>
  <c r="H51" i="43"/>
  <c r="I51" i="43" s="1"/>
  <c r="D52" i="43"/>
  <c r="I46" i="68"/>
  <c r="I41" i="98"/>
  <c r="E44" i="92"/>
  <c r="F44" i="92"/>
  <c r="D45" i="92" s="1"/>
  <c r="B44" i="92"/>
  <c r="I43" i="88"/>
  <c r="H54" i="23"/>
  <c r="G50" i="39"/>
  <c r="I50" i="39" s="1"/>
  <c r="D51" i="39"/>
  <c r="E51" i="39"/>
  <c r="G47" i="61"/>
  <c r="I47" i="61" s="1"/>
  <c r="D48" i="61"/>
  <c r="H42" i="96"/>
  <c r="I42" i="96" s="1"/>
  <c r="D43" i="96"/>
  <c r="E47" i="66"/>
  <c r="B47" i="66"/>
  <c r="F47" i="66"/>
  <c r="G47" i="66" s="1"/>
  <c r="G47" i="64"/>
  <c r="I47" i="64" s="1"/>
  <c r="D48" i="64"/>
  <c r="E48" i="64"/>
  <c r="B53" i="34"/>
  <c r="F53" i="34"/>
  <c r="G53" i="34" s="1"/>
  <c r="G52" i="24"/>
  <c r="I52" i="24" s="1"/>
  <c r="D53" i="24"/>
  <c r="I54" i="28"/>
  <c r="G45" i="79"/>
  <c r="I45" i="79" s="1"/>
  <c r="D46" i="79"/>
  <c r="E46" i="79"/>
  <c r="I43" i="87"/>
  <c r="H49" i="53"/>
  <c r="I49" i="53" s="1"/>
  <c r="D50" i="53"/>
  <c r="E50" i="53"/>
  <c r="E47" i="65"/>
  <c r="F47" i="65" s="1"/>
  <c r="G47" i="65" s="1"/>
  <c r="B47" i="65"/>
  <c r="H53" i="30"/>
  <c r="I53" i="30" s="1"/>
  <c r="D54" i="30"/>
  <c r="E54" i="30"/>
  <c r="E47" i="63"/>
  <c r="F47" i="63" s="1"/>
  <c r="B47" i="63"/>
  <c r="G47" i="60"/>
  <c r="I47" i="60" s="1"/>
  <c r="E44" i="88"/>
  <c r="F44" i="88" s="1"/>
  <c r="B44" i="88"/>
  <c r="I51" i="20" l="1"/>
  <c r="I48" i="57"/>
  <c r="I44" i="83"/>
  <c r="H49" i="72"/>
  <c r="G49" i="72"/>
  <c r="F46" i="97"/>
  <c r="I54" i="27"/>
  <c r="I44" i="85"/>
  <c r="H43" i="99"/>
  <c r="I43" i="99" s="1"/>
  <c r="H47" i="66"/>
  <c r="I47" i="66" s="1"/>
  <c r="G55" i="23"/>
  <c r="I51" i="19"/>
  <c r="G44" i="88"/>
  <c r="D45" i="88"/>
  <c r="H44" i="88"/>
  <c r="G44" i="91"/>
  <c r="D45" i="91"/>
  <c r="E45" i="91"/>
  <c r="H44" i="91"/>
  <c r="H48" i="59"/>
  <c r="D49" i="59"/>
  <c r="G48" i="59"/>
  <c r="H47" i="63"/>
  <c r="D48" i="63"/>
  <c r="G47" i="63"/>
  <c r="G44" i="89"/>
  <c r="D45" i="89"/>
  <c r="H44" i="89"/>
  <c r="G49" i="54"/>
  <c r="D50" i="54"/>
  <c r="H49" i="54"/>
  <c r="D46" i="80"/>
  <c r="E46" i="80"/>
  <c r="G45" i="80"/>
  <c r="H45" i="80"/>
  <c r="D56" i="27"/>
  <c r="H55" i="27"/>
  <c r="G55" i="27"/>
  <c r="F48" i="64"/>
  <c r="G48" i="64" s="1"/>
  <c r="B48" i="64"/>
  <c r="G44" i="92"/>
  <c r="G45" i="82"/>
  <c r="D46" i="82"/>
  <c r="B44" i="99"/>
  <c r="E48" i="60"/>
  <c r="F48" i="60" s="1"/>
  <c r="G48" i="60" s="1"/>
  <c r="B48" i="60"/>
  <c r="E54" i="71"/>
  <c r="F54" i="71" s="1"/>
  <c r="B54" i="71"/>
  <c r="E43" i="95"/>
  <c r="F43" i="95" s="1"/>
  <c r="G43" i="95" s="1"/>
  <c r="B43" i="95"/>
  <c r="B50" i="53"/>
  <c r="F50" i="53"/>
  <c r="D51" i="53" s="1"/>
  <c r="H44" i="92"/>
  <c r="E51" i="42"/>
  <c r="F51" i="42"/>
  <c r="D52" i="42" s="1"/>
  <c r="B51" i="42"/>
  <c r="H52" i="41"/>
  <c r="E53" i="3"/>
  <c r="F53" i="3" s="1"/>
  <c r="B53" i="3"/>
  <c r="F36" i="102"/>
  <c r="G36" i="102" s="1"/>
  <c r="B36" i="102"/>
  <c r="F37" i="101"/>
  <c r="G37" i="101" s="1"/>
  <c r="B37" i="101"/>
  <c r="E55" i="28"/>
  <c r="F55" i="28" s="1"/>
  <c r="B55" i="28"/>
  <c r="G45" i="81"/>
  <c r="D46" i="81"/>
  <c r="E46" i="81"/>
  <c r="E48" i="61"/>
  <c r="F48" i="61" s="1"/>
  <c r="D49" i="61" s="1"/>
  <c r="B48" i="61"/>
  <c r="E52" i="17"/>
  <c r="F52" i="17" s="1"/>
  <c r="B52" i="17"/>
  <c r="C61" i="17"/>
  <c r="E53" i="31"/>
  <c r="F53" i="31" s="1"/>
  <c r="B53" i="31"/>
  <c r="E54" i="70"/>
  <c r="F54" i="70" s="1"/>
  <c r="G54" i="70" s="1"/>
  <c r="B54" i="70"/>
  <c r="F54" i="30"/>
  <c r="B54" i="30"/>
  <c r="E53" i="24"/>
  <c r="F53" i="24" s="1"/>
  <c r="B53" i="24"/>
  <c r="E45" i="84"/>
  <c r="F45" i="84" s="1"/>
  <c r="B45" i="84"/>
  <c r="G52" i="41"/>
  <c r="F46" i="77"/>
  <c r="H46" i="77" s="1"/>
  <c r="B46" i="77"/>
  <c r="E52" i="22"/>
  <c r="F52" i="22" s="1"/>
  <c r="B52" i="22"/>
  <c r="H46" i="78"/>
  <c r="I46" i="78" s="1"/>
  <c r="D47" i="78"/>
  <c r="H55" i="23"/>
  <c r="I55" i="23" s="1"/>
  <c r="B52" i="19"/>
  <c r="F52" i="19"/>
  <c r="H52" i="19" s="1"/>
  <c r="G41" i="100"/>
  <c r="I41" i="100" s="1"/>
  <c r="D42" i="100"/>
  <c r="E53" i="32"/>
  <c r="F53" i="32" s="1"/>
  <c r="B53" i="32"/>
  <c r="F46" i="76"/>
  <c r="H46" i="76" s="1"/>
  <c r="B46" i="76"/>
  <c r="G45" i="86"/>
  <c r="I45" i="86" s="1"/>
  <c r="D46" i="86"/>
  <c r="D47" i="97"/>
  <c r="E47" i="97"/>
  <c r="E45" i="92"/>
  <c r="F45" i="92" s="1"/>
  <c r="G45" i="92" s="1"/>
  <c r="B45" i="92"/>
  <c r="F51" i="45"/>
  <c r="G51" i="45" s="1"/>
  <c r="B51" i="45"/>
  <c r="E53" i="41"/>
  <c r="F53" i="41" s="1"/>
  <c r="H53" i="41" s="1"/>
  <c r="B53" i="41"/>
  <c r="D48" i="66"/>
  <c r="E48" i="66"/>
  <c r="B51" i="39"/>
  <c r="F51" i="39"/>
  <c r="H51" i="39" s="1"/>
  <c r="E46" i="75"/>
  <c r="F46" i="75" s="1"/>
  <c r="G46" i="75" s="1"/>
  <c r="B46" i="75"/>
  <c r="E47" i="67"/>
  <c r="F47" i="67" s="1"/>
  <c r="B47" i="67"/>
  <c r="E52" i="21"/>
  <c r="F52" i="21" s="1"/>
  <c r="B52" i="21"/>
  <c r="B44" i="87"/>
  <c r="F44" i="87"/>
  <c r="G44" i="87" s="1"/>
  <c r="H51" i="74"/>
  <c r="I51" i="74" s="1"/>
  <c r="D52" i="74"/>
  <c r="F52" i="20"/>
  <c r="G52" i="20" s="1"/>
  <c r="B52" i="20"/>
  <c r="B46" i="97"/>
  <c r="G46" i="97"/>
  <c r="H46" i="97"/>
  <c r="E56" i="23"/>
  <c r="F56" i="23" s="1"/>
  <c r="D57" i="23" s="1"/>
  <c r="B56" i="23"/>
  <c r="F49" i="57"/>
  <c r="H49" i="57" s="1"/>
  <c r="B49" i="57"/>
  <c r="H49" i="56"/>
  <c r="I49" i="56" s="1"/>
  <c r="D50" i="56"/>
  <c r="H52" i="18"/>
  <c r="I52" i="18" s="1"/>
  <c r="D53" i="18"/>
  <c r="E47" i="68"/>
  <c r="F47" i="68" s="1"/>
  <c r="G47" i="68" s="1"/>
  <c r="B47" i="68"/>
  <c r="E45" i="83"/>
  <c r="F45" i="83" s="1"/>
  <c r="B45" i="83"/>
  <c r="B45" i="85"/>
  <c r="F45" i="85"/>
  <c r="D46" i="85" s="1"/>
  <c r="H53" i="34"/>
  <c r="I53" i="34" s="1"/>
  <c r="D54" i="34"/>
  <c r="D50" i="72"/>
  <c r="E50" i="72"/>
  <c r="B46" i="79"/>
  <c r="F46" i="79"/>
  <c r="H46" i="79" s="1"/>
  <c r="H49" i="58"/>
  <c r="I49" i="58" s="1"/>
  <c r="D50" i="58"/>
  <c r="E44" i="94"/>
  <c r="F44" i="94" s="1"/>
  <c r="B44" i="94"/>
  <c r="E44" i="90"/>
  <c r="F44" i="90" s="1"/>
  <c r="G44" i="90" s="1"/>
  <c r="B44" i="90"/>
  <c r="F51" i="73"/>
  <c r="G51" i="73" s="1"/>
  <c r="B51" i="73"/>
  <c r="H54" i="69"/>
  <c r="I54" i="69" s="1"/>
  <c r="D55" i="69"/>
  <c r="H48" i="62"/>
  <c r="I48" i="62" s="1"/>
  <c r="D49" i="62"/>
  <c r="H47" i="65"/>
  <c r="I47" i="65" s="1"/>
  <c r="D48" i="65"/>
  <c r="E48" i="65"/>
  <c r="H49" i="46"/>
  <c r="I49" i="46" s="1"/>
  <c r="D50" i="46"/>
  <c r="I54" i="23"/>
  <c r="E43" i="96"/>
  <c r="F43" i="96" s="1"/>
  <c r="G43" i="96" s="1"/>
  <c r="B43" i="96"/>
  <c r="E52" i="43"/>
  <c r="F52" i="43" s="1"/>
  <c r="G52" i="43" s="1"/>
  <c r="B52" i="43"/>
  <c r="H45" i="82"/>
  <c r="I45" i="82" s="1"/>
  <c r="F44" i="99"/>
  <c r="G44" i="99" s="1"/>
  <c r="E49" i="55"/>
  <c r="F49" i="55" s="1"/>
  <c r="B49" i="55"/>
  <c r="F43" i="93"/>
  <c r="H43" i="93" s="1"/>
  <c r="B43" i="93"/>
  <c r="I44" i="82"/>
  <c r="E51" i="44"/>
  <c r="F51" i="44" s="1"/>
  <c r="B51" i="44"/>
  <c r="F42" i="98"/>
  <c r="H42" i="98" s="1"/>
  <c r="B42" i="98"/>
  <c r="E54" i="29"/>
  <c r="F54" i="29" s="1"/>
  <c r="H54" i="29" s="1"/>
  <c r="B54" i="29"/>
  <c r="H45" i="81"/>
  <c r="I43" i="91"/>
  <c r="I53" i="71"/>
  <c r="I42" i="95"/>
  <c r="I49" i="72" l="1"/>
  <c r="I44" i="91"/>
  <c r="I44" i="92"/>
  <c r="I48" i="59"/>
  <c r="D53" i="17"/>
  <c r="H52" i="17"/>
  <c r="G52" i="17"/>
  <c r="I45" i="81"/>
  <c r="I46" i="97"/>
  <c r="I49" i="54"/>
  <c r="I44" i="88"/>
  <c r="G45" i="85"/>
  <c r="H45" i="85"/>
  <c r="H56" i="23"/>
  <c r="I47" i="63"/>
  <c r="H50" i="53"/>
  <c r="H55" i="28"/>
  <c r="D56" i="28"/>
  <c r="G55" i="28"/>
  <c r="H45" i="84"/>
  <c r="D46" i="84"/>
  <c r="E46" i="84"/>
  <c r="G45" i="84"/>
  <c r="H53" i="31"/>
  <c r="D54" i="31"/>
  <c r="G53" i="31"/>
  <c r="G52" i="22"/>
  <c r="D53" i="22"/>
  <c r="H52" i="22"/>
  <c r="G53" i="24"/>
  <c r="D54" i="24"/>
  <c r="H53" i="24"/>
  <c r="H54" i="71"/>
  <c r="D55" i="71"/>
  <c r="G54" i="71"/>
  <c r="G47" i="67"/>
  <c r="D48" i="67"/>
  <c r="H47" i="67"/>
  <c r="G52" i="21"/>
  <c r="D53" i="21"/>
  <c r="H52" i="21"/>
  <c r="H49" i="55"/>
  <c r="D50" i="55"/>
  <c r="G49" i="55"/>
  <c r="G45" i="83"/>
  <c r="D46" i="83"/>
  <c r="E46" i="83"/>
  <c r="H45" i="83"/>
  <c r="H51" i="44"/>
  <c r="D52" i="44"/>
  <c r="G51" i="44"/>
  <c r="G44" i="94"/>
  <c r="D45" i="94"/>
  <c r="H44" i="94"/>
  <c r="H53" i="3"/>
  <c r="D54" i="3"/>
  <c r="G53" i="3"/>
  <c r="E54" i="34"/>
  <c r="F54" i="34"/>
  <c r="G54" i="34" s="1"/>
  <c r="B54" i="34"/>
  <c r="B47" i="97"/>
  <c r="E50" i="58"/>
  <c r="F50" i="58" s="1"/>
  <c r="G50" i="58" s="1"/>
  <c r="B50" i="58"/>
  <c r="E49" i="62"/>
  <c r="F49" i="62" s="1"/>
  <c r="G49" i="62" s="1"/>
  <c r="B49" i="62"/>
  <c r="H44" i="90"/>
  <c r="D45" i="90"/>
  <c r="G46" i="79"/>
  <c r="I46" i="79" s="1"/>
  <c r="D47" i="79"/>
  <c r="E47" i="79"/>
  <c r="H47" i="68"/>
  <c r="I47" i="68" s="1"/>
  <c r="D48" i="68"/>
  <c r="E48" i="68"/>
  <c r="H44" i="87"/>
  <c r="I44" i="87" s="1"/>
  <c r="D45" i="87"/>
  <c r="E45" i="87"/>
  <c r="G42" i="98"/>
  <c r="I42" i="98" s="1"/>
  <c r="D43" i="98"/>
  <c r="G43" i="93"/>
  <c r="I43" i="93" s="1"/>
  <c r="D44" i="93"/>
  <c r="E50" i="46"/>
  <c r="F50" i="46" s="1"/>
  <c r="G50" i="46" s="1"/>
  <c r="B50" i="46"/>
  <c r="G56" i="23"/>
  <c r="I56" i="23" s="1"/>
  <c r="H48" i="61"/>
  <c r="G51" i="42"/>
  <c r="E51" i="53"/>
  <c r="F51" i="53" s="1"/>
  <c r="B51" i="53"/>
  <c r="H44" i="99"/>
  <c r="I44" i="99" s="1"/>
  <c r="H48" i="64"/>
  <c r="D49" i="64"/>
  <c r="E49" i="64"/>
  <c r="B48" i="65"/>
  <c r="F48" i="65"/>
  <c r="G48" i="65" s="1"/>
  <c r="H53" i="32"/>
  <c r="D54" i="32"/>
  <c r="E53" i="18"/>
  <c r="F53" i="18" s="1"/>
  <c r="B53" i="18"/>
  <c r="G51" i="39"/>
  <c r="I51" i="39" s="1"/>
  <c r="D52" i="39"/>
  <c r="G46" i="76"/>
  <c r="I46" i="76" s="1"/>
  <c r="D47" i="76"/>
  <c r="E47" i="76"/>
  <c r="G54" i="30"/>
  <c r="D55" i="30"/>
  <c r="G48" i="61"/>
  <c r="H51" i="42"/>
  <c r="H52" i="43"/>
  <c r="I52" i="43" s="1"/>
  <c r="D53" i="43"/>
  <c r="B50" i="72"/>
  <c r="F50" i="72"/>
  <c r="G50" i="72" s="1"/>
  <c r="E57" i="23"/>
  <c r="F57" i="23" s="1"/>
  <c r="H57" i="23" s="1"/>
  <c r="B57" i="23"/>
  <c r="H52" i="20"/>
  <c r="I52" i="20" s="1"/>
  <c r="D53" i="20"/>
  <c r="F47" i="97"/>
  <c r="G53" i="32"/>
  <c r="G52" i="19"/>
  <c r="I52" i="19" s="1"/>
  <c r="D53" i="19"/>
  <c r="D37" i="102"/>
  <c r="E37" i="102"/>
  <c r="I55" i="27"/>
  <c r="B46" i="80"/>
  <c r="F46" i="80"/>
  <c r="H46" i="80" s="1"/>
  <c r="E48" i="63"/>
  <c r="F48" i="63" s="1"/>
  <c r="B48" i="63"/>
  <c r="B45" i="91"/>
  <c r="F45" i="91"/>
  <c r="D46" i="91" s="1"/>
  <c r="E49" i="61"/>
  <c r="F49" i="61" s="1"/>
  <c r="B49" i="61"/>
  <c r="E52" i="42"/>
  <c r="F52" i="42" s="1"/>
  <c r="H52" i="42" s="1"/>
  <c r="B52" i="42"/>
  <c r="H43" i="95"/>
  <c r="I43" i="95" s="1"/>
  <c r="D44" i="95"/>
  <c r="H48" i="60"/>
  <c r="I48" i="60" s="1"/>
  <c r="E46" i="82"/>
  <c r="F46" i="82" s="1"/>
  <c r="B46" i="82"/>
  <c r="E56" i="27"/>
  <c r="F56" i="27" s="1"/>
  <c r="D57" i="27" s="1"/>
  <c r="B56" i="27"/>
  <c r="H51" i="73"/>
  <c r="I51" i="73" s="1"/>
  <c r="D52" i="73"/>
  <c r="E50" i="56"/>
  <c r="F50" i="56" s="1"/>
  <c r="G50" i="56" s="1"/>
  <c r="B50" i="56"/>
  <c r="G54" i="29"/>
  <c r="I54" i="29" s="1"/>
  <c r="D55" i="29"/>
  <c r="H43" i="96"/>
  <c r="I43" i="96" s="1"/>
  <c r="D44" i="96"/>
  <c r="E52" i="74"/>
  <c r="F52" i="74" s="1"/>
  <c r="G52" i="74" s="1"/>
  <c r="B52" i="74"/>
  <c r="H46" i="75"/>
  <c r="I46" i="75" s="1"/>
  <c r="D47" i="75"/>
  <c r="E47" i="75"/>
  <c r="B48" i="66"/>
  <c r="F48" i="66"/>
  <c r="G48" i="66" s="1"/>
  <c r="H51" i="45"/>
  <c r="I51" i="45" s="1"/>
  <c r="D52" i="45"/>
  <c r="E53" i="17"/>
  <c r="F53" i="17" s="1"/>
  <c r="B53" i="17"/>
  <c r="C62" i="17"/>
  <c r="E50" i="54"/>
  <c r="F50" i="54" s="1"/>
  <c r="B50" i="54"/>
  <c r="E46" i="86"/>
  <c r="F46" i="86" s="1"/>
  <c r="D47" i="86" s="1"/>
  <c r="B46" i="86"/>
  <c r="E47" i="78"/>
  <c r="F47" i="78" s="1"/>
  <c r="B47" i="78"/>
  <c r="G46" i="77"/>
  <c r="I46" i="77" s="1"/>
  <c r="D47" i="77"/>
  <c r="E47" i="77"/>
  <c r="I44" i="90"/>
  <c r="D45" i="99"/>
  <c r="E45" i="99"/>
  <c r="E42" i="100"/>
  <c r="F42" i="100" s="1"/>
  <c r="B42" i="100"/>
  <c r="B46" i="81"/>
  <c r="F46" i="81"/>
  <c r="G46" i="81" s="1"/>
  <c r="H37" i="101"/>
  <c r="I37" i="101" s="1"/>
  <c r="D38" i="101"/>
  <c r="E38" i="101"/>
  <c r="D49" i="60"/>
  <c r="E49" i="60"/>
  <c r="I48" i="64"/>
  <c r="I44" i="89"/>
  <c r="E49" i="59"/>
  <c r="F49" i="59" s="1"/>
  <c r="B49" i="59"/>
  <c r="E45" i="88"/>
  <c r="F45" i="88" s="1"/>
  <c r="B45" i="88"/>
  <c r="H54" i="70"/>
  <c r="I54" i="70" s="1"/>
  <c r="D55" i="70"/>
  <c r="E55" i="69"/>
  <c r="F55" i="69" s="1"/>
  <c r="G55" i="69" s="1"/>
  <c r="B55" i="69"/>
  <c r="E46" i="85"/>
  <c r="F46" i="85" s="1"/>
  <c r="B46" i="85"/>
  <c r="G49" i="57"/>
  <c r="I49" i="57" s="1"/>
  <c r="D50" i="57"/>
  <c r="E50" i="57"/>
  <c r="G53" i="41"/>
  <c r="I53" i="41" s="1"/>
  <c r="D54" i="41"/>
  <c r="H45" i="92"/>
  <c r="I45" i="92" s="1"/>
  <c r="D46" i="92"/>
  <c r="E46" i="92"/>
  <c r="H54" i="30"/>
  <c r="H36" i="102"/>
  <c r="I36" i="102" s="1"/>
  <c r="I52" i="41"/>
  <c r="G50" i="53"/>
  <c r="I45" i="80"/>
  <c r="E45" i="89"/>
  <c r="F45" i="89"/>
  <c r="D46" i="89" s="1"/>
  <c r="B45" i="89"/>
  <c r="I45" i="85" l="1"/>
  <c r="I52" i="21"/>
  <c r="I50" i="53"/>
  <c r="I53" i="3"/>
  <c r="H45" i="91"/>
  <c r="G45" i="91"/>
  <c r="I53" i="31"/>
  <c r="I53" i="24"/>
  <c r="I49" i="55"/>
  <c r="I51" i="44"/>
  <c r="I55" i="28"/>
  <c r="D50" i="61"/>
  <c r="G49" i="61"/>
  <c r="I54" i="71"/>
  <c r="I48" i="61"/>
  <c r="I45" i="84"/>
  <c r="I44" i="94"/>
  <c r="I52" i="17"/>
  <c r="H46" i="86"/>
  <c r="G46" i="86"/>
  <c r="H56" i="27"/>
  <c r="I53" i="32"/>
  <c r="I52" i="22"/>
  <c r="H46" i="82"/>
  <c r="D47" i="82"/>
  <c r="G46" i="82"/>
  <c r="H47" i="78"/>
  <c r="D48" i="78"/>
  <c r="E48" i="78"/>
  <c r="G47" i="78"/>
  <c r="D54" i="17"/>
  <c r="G53" i="17"/>
  <c r="H53" i="17"/>
  <c r="H51" i="53"/>
  <c r="D52" i="53"/>
  <c r="G51" i="53"/>
  <c r="H42" i="100"/>
  <c r="D43" i="100"/>
  <c r="G42" i="100"/>
  <c r="H45" i="88"/>
  <c r="D46" i="88"/>
  <c r="E46" i="88"/>
  <c r="G45" i="88"/>
  <c r="E52" i="45"/>
  <c r="F52" i="45" s="1"/>
  <c r="G52" i="45" s="1"/>
  <c r="B52" i="45"/>
  <c r="E57" i="27"/>
  <c r="F57" i="27" s="1"/>
  <c r="B57" i="27"/>
  <c r="B37" i="102"/>
  <c r="E43" i="98"/>
  <c r="F43" i="98" s="1"/>
  <c r="H43" i="98" s="1"/>
  <c r="B43" i="98"/>
  <c r="E48" i="67"/>
  <c r="F48" i="67" s="1"/>
  <c r="G48" i="67" s="1"/>
  <c r="B48" i="67"/>
  <c r="E55" i="70"/>
  <c r="F55" i="70" s="1"/>
  <c r="B55" i="70"/>
  <c r="H52" i="74"/>
  <c r="I52" i="74" s="1"/>
  <c r="D53" i="74"/>
  <c r="E53" i="19"/>
  <c r="F53" i="19" s="1"/>
  <c r="B53" i="19"/>
  <c r="G57" i="23"/>
  <c r="I57" i="23" s="1"/>
  <c r="E53" i="43"/>
  <c r="F53" i="43" s="1"/>
  <c r="B53" i="43"/>
  <c r="B47" i="76"/>
  <c r="F47" i="76"/>
  <c r="G47" i="76" s="1"/>
  <c r="F47" i="79"/>
  <c r="G47" i="79" s="1"/>
  <c r="B47" i="79"/>
  <c r="E54" i="3"/>
  <c r="F54" i="3" s="1"/>
  <c r="B54" i="3"/>
  <c r="E52" i="44"/>
  <c r="F52" i="44" s="1"/>
  <c r="H52" i="44" s="1"/>
  <c r="B52" i="44"/>
  <c r="E53" i="22"/>
  <c r="F53" i="22" s="1"/>
  <c r="B53" i="22"/>
  <c r="E44" i="95"/>
  <c r="F44" i="95" s="1"/>
  <c r="B44" i="95"/>
  <c r="G48" i="63"/>
  <c r="D49" i="63"/>
  <c r="E49" i="63"/>
  <c r="G53" i="18"/>
  <c r="D54" i="18"/>
  <c r="B47" i="77"/>
  <c r="F47" i="77"/>
  <c r="G47" i="77" s="1"/>
  <c r="E47" i="86"/>
  <c r="F47" i="86" s="1"/>
  <c r="B47" i="86"/>
  <c r="H50" i="56"/>
  <c r="I50" i="56" s="1"/>
  <c r="D51" i="56"/>
  <c r="E54" i="32"/>
  <c r="F54" i="32"/>
  <c r="D55" i="32" s="1"/>
  <c r="B54" i="32"/>
  <c r="E50" i="55"/>
  <c r="F50" i="55" s="1"/>
  <c r="B50" i="55"/>
  <c r="F46" i="84"/>
  <c r="H46" i="84" s="1"/>
  <c r="B46" i="84"/>
  <c r="B45" i="99"/>
  <c r="B38" i="101"/>
  <c r="F38" i="101"/>
  <c r="F49" i="64"/>
  <c r="H49" i="64" s="1"/>
  <c r="B49" i="64"/>
  <c r="G45" i="89"/>
  <c r="I54" i="30"/>
  <c r="B50" i="57"/>
  <c r="F50" i="57"/>
  <c r="G50" i="57" s="1"/>
  <c r="H55" i="69"/>
  <c r="I55" i="69" s="1"/>
  <c r="D56" i="69"/>
  <c r="H46" i="81"/>
  <c r="I46" i="81" s="1"/>
  <c r="D47" i="81"/>
  <c r="H48" i="66"/>
  <c r="I48" i="66" s="1"/>
  <c r="D49" i="66"/>
  <c r="D58" i="23"/>
  <c r="E58" i="23"/>
  <c r="E52" i="39"/>
  <c r="F52" i="39" s="1"/>
  <c r="B52" i="39"/>
  <c r="H50" i="46"/>
  <c r="I50" i="46" s="1"/>
  <c r="D51" i="46"/>
  <c r="B45" i="87"/>
  <c r="F45" i="87"/>
  <c r="H45" i="87" s="1"/>
  <c r="E45" i="90"/>
  <c r="F45" i="90" s="1"/>
  <c r="B45" i="90"/>
  <c r="H50" i="58"/>
  <c r="I50" i="58" s="1"/>
  <c r="D51" i="58"/>
  <c r="H54" i="34"/>
  <c r="I54" i="34" s="1"/>
  <c r="D55" i="34"/>
  <c r="E55" i="71"/>
  <c r="F55" i="71" s="1"/>
  <c r="G55" i="71" s="1"/>
  <c r="B55" i="71"/>
  <c r="E54" i="41"/>
  <c r="F54" i="41" s="1"/>
  <c r="B54" i="41"/>
  <c r="D51" i="54"/>
  <c r="E51" i="54"/>
  <c r="E50" i="61"/>
  <c r="F50" i="61" s="1"/>
  <c r="B50" i="61"/>
  <c r="H45" i="89"/>
  <c r="I45" i="89" s="1"/>
  <c r="E44" i="96"/>
  <c r="F44" i="96" s="1"/>
  <c r="B44" i="96"/>
  <c r="E52" i="73"/>
  <c r="F52" i="73" s="1"/>
  <c r="B52" i="73"/>
  <c r="G52" i="42"/>
  <c r="I52" i="42" s="1"/>
  <c r="D53" i="42"/>
  <c r="G46" i="80"/>
  <c r="I46" i="80" s="1"/>
  <c r="D47" i="80"/>
  <c r="E47" i="80"/>
  <c r="D48" i="97"/>
  <c r="E48" i="97"/>
  <c r="I51" i="42"/>
  <c r="G46" i="85"/>
  <c r="D47" i="85"/>
  <c r="B49" i="60"/>
  <c r="F49" i="60"/>
  <c r="G49" i="60" s="1"/>
  <c r="G50" i="54"/>
  <c r="E46" i="91"/>
  <c r="F46" i="91" s="1"/>
  <c r="B46" i="91"/>
  <c r="H48" i="65"/>
  <c r="I48" i="65" s="1"/>
  <c r="D49" i="65"/>
  <c r="E49" i="65"/>
  <c r="I45" i="83"/>
  <c r="E53" i="21"/>
  <c r="F53" i="21" s="1"/>
  <c r="B53" i="21"/>
  <c r="E54" i="31"/>
  <c r="F54" i="31" s="1"/>
  <c r="B54" i="31"/>
  <c r="E56" i="28"/>
  <c r="F56" i="28" s="1"/>
  <c r="B56" i="28"/>
  <c r="H49" i="59"/>
  <c r="D50" i="59"/>
  <c r="E46" i="89"/>
  <c r="F46" i="89" s="1"/>
  <c r="G46" i="89" s="1"/>
  <c r="B46" i="89"/>
  <c r="H46" i="85"/>
  <c r="B46" i="92"/>
  <c r="F46" i="92"/>
  <c r="G46" i="92" s="1"/>
  <c r="G49" i="59"/>
  <c r="F45" i="99"/>
  <c r="H50" i="54"/>
  <c r="I50" i="54" s="1"/>
  <c r="B47" i="75"/>
  <c r="F47" i="75"/>
  <c r="H47" i="75" s="1"/>
  <c r="E55" i="29"/>
  <c r="F55" i="29" s="1"/>
  <c r="B55" i="29"/>
  <c r="G56" i="27"/>
  <c r="I56" i="27" s="1"/>
  <c r="H49" i="61"/>
  <c r="I49" i="61" s="1"/>
  <c r="E55" i="30"/>
  <c r="F55" i="30" s="1"/>
  <c r="H55" i="30" s="1"/>
  <c r="B55" i="30"/>
  <c r="H53" i="18"/>
  <c r="E44" i="93"/>
  <c r="F44" i="93" s="1"/>
  <c r="B44" i="93"/>
  <c r="B48" i="68"/>
  <c r="F48" i="68"/>
  <c r="G48" i="68" s="1"/>
  <c r="G47" i="97"/>
  <c r="E45" i="94"/>
  <c r="F45" i="94" s="1"/>
  <c r="B45" i="94"/>
  <c r="E54" i="24"/>
  <c r="F54" i="24" s="1"/>
  <c r="B54" i="24"/>
  <c r="H48" i="63"/>
  <c r="F37" i="102"/>
  <c r="G37" i="102" s="1"/>
  <c r="E53" i="20"/>
  <c r="F53" i="20" s="1"/>
  <c r="G53" i="20" s="1"/>
  <c r="B53" i="20"/>
  <c r="H50" i="72"/>
  <c r="I50" i="72" s="1"/>
  <c r="D51" i="72"/>
  <c r="H49" i="62"/>
  <c r="I49" i="62" s="1"/>
  <c r="D50" i="62"/>
  <c r="H47" i="97"/>
  <c r="F46" i="83"/>
  <c r="G46" i="83" s="1"/>
  <c r="B46" i="83"/>
  <c r="I47" i="67"/>
  <c r="I45" i="91" l="1"/>
  <c r="I53" i="18"/>
  <c r="H54" i="32"/>
  <c r="I46" i="82"/>
  <c r="I53" i="17"/>
  <c r="I42" i="100"/>
  <c r="D53" i="39"/>
  <c r="B53" i="39" s="1"/>
  <c r="G52" i="39"/>
  <c r="D45" i="93"/>
  <c r="G44" i="93"/>
  <c r="G45" i="87"/>
  <c r="I45" i="87" s="1"/>
  <c r="I45" i="88"/>
  <c r="I46" i="86"/>
  <c r="F48" i="97"/>
  <c r="I48" i="63"/>
  <c r="I47" i="78"/>
  <c r="I47" i="97"/>
  <c r="G52" i="73"/>
  <c r="D53" i="73"/>
  <c r="H52" i="73"/>
  <c r="D58" i="27"/>
  <c r="H57" i="27"/>
  <c r="G57" i="27"/>
  <c r="H53" i="22"/>
  <c r="D54" i="22"/>
  <c r="G53" i="22"/>
  <c r="H53" i="19"/>
  <c r="D54" i="19"/>
  <c r="G53" i="19"/>
  <c r="H54" i="24"/>
  <c r="D55" i="24"/>
  <c r="G54" i="24"/>
  <c r="H50" i="55"/>
  <c r="D51" i="55"/>
  <c r="G50" i="55"/>
  <c r="G55" i="29"/>
  <c r="D56" i="29"/>
  <c r="H55" i="29"/>
  <c r="H45" i="90"/>
  <c r="D46" i="90"/>
  <c r="E46" i="90"/>
  <c r="G45" i="90"/>
  <c r="D55" i="41"/>
  <c r="E55" i="41"/>
  <c r="G54" i="41"/>
  <c r="H54" i="41"/>
  <c r="G45" i="94"/>
  <c r="D46" i="94"/>
  <c r="E46" i="94"/>
  <c r="H45" i="94"/>
  <c r="H50" i="61"/>
  <c r="D51" i="61"/>
  <c r="G50" i="61"/>
  <c r="D48" i="86"/>
  <c r="H47" i="86"/>
  <c r="G47" i="86"/>
  <c r="H55" i="70"/>
  <c r="D56" i="70"/>
  <c r="G55" i="70"/>
  <c r="H54" i="31"/>
  <c r="D55" i="31"/>
  <c r="E55" i="31"/>
  <c r="G54" i="31"/>
  <c r="G44" i="95"/>
  <c r="D45" i="95"/>
  <c r="H44" i="95"/>
  <c r="G54" i="3"/>
  <c r="D55" i="3"/>
  <c r="H54" i="3"/>
  <c r="H53" i="43"/>
  <c r="D54" i="43"/>
  <c r="G53" i="43"/>
  <c r="I53" i="43" s="1"/>
  <c r="H46" i="91"/>
  <c r="D47" i="91"/>
  <c r="E47" i="91"/>
  <c r="E53" i="42"/>
  <c r="F53" i="42" s="1"/>
  <c r="B53" i="42"/>
  <c r="E54" i="18"/>
  <c r="B54" i="18"/>
  <c r="F54" i="18"/>
  <c r="G54" i="18" s="1"/>
  <c r="E51" i="72"/>
  <c r="F51" i="72" s="1"/>
  <c r="B51" i="72"/>
  <c r="E45" i="93"/>
  <c r="H46" i="89"/>
  <c r="I46" i="89" s="1"/>
  <c r="D47" i="89"/>
  <c r="E47" i="89"/>
  <c r="H53" i="21"/>
  <c r="D54" i="21"/>
  <c r="E54" i="21"/>
  <c r="H52" i="39"/>
  <c r="E55" i="32"/>
  <c r="B55" i="32"/>
  <c r="F55" i="32"/>
  <c r="D57" i="28"/>
  <c r="E57" i="28"/>
  <c r="F51" i="54"/>
  <c r="H51" i="54" s="1"/>
  <c r="B51" i="54"/>
  <c r="E49" i="66"/>
  <c r="F49" i="66" s="1"/>
  <c r="B49" i="66"/>
  <c r="D46" i="99"/>
  <c r="E46" i="99"/>
  <c r="E55" i="34"/>
  <c r="F55" i="34"/>
  <c r="B55" i="34"/>
  <c r="E47" i="81"/>
  <c r="F47" i="81" s="1"/>
  <c r="G47" i="81" s="1"/>
  <c r="B47" i="81"/>
  <c r="H45" i="99"/>
  <c r="D48" i="79"/>
  <c r="E48" i="79"/>
  <c r="I51" i="53"/>
  <c r="G44" i="96"/>
  <c r="D45" i="96"/>
  <c r="E45" i="96"/>
  <c r="G38" i="101"/>
  <c r="D39" i="101"/>
  <c r="E39" i="101"/>
  <c r="I49" i="59"/>
  <c r="D49" i="97"/>
  <c r="E49" i="97"/>
  <c r="E53" i="39"/>
  <c r="F53" i="39" s="1"/>
  <c r="G45" i="99"/>
  <c r="B49" i="63"/>
  <c r="F49" i="63"/>
  <c r="D50" i="63" s="1"/>
  <c r="G43" i="98"/>
  <c r="I43" i="98" s="1"/>
  <c r="D44" i="98"/>
  <c r="E52" i="53"/>
  <c r="F52" i="53" s="1"/>
  <c r="B52" i="53"/>
  <c r="H48" i="68"/>
  <c r="I48" i="68" s="1"/>
  <c r="D49" i="68"/>
  <c r="E49" i="68"/>
  <c r="E50" i="59"/>
  <c r="F50" i="59" s="1"/>
  <c r="B50" i="59"/>
  <c r="B48" i="97"/>
  <c r="H48" i="97"/>
  <c r="G48" i="97"/>
  <c r="E51" i="58"/>
  <c r="F51" i="58" s="1"/>
  <c r="B51" i="58"/>
  <c r="D46" i="87"/>
  <c r="E46" i="87"/>
  <c r="E56" i="69"/>
  <c r="F56" i="69" s="1"/>
  <c r="G56" i="69" s="1"/>
  <c r="B56" i="69"/>
  <c r="E51" i="56"/>
  <c r="F51" i="56" s="1"/>
  <c r="B51" i="56"/>
  <c r="H47" i="76"/>
  <c r="I47" i="76" s="1"/>
  <c r="D48" i="76"/>
  <c r="B46" i="88"/>
  <c r="F46" i="88"/>
  <c r="F48" i="78"/>
  <c r="H48" i="78" s="1"/>
  <c r="B48" i="78"/>
  <c r="H53" i="20"/>
  <c r="I53" i="20" s="1"/>
  <c r="D54" i="20"/>
  <c r="E54" i="20"/>
  <c r="G55" i="30"/>
  <c r="I55" i="30" s="1"/>
  <c r="D56" i="30"/>
  <c r="F49" i="65"/>
  <c r="H49" i="65" s="1"/>
  <c r="B49" i="65"/>
  <c r="H49" i="60"/>
  <c r="I49" i="60" s="1"/>
  <c r="D50" i="60"/>
  <c r="E50" i="60"/>
  <c r="F58" i="23"/>
  <c r="G58" i="23" s="1"/>
  <c r="H47" i="77"/>
  <c r="I47" i="77" s="1"/>
  <c r="D48" i="77"/>
  <c r="E48" i="77"/>
  <c r="H37" i="102"/>
  <c r="I37" i="102" s="1"/>
  <c r="G56" i="28"/>
  <c r="F47" i="80"/>
  <c r="H47" i="80" s="1"/>
  <c r="B47" i="80"/>
  <c r="E51" i="46"/>
  <c r="F51" i="46" s="1"/>
  <c r="B51" i="46"/>
  <c r="B58" i="23"/>
  <c r="G49" i="64"/>
  <c r="I49" i="64" s="1"/>
  <c r="D50" i="64"/>
  <c r="H52" i="45"/>
  <c r="I52" i="45" s="1"/>
  <c r="D53" i="45"/>
  <c r="H46" i="83"/>
  <c r="I46" i="83" s="1"/>
  <c r="D47" i="83"/>
  <c r="H46" i="92"/>
  <c r="I46" i="92" s="1"/>
  <c r="D47" i="92"/>
  <c r="E47" i="92"/>
  <c r="H44" i="96"/>
  <c r="E50" i="62"/>
  <c r="F50" i="62" s="1"/>
  <c r="B50" i="62"/>
  <c r="D38" i="102"/>
  <c r="E38" i="102"/>
  <c r="H44" i="93"/>
  <c r="G47" i="75"/>
  <c r="I47" i="75" s="1"/>
  <c r="D48" i="75"/>
  <c r="I46" i="85"/>
  <c r="H56" i="28"/>
  <c r="G53" i="21"/>
  <c r="G46" i="91"/>
  <c r="E47" i="85"/>
  <c r="F47" i="85" s="1"/>
  <c r="H47" i="85" s="1"/>
  <c r="B47" i="85"/>
  <c r="H50" i="57"/>
  <c r="I50" i="57" s="1"/>
  <c r="D51" i="57"/>
  <c r="E51" i="57"/>
  <c r="H38" i="101"/>
  <c r="G46" i="84"/>
  <c r="I46" i="84" s="1"/>
  <c r="D47" i="84"/>
  <c r="G54" i="32"/>
  <c r="I54" i="32" s="1"/>
  <c r="H47" i="79"/>
  <c r="I47" i="79" s="1"/>
  <c r="E53" i="74"/>
  <c r="F53" i="74" s="1"/>
  <c r="H53" i="74" s="1"/>
  <c r="B53" i="74"/>
  <c r="H48" i="67"/>
  <c r="I48" i="67" s="1"/>
  <c r="D49" i="67"/>
  <c r="E49" i="67"/>
  <c r="E43" i="100"/>
  <c r="F43" i="100" s="1"/>
  <c r="B43" i="100"/>
  <c r="E47" i="82"/>
  <c r="F47" i="82" s="1"/>
  <c r="B47" i="82"/>
  <c r="H55" i="71"/>
  <c r="I55" i="71" s="1"/>
  <c r="D56" i="71"/>
  <c r="G52" i="44"/>
  <c r="I52" i="44" s="1"/>
  <c r="D53" i="44"/>
  <c r="E54" i="17"/>
  <c r="F54" i="17" s="1"/>
  <c r="C63" i="17"/>
  <c r="B54" i="17"/>
  <c r="I52" i="39" l="1"/>
  <c r="I44" i="95"/>
  <c r="I53" i="22"/>
  <c r="I53" i="21"/>
  <c r="F45" i="93"/>
  <c r="G45" i="93" s="1"/>
  <c r="I44" i="96"/>
  <c r="I45" i="90"/>
  <c r="H58" i="23"/>
  <c r="I58" i="23" s="1"/>
  <c r="I46" i="91"/>
  <c r="B45" i="93"/>
  <c r="I38" i="101"/>
  <c r="I50" i="55"/>
  <c r="I56" i="28"/>
  <c r="I44" i="93"/>
  <c r="I47" i="86"/>
  <c r="I53" i="19"/>
  <c r="I52" i="73"/>
  <c r="I54" i="3"/>
  <c r="I55" i="70"/>
  <c r="F49" i="97"/>
  <c r="H49" i="97" s="1"/>
  <c r="I48" i="97"/>
  <c r="G49" i="63"/>
  <c r="H49" i="63"/>
  <c r="G48" i="78"/>
  <c r="I48" i="78" s="1"/>
  <c r="I55" i="29"/>
  <c r="G50" i="59"/>
  <c r="D51" i="59"/>
  <c r="H50" i="59"/>
  <c r="H51" i="72"/>
  <c r="D52" i="72"/>
  <c r="G51" i="72"/>
  <c r="H43" i="100"/>
  <c r="D44" i="100"/>
  <c r="G43" i="100"/>
  <c r="G51" i="56"/>
  <c r="D52" i="56"/>
  <c r="H51" i="56"/>
  <c r="G51" i="46"/>
  <c r="D52" i="46"/>
  <c r="H51" i="46"/>
  <c r="G52" i="53"/>
  <c r="D53" i="53"/>
  <c r="H52" i="53"/>
  <c r="D50" i="66"/>
  <c r="E50" i="66"/>
  <c r="G49" i="66"/>
  <c r="H49" i="66"/>
  <c r="H53" i="42"/>
  <c r="D54" i="42"/>
  <c r="G53" i="42"/>
  <c r="H50" i="62"/>
  <c r="D51" i="62"/>
  <c r="G50" i="62"/>
  <c r="H53" i="39"/>
  <c r="D54" i="39"/>
  <c r="G53" i="39"/>
  <c r="D48" i="82"/>
  <c r="G47" i="82"/>
  <c r="H47" i="82"/>
  <c r="E48" i="75"/>
  <c r="F48" i="75" s="1"/>
  <c r="H48" i="75" s="1"/>
  <c r="B48" i="75"/>
  <c r="G46" i="88"/>
  <c r="D47" i="88"/>
  <c r="E47" i="88"/>
  <c r="D52" i="58"/>
  <c r="E52" i="58"/>
  <c r="G55" i="32"/>
  <c r="D56" i="32"/>
  <c r="F47" i="89"/>
  <c r="G47" i="89" s="1"/>
  <c r="B47" i="89"/>
  <c r="F46" i="94"/>
  <c r="G46" i="94" s="1"/>
  <c r="B46" i="94"/>
  <c r="E55" i="24"/>
  <c r="F55" i="24" s="1"/>
  <c r="B55" i="24"/>
  <c r="E53" i="44"/>
  <c r="F53" i="44" s="1"/>
  <c r="B53" i="44"/>
  <c r="G47" i="85"/>
  <c r="I47" i="85" s="1"/>
  <c r="D48" i="85"/>
  <c r="F50" i="60"/>
  <c r="G50" i="60" s="1"/>
  <c r="B50" i="60"/>
  <c r="B54" i="20"/>
  <c r="F54" i="20"/>
  <c r="G54" i="20" s="1"/>
  <c r="H56" i="69"/>
  <c r="I56" i="69" s="1"/>
  <c r="D57" i="69"/>
  <c r="E44" i="98"/>
  <c r="F44" i="98" s="1"/>
  <c r="H44" i="98" s="1"/>
  <c r="B44" i="98"/>
  <c r="B39" i="101"/>
  <c r="F39" i="101"/>
  <c r="G55" i="34"/>
  <c r="D56" i="34"/>
  <c r="E55" i="3"/>
  <c r="F55" i="3" s="1"/>
  <c r="G55" i="3" s="1"/>
  <c r="B55" i="3"/>
  <c r="B55" i="31"/>
  <c r="F55" i="31"/>
  <c r="H55" i="31" s="1"/>
  <c r="E48" i="86"/>
  <c r="F48" i="86" s="1"/>
  <c r="D49" i="86" s="1"/>
  <c r="B48" i="86"/>
  <c r="E51" i="55"/>
  <c r="F51" i="55" s="1"/>
  <c r="B51" i="55"/>
  <c r="G54" i="17"/>
  <c r="D55" i="17"/>
  <c r="B48" i="79"/>
  <c r="F48" i="79"/>
  <c r="D49" i="79" s="1"/>
  <c r="F49" i="67"/>
  <c r="H49" i="67" s="1"/>
  <c r="B49" i="67"/>
  <c r="E47" i="84"/>
  <c r="F47" i="84" s="1"/>
  <c r="B47" i="84"/>
  <c r="E50" i="64"/>
  <c r="F50" i="64" s="1"/>
  <c r="H50" i="64" s="1"/>
  <c r="B50" i="64"/>
  <c r="E48" i="76"/>
  <c r="F48" i="76" s="1"/>
  <c r="G48" i="76" s="1"/>
  <c r="B48" i="76"/>
  <c r="I45" i="99"/>
  <c r="I50" i="61"/>
  <c r="I54" i="41"/>
  <c r="F46" i="90"/>
  <c r="G46" i="90" s="1"/>
  <c r="B46" i="90"/>
  <c r="B47" i="92"/>
  <c r="F47" i="92"/>
  <c r="H47" i="92" s="1"/>
  <c r="B49" i="68"/>
  <c r="F49" i="68"/>
  <c r="G49" i="68" s="1"/>
  <c r="H54" i="18"/>
  <c r="I54" i="18" s="1"/>
  <c r="D55" i="18"/>
  <c r="F47" i="91"/>
  <c r="H47" i="91" s="1"/>
  <c r="B47" i="91"/>
  <c r="E51" i="61"/>
  <c r="F51" i="61" s="1"/>
  <c r="H51" i="61" s="1"/>
  <c r="B51" i="61"/>
  <c r="E54" i="19"/>
  <c r="F54" i="19" s="1"/>
  <c r="B54" i="19"/>
  <c r="I57" i="27"/>
  <c r="F45" i="96"/>
  <c r="H45" i="96" s="1"/>
  <c r="B45" i="96"/>
  <c r="H47" i="81"/>
  <c r="I47" i="81" s="1"/>
  <c r="D48" i="81"/>
  <c r="B46" i="99"/>
  <c r="F46" i="99"/>
  <c r="G46" i="99" s="1"/>
  <c r="G51" i="54"/>
  <c r="I51" i="54" s="1"/>
  <c r="D52" i="54"/>
  <c r="H45" i="93"/>
  <c r="D46" i="93"/>
  <c r="E45" i="95"/>
  <c r="F45" i="95" s="1"/>
  <c r="H45" i="95" s="1"/>
  <c r="B45" i="95"/>
  <c r="E58" i="27"/>
  <c r="F58" i="27" s="1"/>
  <c r="D59" i="27" s="1"/>
  <c r="B58" i="27"/>
  <c r="F46" i="87"/>
  <c r="H46" i="87" s="1"/>
  <c r="B46" i="87"/>
  <c r="F54" i="21"/>
  <c r="H54" i="21" s="1"/>
  <c r="B54" i="21"/>
  <c r="E56" i="70"/>
  <c r="F56" i="70" s="1"/>
  <c r="B56" i="70"/>
  <c r="F55" i="41"/>
  <c r="D56" i="41" s="1"/>
  <c r="B55" i="41"/>
  <c r="E56" i="29"/>
  <c r="F56" i="29" s="1"/>
  <c r="B56" i="29"/>
  <c r="E47" i="83"/>
  <c r="F47" i="83" s="1"/>
  <c r="B47" i="83"/>
  <c r="G49" i="65"/>
  <c r="I49" i="65" s="1"/>
  <c r="D50" i="65"/>
  <c r="E56" i="71"/>
  <c r="F56" i="71" s="1"/>
  <c r="B56" i="71"/>
  <c r="B51" i="57"/>
  <c r="F51" i="57"/>
  <c r="H51" i="57" s="1"/>
  <c r="G47" i="80"/>
  <c r="I47" i="80" s="1"/>
  <c r="D48" i="80"/>
  <c r="E56" i="30"/>
  <c r="F56" i="30" s="1"/>
  <c r="B56" i="30"/>
  <c r="D49" i="78"/>
  <c r="E49" i="78"/>
  <c r="H51" i="58"/>
  <c r="E50" i="63"/>
  <c r="F50" i="63" s="1"/>
  <c r="B50" i="63"/>
  <c r="B49" i="97"/>
  <c r="B57" i="28"/>
  <c r="F57" i="28"/>
  <c r="H57" i="28" s="1"/>
  <c r="E54" i="43"/>
  <c r="F54" i="43" s="1"/>
  <c r="B54" i="43"/>
  <c r="I45" i="94"/>
  <c r="E54" i="22"/>
  <c r="F54" i="22" s="1"/>
  <c r="B54" i="22"/>
  <c r="E53" i="73"/>
  <c r="F53" i="73" s="1"/>
  <c r="G53" i="73" s="1"/>
  <c r="B53" i="73"/>
  <c r="B38" i="102"/>
  <c r="F38" i="102"/>
  <c r="H38" i="102" s="1"/>
  <c r="F48" i="77"/>
  <c r="H48" i="77" s="1"/>
  <c r="B48" i="77"/>
  <c r="G53" i="74"/>
  <c r="I53" i="74" s="1"/>
  <c r="D54" i="74"/>
  <c r="E54" i="74"/>
  <c r="H54" i="17"/>
  <c r="E53" i="45"/>
  <c r="F53" i="45" s="1"/>
  <c r="G53" i="45" s="1"/>
  <c r="B53" i="45"/>
  <c r="D59" i="23"/>
  <c r="E59" i="23"/>
  <c r="H46" i="88"/>
  <c r="G51" i="58"/>
  <c r="H55" i="34"/>
  <c r="I55" i="34" s="1"/>
  <c r="H55" i="32"/>
  <c r="I55" i="32" s="1"/>
  <c r="I54" i="31"/>
  <c r="I54" i="24"/>
  <c r="I45" i="93" l="1"/>
  <c r="I46" i="88"/>
  <c r="I49" i="63"/>
  <c r="I52" i="53"/>
  <c r="D50" i="97"/>
  <c r="G45" i="96"/>
  <c r="H55" i="41"/>
  <c r="E50" i="97"/>
  <c r="F50" i="97" s="1"/>
  <c r="I47" i="82"/>
  <c r="G49" i="97"/>
  <c r="I51" i="72"/>
  <c r="I54" i="17"/>
  <c r="I50" i="59"/>
  <c r="I51" i="56"/>
  <c r="I51" i="58"/>
  <c r="G48" i="79"/>
  <c r="I53" i="39"/>
  <c r="I51" i="46"/>
  <c r="I50" i="62"/>
  <c r="I53" i="42"/>
  <c r="H48" i="79"/>
  <c r="G53" i="44"/>
  <c r="D54" i="44"/>
  <c r="H53" i="44"/>
  <c r="H50" i="63"/>
  <c r="D51" i="63"/>
  <c r="G50" i="63"/>
  <c r="D55" i="43"/>
  <c r="H54" i="43"/>
  <c r="G54" i="43"/>
  <c r="H55" i="24"/>
  <c r="D56" i="24"/>
  <c r="G55" i="24"/>
  <c r="D48" i="83"/>
  <c r="H47" i="83"/>
  <c r="G47" i="83"/>
  <c r="G54" i="22"/>
  <c r="D55" i="22"/>
  <c r="H54" i="22"/>
  <c r="D57" i="30"/>
  <c r="H56" i="30"/>
  <c r="G56" i="30"/>
  <c r="H56" i="29"/>
  <c r="D57" i="29"/>
  <c r="G56" i="29"/>
  <c r="H56" i="71"/>
  <c r="D57" i="71"/>
  <c r="G56" i="71"/>
  <c r="D48" i="84"/>
  <c r="H47" i="84"/>
  <c r="G47" i="84"/>
  <c r="H54" i="19"/>
  <c r="D55" i="19"/>
  <c r="G54" i="19"/>
  <c r="D57" i="70"/>
  <c r="H56" i="70"/>
  <c r="G56" i="70"/>
  <c r="H51" i="55"/>
  <c r="D52" i="55"/>
  <c r="G51" i="55"/>
  <c r="E55" i="18"/>
  <c r="F55" i="18" s="1"/>
  <c r="G55" i="18" s="1"/>
  <c r="B55" i="18"/>
  <c r="H53" i="45"/>
  <c r="I53" i="45" s="1"/>
  <c r="D54" i="45"/>
  <c r="I49" i="97"/>
  <c r="F49" i="78"/>
  <c r="D50" i="78" s="1"/>
  <c r="B49" i="78"/>
  <c r="B50" i="97"/>
  <c r="E52" i="54"/>
  <c r="F52" i="54" s="1"/>
  <c r="G52" i="54" s="1"/>
  <c r="B52" i="54"/>
  <c r="I45" i="96"/>
  <c r="H48" i="76"/>
  <c r="I48" i="76" s="1"/>
  <c r="D49" i="76"/>
  <c r="E49" i="79"/>
  <c r="F49" i="79" s="1"/>
  <c r="B49" i="79"/>
  <c r="H48" i="86"/>
  <c r="H54" i="20"/>
  <c r="I54" i="20" s="1"/>
  <c r="D55" i="20"/>
  <c r="E55" i="20"/>
  <c r="B52" i="58"/>
  <c r="F52" i="58"/>
  <c r="D53" i="58" s="1"/>
  <c r="B59" i="23"/>
  <c r="E50" i="65"/>
  <c r="F50" i="65" s="1"/>
  <c r="D51" i="65" s="1"/>
  <c r="B50" i="65"/>
  <c r="G48" i="77"/>
  <c r="I48" i="77" s="1"/>
  <c r="D49" i="77"/>
  <c r="E49" i="77"/>
  <c r="G51" i="57"/>
  <c r="I51" i="57" s="1"/>
  <c r="D52" i="57"/>
  <c r="G48" i="86"/>
  <c r="H46" i="94"/>
  <c r="I46" i="94" s="1"/>
  <c r="D47" i="94"/>
  <c r="E51" i="62"/>
  <c r="F51" i="62" s="1"/>
  <c r="G51" i="62" s="1"/>
  <c r="B51" i="62"/>
  <c r="F59" i="23"/>
  <c r="H59" i="23" s="1"/>
  <c r="F54" i="74"/>
  <c r="H54" i="74" s="1"/>
  <c r="B54" i="74"/>
  <c r="H39" i="101"/>
  <c r="D40" i="101"/>
  <c r="E40" i="101"/>
  <c r="D46" i="96"/>
  <c r="E46" i="96"/>
  <c r="G51" i="61"/>
  <c r="I51" i="61" s="1"/>
  <c r="D52" i="61"/>
  <c r="H49" i="68"/>
  <c r="I49" i="68" s="1"/>
  <c r="D50" i="68"/>
  <c r="H46" i="90"/>
  <c r="I46" i="90" s="1"/>
  <c r="D47" i="90"/>
  <c r="E55" i="17"/>
  <c r="F55" i="17" s="1"/>
  <c r="C64" i="17"/>
  <c r="B55" i="17"/>
  <c r="E49" i="86"/>
  <c r="F49" i="86" s="1"/>
  <c r="B49" i="86"/>
  <c r="H55" i="3"/>
  <c r="I55" i="3" s="1"/>
  <c r="D56" i="3"/>
  <c r="G44" i="98"/>
  <c r="I44" i="98" s="1"/>
  <c r="D45" i="98"/>
  <c r="F47" i="88"/>
  <c r="B47" i="88"/>
  <c r="B50" i="66"/>
  <c r="F50" i="66"/>
  <c r="G50" i="66" s="1"/>
  <c r="H53" i="73"/>
  <c r="I53" i="73" s="1"/>
  <c r="D54" i="73"/>
  <c r="E59" i="27"/>
  <c r="F59" i="27" s="1"/>
  <c r="B59" i="27"/>
  <c r="G38" i="102"/>
  <c r="I38" i="102" s="1"/>
  <c r="D39" i="102"/>
  <c r="E39" i="102"/>
  <c r="G55" i="41"/>
  <c r="I55" i="41" s="1"/>
  <c r="G45" i="95"/>
  <c r="I45" i="95" s="1"/>
  <c r="D46" i="95"/>
  <c r="H46" i="99"/>
  <c r="I46" i="99" s="1"/>
  <c r="D47" i="99"/>
  <c r="E47" i="99"/>
  <c r="G50" i="64"/>
  <c r="I50" i="64" s="1"/>
  <c r="D51" i="64"/>
  <c r="E48" i="82"/>
  <c r="F48" i="82" s="1"/>
  <c r="B48" i="82"/>
  <c r="E52" i="72"/>
  <c r="F52" i="72" s="1"/>
  <c r="H52" i="72" s="1"/>
  <c r="B52" i="72"/>
  <c r="G46" i="87"/>
  <c r="I46" i="87" s="1"/>
  <c r="D47" i="87"/>
  <c r="E56" i="34"/>
  <c r="F56" i="34" s="1"/>
  <c r="H56" i="34" s="1"/>
  <c r="B56" i="34"/>
  <c r="H50" i="60"/>
  <c r="I50" i="60" s="1"/>
  <c r="D51" i="60"/>
  <c r="H47" i="89"/>
  <c r="I47" i="89" s="1"/>
  <c r="D48" i="89"/>
  <c r="E54" i="42"/>
  <c r="F54" i="42" s="1"/>
  <c r="B54" i="42"/>
  <c r="E53" i="53"/>
  <c r="F53" i="53" s="1"/>
  <c r="B53" i="53"/>
  <c r="E52" i="56"/>
  <c r="F52" i="56" s="1"/>
  <c r="B52" i="56"/>
  <c r="G57" i="28"/>
  <c r="I57" i="28" s="1"/>
  <c r="D58" i="28"/>
  <c r="H58" i="27"/>
  <c r="E48" i="81"/>
  <c r="F48" i="81" s="1"/>
  <c r="H48" i="81" s="1"/>
  <c r="B48" i="81"/>
  <c r="G49" i="67"/>
  <c r="I49" i="67" s="1"/>
  <c r="D50" i="67"/>
  <c r="E57" i="69"/>
  <c r="F57" i="69" s="1"/>
  <c r="B57" i="69"/>
  <c r="E48" i="85"/>
  <c r="F48" i="85" s="1"/>
  <c r="H48" i="85" s="1"/>
  <c r="B48" i="85"/>
  <c r="E56" i="32"/>
  <c r="F56" i="32" s="1"/>
  <c r="G56" i="32" s="1"/>
  <c r="B56" i="32"/>
  <c r="G48" i="75"/>
  <c r="I48" i="75" s="1"/>
  <c r="D49" i="75"/>
  <c r="E48" i="80"/>
  <c r="F48" i="80" s="1"/>
  <c r="B48" i="80"/>
  <c r="E56" i="41"/>
  <c r="F56" i="41" s="1"/>
  <c r="B56" i="41"/>
  <c r="G54" i="21"/>
  <c r="I54" i="21" s="1"/>
  <c r="D55" i="21"/>
  <c r="E55" i="21"/>
  <c r="G58" i="27"/>
  <c r="E46" i="93"/>
  <c r="F46" i="93" s="1"/>
  <c r="B46" i="93"/>
  <c r="G47" i="91"/>
  <c r="I47" i="91" s="1"/>
  <c r="D48" i="91"/>
  <c r="G47" i="92"/>
  <c r="I47" i="92" s="1"/>
  <c r="D48" i="92"/>
  <c r="E48" i="92"/>
  <c r="G55" i="31"/>
  <c r="I55" i="31" s="1"/>
  <c r="D56" i="31"/>
  <c r="G39" i="101"/>
  <c r="E54" i="39"/>
  <c r="F54" i="39" s="1"/>
  <c r="B54" i="39"/>
  <c r="I43" i="100"/>
  <c r="E51" i="59"/>
  <c r="F51" i="59" s="1"/>
  <c r="B51" i="59"/>
  <c r="I49" i="66"/>
  <c r="E52" i="46"/>
  <c r="F52" i="46" s="1"/>
  <c r="H52" i="46" s="1"/>
  <c r="B52" i="46"/>
  <c r="E44" i="100"/>
  <c r="F44" i="100" s="1"/>
  <c r="B44" i="100"/>
  <c r="D51" i="97" l="1"/>
  <c r="G50" i="97"/>
  <c r="H50" i="97"/>
  <c r="I50" i="97" s="1"/>
  <c r="H52" i="58"/>
  <c r="I56" i="29"/>
  <c r="I55" i="24"/>
  <c r="E51" i="97"/>
  <c r="F51" i="97" s="1"/>
  <c r="D52" i="97" s="1"/>
  <c r="I48" i="79"/>
  <c r="D56" i="17"/>
  <c r="H55" i="17"/>
  <c r="D58" i="69"/>
  <c r="H57" i="69"/>
  <c r="G57" i="69"/>
  <c r="I56" i="71"/>
  <c r="I53" i="44"/>
  <c r="I50" i="63"/>
  <c r="D50" i="79"/>
  <c r="G49" i="79"/>
  <c r="H49" i="79"/>
  <c r="D50" i="86"/>
  <c r="H49" i="86"/>
  <c r="G49" i="86"/>
  <c r="D45" i="100"/>
  <c r="B45" i="100" s="1"/>
  <c r="G44" i="100"/>
  <c r="H44" i="100"/>
  <c r="I56" i="30"/>
  <c r="H49" i="78"/>
  <c r="I56" i="70"/>
  <c r="G49" i="78"/>
  <c r="I54" i="22"/>
  <c r="I39" i="101"/>
  <c r="G52" i="58"/>
  <c r="I52" i="58" s="1"/>
  <c r="I54" i="19"/>
  <c r="H59" i="27"/>
  <c r="D60" i="27"/>
  <c r="G59" i="27"/>
  <c r="H53" i="53"/>
  <c r="D54" i="53"/>
  <c r="G53" i="53"/>
  <c r="D49" i="82"/>
  <c r="H48" i="82"/>
  <c r="G48" i="82"/>
  <c r="H54" i="42"/>
  <c r="D55" i="42"/>
  <c r="G54" i="42"/>
  <c r="H51" i="59"/>
  <c r="D52" i="59"/>
  <c r="G51" i="59"/>
  <c r="G56" i="41"/>
  <c r="D57" i="41"/>
  <c r="H56" i="41"/>
  <c r="G46" i="93"/>
  <c r="D47" i="93"/>
  <c r="H46" i="93"/>
  <c r="D49" i="80"/>
  <c r="E49" i="80"/>
  <c r="H48" i="80"/>
  <c r="G48" i="80"/>
  <c r="H52" i="56"/>
  <c r="D53" i="56"/>
  <c r="E53" i="56"/>
  <c r="G52" i="56"/>
  <c r="H54" i="39"/>
  <c r="D55" i="39"/>
  <c r="H47" i="88"/>
  <c r="D48" i="88"/>
  <c r="E45" i="100"/>
  <c r="E51" i="64"/>
  <c r="F51" i="64" s="1"/>
  <c r="G51" i="64" s="1"/>
  <c r="B51" i="64"/>
  <c r="F46" i="96"/>
  <c r="G46" i="96" s="1"/>
  <c r="B46" i="96"/>
  <c r="E47" i="94"/>
  <c r="F47" i="94" s="1"/>
  <c r="B47" i="94"/>
  <c r="G59" i="23"/>
  <c r="I59" i="23" s="1"/>
  <c r="B55" i="20"/>
  <c r="F55" i="20"/>
  <c r="G55" i="20" s="1"/>
  <c r="E49" i="76"/>
  <c r="F49" i="76" s="1"/>
  <c r="B49" i="76"/>
  <c r="E50" i="78"/>
  <c r="F50" i="78" s="1"/>
  <c r="B50" i="78"/>
  <c r="E48" i="84"/>
  <c r="F48" i="84" s="1"/>
  <c r="B48" i="84"/>
  <c r="F48" i="92"/>
  <c r="G48" i="92" s="1"/>
  <c r="B48" i="92"/>
  <c r="E58" i="69"/>
  <c r="F58" i="69"/>
  <c r="H58" i="69" s="1"/>
  <c r="B58" i="69"/>
  <c r="E48" i="91"/>
  <c r="F48" i="91" s="1"/>
  <c r="H48" i="91" s="1"/>
  <c r="B48" i="91"/>
  <c r="B55" i="21"/>
  <c r="F55" i="21"/>
  <c r="G55" i="21" s="1"/>
  <c r="I58" i="27"/>
  <c r="E48" i="89"/>
  <c r="F48" i="89" s="1"/>
  <c r="H48" i="89" s="1"/>
  <c r="B48" i="89"/>
  <c r="B39" i="102"/>
  <c r="F39" i="102"/>
  <c r="H39" i="102" s="1"/>
  <c r="E45" i="98"/>
  <c r="F45" i="98" s="1"/>
  <c r="B45" i="98"/>
  <c r="E47" i="90"/>
  <c r="F47" i="90" s="1"/>
  <c r="B47" i="90"/>
  <c r="B51" i="97"/>
  <c r="E57" i="70"/>
  <c r="F57" i="70" s="1"/>
  <c r="B57" i="70"/>
  <c r="E57" i="30"/>
  <c r="F57" i="30" s="1"/>
  <c r="B57" i="30"/>
  <c r="E56" i="24"/>
  <c r="F56" i="24" s="1"/>
  <c r="B56" i="24"/>
  <c r="I57" i="69"/>
  <c r="H56" i="32"/>
  <c r="I56" i="32" s="1"/>
  <c r="D57" i="32"/>
  <c r="E56" i="31"/>
  <c r="F56" i="31" s="1"/>
  <c r="B56" i="31"/>
  <c r="E58" i="28"/>
  <c r="F58" i="28" s="1"/>
  <c r="G58" i="28" s="1"/>
  <c r="B58" i="28"/>
  <c r="E47" i="87"/>
  <c r="F47" i="87" s="1"/>
  <c r="B47" i="87"/>
  <c r="H50" i="66"/>
  <c r="I50" i="66" s="1"/>
  <c r="D51" i="66"/>
  <c r="E51" i="66"/>
  <c r="G55" i="17"/>
  <c r="I55" i="17" s="1"/>
  <c r="G54" i="74"/>
  <c r="I54" i="74" s="1"/>
  <c r="D55" i="74"/>
  <c r="G50" i="65"/>
  <c r="I48" i="86"/>
  <c r="E54" i="45"/>
  <c r="F54" i="45" s="1"/>
  <c r="H54" i="45" s="1"/>
  <c r="B54" i="45"/>
  <c r="E57" i="71"/>
  <c r="F57" i="71" s="1"/>
  <c r="B57" i="71"/>
  <c r="E51" i="63"/>
  <c r="F51" i="63" s="1"/>
  <c r="B51" i="63"/>
  <c r="E51" i="60"/>
  <c r="F51" i="60" s="1"/>
  <c r="B51" i="60"/>
  <c r="B47" i="99"/>
  <c r="F47" i="99"/>
  <c r="G47" i="99" s="1"/>
  <c r="E56" i="3"/>
  <c r="F56" i="3" s="1"/>
  <c r="B56" i="3"/>
  <c r="E50" i="68"/>
  <c r="F50" i="68" s="1"/>
  <c r="B50" i="68"/>
  <c r="D60" i="23"/>
  <c r="E60" i="23" s="1"/>
  <c r="F60" i="23" s="1"/>
  <c r="E52" i="57"/>
  <c r="F52" i="57" s="1"/>
  <c r="H52" i="57" s="1"/>
  <c r="B52" i="57"/>
  <c r="H50" i="65"/>
  <c r="I51" i="55"/>
  <c r="E55" i="22"/>
  <c r="F55" i="22" s="1"/>
  <c r="B55" i="22"/>
  <c r="E50" i="67"/>
  <c r="F50" i="67" s="1"/>
  <c r="B50" i="67"/>
  <c r="G52" i="46"/>
  <c r="I52" i="46" s="1"/>
  <c r="D53" i="46"/>
  <c r="E49" i="75"/>
  <c r="F49" i="75" s="1"/>
  <c r="G49" i="75" s="1"/>
  <c r="B49" i="75"/>
  <c r="G47" i="88"/>
  <c r="E56" i="17"/>
  <c r="F56" i="17" s="1"/>
  <c r="D57" i="17" s="1"/>
  <c r="C65" i="17"/>
  <c r="B56" i="17"/>
  <c r="E51" i="65"/>
  <c r="F51" i="65" s="1"/>
  <c r="H51" i="65" s="1"/>
  <c r="B51" i="65"/>
  <c r="E52" i="55"/>
  <c r="F52" i="55" s="1"/>
  <c r="G52" i="55" s="1"/>
  <c r="B52" i="55"/>
  <c r="E55" i="19"/>
  <c r="F55" i="19" s="1"/>
  <c r="H55" i="19" s="1"/>
  <c r="B55" i="19"/>
  <c r="G48" i="85"/>
  <c r="I48" i="85" s="1"/>
  <c r="D49" i="85"/>
  <c r="E49" i="85"/>
  <c r="I44" i="100"/>
  <c r="G54" i="39"/>
  <c r="E46" i="95"/>
  <c r="F46" i="95" s="1"/>
  <c r="G46" i="95" s="1"/>
  <c r="B46" i="95"/>
  <c r="E52" i="61"/>
  <c r="F52" i="61" s="1"/>
  <c r="G52" i="61" s="1"/>
  <c r="B52" i="61"/>
  <c r="B40" i="101"/>
  <c r="F40" i="101"/>
  <c r="H40" i="101" s="1"/>
  <c r="E53" i="58"/>
  <c r="F53" i="58" s="1"/>
  <c r="B53" i="58"/>
  <c r="E57" i="29"/>
  <c r="F57" i="29" s="1"/>
  <c r="B57" i="29"/>
  <c r="I54" i="43"/>
  <c r="E54" i="44"/>
  <c r="F54" i="44" s="1"/>
  <c r="H54" i="44" s="1"/>
  <c r="B54" i="44"/>
  <c r="G48" i="81"/>
  <c r="I48" i="81" s="1"/>
  <c r="D49" i="81"/>
  <c r="H51" i="62"/>
  <c r="I51" i="62" s="1"/>
  <c r="D52" i="62"/>
  <c r="F49" i="77"/>
  <c r="H49" i="77" s="1"/>
  <c r="B49" i="77"/>
  <c r="E50" i="79"/>
  <c r="F50" i="79" s="1"/>
  <c r="H50" i="79" s="1"/>
  <c r="B50" i="79"/>
  <c r="H52" i="54"/>
  <c r="I52" i="54" s="1"/>
  <c r="D53" i="54"/>
  <c r="H55" i="18"/>
  <c r="I55" i="18" s="1"/>
  <c r="D56" i="18"/>
  <c r="I47" i="83"/>
  <c r="E55" i="43"/>
  <c r="F55" i="43" s="1"/>
  <c r="B55" i="43"/>
  <c r="G56" i="34"/>
  <c r="I56" i="34" s="1"/>
  <c r="D57" i="34"/>
  <c r="G52" i="72"/>
  <c r="I52" i="72" s="1"/>
  <c r="D53" i="72"/>
  <c r="E54" i="73"/>
  <c r="F54" i="73" s="1"/>
  <c r="B54" i="73"/>
  <c r="E50" i="86"/>
  <c r="F50" i="86" s="1"/>
  <c r="B50" i="86"/>
  <c r="I47" i="84"/>
  <c r="E48" i="83"/>
  <c r="F48" i="83" s="1"/>
  <c r="H48" i="83" s="1"/>
  <c r="B48" i="83"/>
  <c r="I54" i="39" l="1"/>
  <c r="I59" i="27"/>
  <c r="I56" i="41"/>
  <c r="I47" i="88"/>
  <c r="F45" i="100"/>
  <c r="I49" i="78"/>
  <c r="I51" i="59"/>
  <c r="I49" i="86"/>
  <c r="I49" i="79"/>
  <c r="D54" i="58"/>
  <c r="H53" i="58"/>
  <c r="D55" i="73"/>
  <c r="B55" i="73" s="1"/>
  <c r="G54" i="73"/>
  <c r="I52" i="56"/>
  <c r="I46" i="93"/>
  <c r="H55" i="22"/>
  <c r="D56" i="22"/>
  <c r="G55" i="22"/>
  <c r="G51" i="60"/>
  <c r="D52" i="60"/>
  <c r="H51" i="60"/>
  <c r="G57" i="70"/>
  <c r="D58" i="70"/>
  <c r="H57" i="70"/>
  <c r="H50" i="68"/>
  <c r="D51" i="68"/>
  <c r="G50" i="68"/>
  <c r="G47" i="87"/>
  <c r="D48" i="87"/>
  <c r="E48" i="87"/>
  <c r="H47" i="87"/>
  <c r="H51" i="63"/>
  <c r="D52" i="63"/>
  <c r="G51" i="63"/>
  <c r="H57" i="29"/>
  <c r="D58" i="29"/>
  <c r="G57" i="29"/>
  <c r="H57" i="71"/>
  <c r="D58" i="71"/>
  <c r="G57" i="71"/>
  <c r="G56" i="24"/>
  <c r="D57" i="24"/>
  <c r="H56" i="24"/>
  <c r="G47" i="90"/>
  <c r="D48" i="90"/>
  <c r="H47" i="90"/>
  <c r="D51" i="86"/>
  <c r="H50" i="86"/>
  <c r="G50" i="86"/>
  <c r="H56" i="3"/>
  <c r="D57" i="3"/>
  <c r="G56" i="3"/>
  <c r="G50" i="67"/>
  <c r="D51" i="67"/>
  <c r="H50" i="67"/>
  <c r="H57" i="30"/>
  <c r="D58" i="30"/>
  <c r="G57" i="30"/>
  <c r="G45" i="98"/>
  <c r="D46" i="98"/>
  <c r="H45" i="98"/>
  <c r="E57" i="17"/>
  <c r="F57" i="17" s="1"/>
  <c r="B57" i="17"/>
  <c r="C66" i="17"/>
  <c r="E53" i="54"/>
  <c r="F53" i="54" s="1"/>
  <c r="B53" i="54"/>
  <c r="G55" i="43"/>
  <c r="D56" i="43"/>
  <c r="E54" i="58"/>
  <c r="F54" i="58" s="1"/>
  <c r="B54" i="58"/>
  <c r="B49" i="85"/>
  <c r="F49" i="85"/>
  <c r="H49" i="85" s="1"/>
  <c r="H56" i="17"/>
  <c r="H49" i="75"/>
  <c r="I49" i="75" s="1"/>
  <c r="D50" i="75"/>
  <c r="H48" i="84"/>
  <c r="D49" i="84"/>
  <c r="E49" i="84"/>
  <c r="H49" i="76"/>
  <c r="D50" i="76"/>
  <c r="E50" i="76"/>
  <c r="H51" i="64"/>
  <c r="D52" i="64"/>
  <c r="E52" i="64"/>
  <c r="I54" i="42"/>
  <c r="E49" i="82"/>
  <c r="F49" i="82" s="1"/>
  <c r="H49" i="82" s="1"/>
  <c r="B49" i="82"/>
  <c r="E56" i="18"/>
  <c r="F56" i="18" s="1"/>
  <c r="B56" i="18"/>
  <c r="E53" i="46"/>
  <c r="F53" i="46" s="1"/>
  <c r="H53" i="46" s="1"/>
  <c r="B53" i="46"/>
  <c r="G56" i="31"/>
  <c r="D57" i="31"/>
  <c r="H50" i="78"/>
  <c r="D51" i="78"/>
  <c r="H45" i="100"/>
  <c r="D46" i="100"/>
  <c r="E55" i="73"/>
  <c r="F55" i="73" s="1"/>
  <c r="G50" i="79"/>
  <c r="I50" i="79" s="1"/>
  <c r="D51" i="79"/>
  <c r="E53" i="72"/>
  <c r="F53" i="72" s="1"/>
  <c r="H53" i="72" s="1"/>
  <c r="B53" i="72"/>
  <c r="H47" i="94"/>
  <c r="D48" i="94"/>
  <c r="E55" i="39"/>
  <c r="F55" i="39" s="1"/>
  <c r="G55" i="39" s="1"/>
  <c r="B55" i="39"/>
  <c r="E55" i="42"/>
  <c r="F55" i="42" s="1"/>
  <c r="B55" i="42"/>
  <c r="D61" i="23"/>
  <c r="E61" i="23" s="1"/>
  <c r="F61" i="23" s="1"/>
  <c r="H56" i="31"/>
  <c r="G39" i="102"/>
  <c r="I39" i="102" s="1"/>
  <c r="D40" i="102"/>
  <c r="E40" i="102"/>
  <c r="H55" i="21"/>
  <c r="I55" i="21" s="1"/>
  <c r="D56" i="21"/>
  <c r="E56" i="21"/>
  <c r="G58" i="69"/>
  <c r="I58" i="69" s="1"/>
  <c r="D59" i="69"/>
  <c r="G45" i="100"/>
  <c r="I48" i="80"/>
  <c r="E57" i="41"/>
  <c r="F57" i="41" s="1"/>
  <c r="G57" i="41" s="1"/>
  <c r="B57" i="41"/>
  <c r="I53" i="53"/>
  <c r="G48" i="83"/>
  <c r="I48" i="83" s="1"/>
  <c r="D49" i="83"/>
  <c r="E49" i="83"/>
  <c r="E57" i="34"/>
  <c r="F57" i="34" s="1"/>
  <c r="H57" i="34" s="1"/>
  <c r="B57" i="34"/>
  <c r="G54" i="44"/>
  <c r="I54" i="44" s="1"/>
  <c r="D55" i="44"/>
  <c r="G40" i="101"/>
  <c r="I40" i="101" s="1"/>
  <c r="D41" i="101"/>
  <c r="E41" i="101"/>
  <c r="B60" i="23"/>
  <c r="H60" i="23"/>
  <c r="G60" i="23"/>
  <c r="E55" i="74"/>
  <c r="F55" i="74" s="1"/>
  <c r="B55" i="74"/>
  <c r="G50" i="78"/>
  <c r="E54" i="53"/>
  <c r="F54" i="53" s="1"/>
  <c r="B54" i="53"/>
  <c r="G55" i="19"/>
  <c r="I55" i="19" s="1"/>
  <c r="D56" i="19"/>
  <c r="B49" i="80"/>
  <c r="F49" i="80"/>
  <c r="G49" i="80" s="1"/>
  <c r="H54" i="73"/>
  <c r="I54" i="73" s="1"/>
  <c r="H55" i="43"/>
  <c r="E52" i="62"/>
  <c r="F52" i="62" s="1"/>
  <c r="G52" i="62" s="1"/>
  <c r="B52" i="62"/>
  <c r="G53" i="58"/>
  <c r="I50" i="65"/>
  <c r="H47" i="99"/>
  <c r="I47" i="99" s="1"/>
  <c r="H58" i="28"/>
  <c r="I58" i="28" s="1"/>
  <c r="H51" i="97"/>
  <c r="G48" i="91"/>
  <c r="I48" i="91" s="1"/>
  <c r="D49" i="91"/>
  <c r="E49" i="91"/>
  <c r="H46" i="96"/>
  <c r="I46" i="96" s="1"/>
  <c r="D47" i="96"/>
  <c r="E47" i="96"/>
  <c r="E52" i="59"/>
  <c r="F52" i="59" s="1"/>
  <c r="B52" i="59"/>
  <c r="H46" i="95"/>
  <c r="I46" i="95" s="1"/>
  <c r="D47" i="95"/>
  <c r="E47" i="95"/>
  <c r="G49" i="77"/>
  <c r="I49" i="77" s="1"/>
  <c r="D50" i="77"/>
  <c r="G51" i="65"/>
  <c r="I51" i="65" s="1"/>
  <c r="D52" i="65"/>
  <c r="H55" i="20"/>
  <c r="I55" i="20" s="1"/>
  <c r="D56" i="20"/>
  <c r="H52" i="61"/>
  <c r="I52" i="61" s="1"/>
  <c r="D53" i="61"/>
  <c r="E57" i="32"/>
  <c r="F57" i="32" s="1"/>
  <c r="H57" i="32" s="1"/>
  <c r="B57" i="32"/>
  <c r="G51" i="97"/>
  <c r="G48" i="89"/>
  <c r="I48" i="89" s="1"/>
  <c r="D49" i="89"/>
  <c r="E49" i="89"/>
  <c r="H48" i="92"/>
  <c r="I48" i="92" s="1"/>
  <c r="D49" i="92"/>
  <c r="E49" i="92"/>
  <c r="I51" i="64"/>
  <c r="E48" i="88"/>
  <c r="F48" i="88" s="1"/>
  <c r="B48" i="88"/>
  <c r="F53" i="56"/>
  <c r="G53" i="56" s="1"/>
  <c r="B53" i="56"/>
  <c r="E47" i="93"/>
  <c r="F47" i="93" s="1"/>
  <c r="G47" i="93" s="1"/>
  <c r="B47" i="93"/>
  <c r="E60" i="27"/>
  <c r="F60" i="27" s="1"/>
  <c r="B60" i="27"/>
  <c r="E49" i="81"/>
  <c r="F49" i="81" s="1"/>
  <c r="G49" i="81" s="1"/>
  <c r="B49" i="81"/>
  <c r="H52" i="55"/>
  <c r="I52" i="55" s="1"/>
  <c r="D53" i="55"/>
  <c r="G56" i="17"/>
  <c r="G52" i="57"/>
  <c r="I52" i="57" s="1"/>
  <c r="D53" i="57"/>
  <c r="D48" i="99"/>
  <c r="E48" i="99"/>
  <c r="G54" i="45"/>
  <c r="I54" i="45" s="1"/>
  <c r="D55" i="45"/>
  <c r="F51" i="66"/>
  <c r="D52" i="66" s="1"/>
  <c r="B51" i="66"/>
  <c r="D59" i="28"/>
  <c r="E59" i="28"/>
  <c r="E52" i="97"/>
  <c r="F52" i="97" s="1"/>
  <c r="B52" i="97"/>
  <c r="G48" i="84"/>
  <c r="G49" i="76"/>
  <c r="G47" i="94"/>
  <c r="I48" i="82"/>
  <c r="I49" i="76" l="1"/>
  <c r="I48" i="84"/>
  <c r="F48" i="99"/>
  <c r="I53" i="58"/>
  <c r="I47" i="87"/>
  <c r="H51" i="66"/>
  <c r="I47" i="94"/>
  <c r="I56" i="31"/>
  <c r="I50" i="67"/>
  <c r="I55" i="43"/>
  <c r="I57" i="29"/>
  <c r="I51" i="60"/>
  <c r="I60" i="23"/>
  <c r="I57" i="71"/>
  <c r="D54" i="54"/>
  <c r="B54" i="54" s="1"/>
  <c r="G53" i="54"/>
  <c r="D61" i="27"/>
  <c r="E61" i="27" s="1"/>
  <c r="F61" i="27" s="1"/>
  <c r="H60" i="27"/>
  <c r="G51" i="66"/>
  <c r="I45" i="100"/>
  <c r="I56" i="24"/>
  <c r="I50" i="68"/>
  <c r="I57" i="30"/>
  <c r="I51" i="63"/>
  <c r="I55" i="22"/>
  <c r="G48" i="88"/>
  <c r="D49" i="88"/>
  <c r="H48" i="88"/>
  <c r="D56" i="42"/>
  <c r="H55" i="42"/>
  <c r="G55" i="42"/>
  <c r="D55" i="58"/>
  <c r="H54" i="58"/>
  <c r="G54" i="58"/>
  <c r="H57" i="17"/>
  <c r="D58" i="17"/>
  <c r="G57" i="17"/>
  <c r="H54" i="53"/>
  <c r="D55" i="53"/>
  <c r="G54" i="53"/>
  <c r="G56" i="18"/>
  <c r="D57" i="18"/>
  <c r="H56" i="18"/>
  <c r="H52" i="59"/>
  <c r="D53" i="59"/>
  <c r="G52" i="59"/>
  <c r="G55" i="74"/>
  <c r="D56" i="74"/>
  <c r="H55" i="74"/>
  <c r="H61" i="23"/>
  <c r="D62" i="23"/>
  <c r="E62" i="23" s="1"/>
  <c r="F62" i="23" s="1"/>
  <c r="D56" i="73"/>
  <c r="G55" i="73"/>
  <c r="H55" i="73"/>
  <c r="E55" i="44"/>
  <c r="F55" i="44" s="1"/>
  <c r="G55" i="44" s="1"/>
  <c r="B55" i="44"/>
  <c r="E52" i="66"/>
  <c r="F52" i="66" s="1"/>
  <c r="B52" i="66"/>
  <c r="E53" i="55"/>
  <c r="F53" i="55" s="1"/>
  <c r="G53" i="55" s="1"/>
  <c r="B53" i="55"/>
  <c r="G60" i="27"/>
  <c r="F47" i="96"/>
  <c r="B47" i="96"/>
  <c r="H49" i="80"/>
  <c r="I49" i="80" s="1"/>
  <c r="G49" i="85"/>
  <c r="I49" i="85" s="1"/>
  <c r="D50" i="85"/>
  <c r="E50" i="85"/>
  <c r="I56" i="3"/>
  <c r="E58" i="70"/>
  <c r="F58" i="70" s="1"/>
  <c r="B58" i="70"/>
  <c r="G57" i="32"/>
  <c r="I57" i="32" s="1"/>
  <c r="D58" i="32"/>
  <c r="E56" i="20"/>
  <c r="F56" i="20" s="1"/>
  <c r="B56" i="20"/>
  <c r="F47" i="95"/>
  <c r="D48" i="95" s="1"/>
  <c r="B47" i="95"/>
  <c r="B61" i="23"/>
  <c r="G61" i="23"/>
  <c r="E57" i="31"/>
  <c r="F57" i="31" s="1"/>
  <c r="B57" i="31"/>
  <c r="B49" i="84"/>
  <c r="F49" i="84"/>
  <c r="D50" i="84" s="1"/>
  <c r="E57" i="3"/>
  <c r="F57" i="3" s="1"/>
  <c r="H57" i="3" s="1"/>
  <c r="B57" i="3"/>
  <c r="E55" i="45"/>
  <c r="F55" i="45" s="1"/>
  <c r="B55" i="45"/>
  <c r="D50" i="80"/>
  <c r="E50" i="80"/>
  <c r="B56" i="21"/>
  <c r="F56" i="21"/>
  <c r="H56" i="21"/>
  <c r="H55" i="39"/>
  <c r="I55" i="39" s="1"/>
  <c r="D56" i="39"/>
  <c r="E56" i="39"/>
  <c r="H53" i="54"/>
  <c r="I53" i="54" s="1"/>
  <c r="E58" i="30"/>
  <c r="F58" i="30" s="1"/>
  <c r="B58" i="30"/>
  <c r="E57" i="24"/>
  <c r="F57" i="24" s="1"/>
  <c r="B57" i="24"/>
  <c r="B48" i="87"/>
  <c r="F48" i="87"/>
  <c r="H48" i="87" s="1"/>
  <c r="B49" i="92"/>
  <c r="F49" i="92"/>
  <c r="D50" i="92" s="1"/>
  <c r="G48" i="99"/>
  <c r="D49" i="99"/>
  <c r="E49" i="99"/>
  <c r="H49" i="81"/>
  <c r="I49" i="81" s="1"/>
  <c r="D50" i="81"/>
  <c r="H53" i="56"/>
  <c r="I53" i="56" s="1"/>
  <c r="D54" i="56"/>
  <c r="B49" i="91"/>
  <c r="F49" i="91"/>
  <c r="D50" i="91" s="1"/>
  <c r="H52" i="62"/>
  <c r="I52" i="62" s="1"/>
  <c r="D53" i="62"/>
  <c r="G57" i="34"/>
  <c r="I57" i="34" s="1"/>
  <c r="D58" i="34"/>
  <c r="H57" i="41"/>
  <c r="I57" i="41" s="1"/>
  <c r="D58" i="41"/>
  <c r="G53" i="72"/>
  <c r="I53" i="72" s="1"/>
  <c r="D54" i="72"/>
  <c r="F52" i="64"/>
  <c r="D53" i="64" s="1"/>
  <c r="B52" i="64"/>
  <c r="E54" i="54"/>
  <c r="E58" i="29"/>
  <c r="F58" i="29" s="1"/>
  <c r="B58" i="29"/>
  <c r="E52" i="60"/>
  <c r="F52" i="60" s="1"/>
  <c r="B52" i="60"/>
  <c r="F59" i="28"/>
  <c r="H59" i="28" s="1"/>
  <c r="B59" i="28"/>
  <c r="B48" i="99"/>
  <c r="H48" i="99"/>
  <c r="E52" i="65"/>
  <c r="F52" i="65" s="1"/>
  <c r="B52" i="65"/>
  <c r="I50" i="78"/>
  <c r="E46" i="100"/>
  <c r="F46" i="100" s="1"/>
  <c r="B46" i="100"/>
  <c r="G53" i="46"/>
  <c r="I53" i="46" s="1"/>
  <c r="D54" i="46"/>
  <c r="G49" i="82"/>
  <c r="I49" i="82" s="1"/>
  <c r="E50" i="75"/>
  <c r="F50" i="75" s="1"/>
  <c r="B50" i="75"/>
  <c r="I50" i="86"/>
  <c r="D53" i="97"/>
  <c r="E53" i="97"/>
  <c r="E53" i="57"/>
  <c r="F53" i="57" s="1"/>
  <c r="B53" i="57"/>
  <c r="F49" i="89"/>
  <c r="H49" i="89" s="1"/>
  <c r="B49" i="89"/>
  <c r="E53" i="61"/>
  <c r="F53" i="61" s="1"/>
  <c r="D54" i="61" s="1"/>
  <c r="B53" i="61"/>
  <c r="I51" i="97"/>
  <c r="E56" i="19"/>
  <c r="F56" i="19" s="1"/>
  <c r="G56" i="19" s="1"/>
  <c r="B56" i="19"/>
  <c r="F41" i="101"/>
  <c r="B41" i="101"/>
  <c r="F40" i="102"/>
  <c r="H40" i="102" s="1"/>
  <c r="B40" i="102"/>
  <c r="E48" i="94"/>
  <c r="F48" i="94" s="1"/>
  <c r="G48" i="94" s="1"/>
  <c r="B48" i="94"/>
  <c r="E51" i="79"/>
  <c r="F51" i="79" s="1"/>
  <c r="B51" i="79"/>
  <c r="E51" i="86"/>
  <c r="F51" i="86" s="1"/>
  <c r="B51" i="86"/>
  <c r="E58" i="71"/>
  <c r="F58" i="71" s="1"/>
  <c r="G58" i="71" s="1"/>
  <c r="B58" i="71"/>
  <c r="E51" i="68"/>
  <c r="F51" i="68" s="1"/>
  <c r="D52" i="68" s="1"/>
  <c r="B51" i="68"/>
  <c r="H47" i="93"/>
  <c r="I47" i="93" s="1"/>
  <c r="D48" i="93"/>
  <c r="E50" i="77"/>
  <c r="F50" i="77" s="1"/>
  <c r="B50" i="77"/>
  <c r="F49" i="83"/>
  <c r="G49" i="83" s="1"/>
  <c r="B49" i="83"/>
  <c r="E51" i="78"/>
  <c r="F51" i="78" s="1"/>
  <c r="B51" i="78"/>
  <c r="B50" i="76"/>
  <c r="F50" i="76"/>
  <c r="I56" i="17"/>
  <c r="I45" i="98"/>
  <c r="E51" i="67"/>
  <c r="F51" i="67" s="1"/>
  <c r="G51" i="67" s="1"/>
  <c r="B51" i="67"/>
  <c r="I47" i="90"/>
  <c r="E52" i="63"/>
  <c r="F52" i="63" s="1"/>
  <c r="H52" i="63" s="1"/>
  <c r="B52" i="63"/>
  <c r="E56" i="22"/>
  <c r="F56" i="22" s="1"/>
  <c r="H56" i="22" s="1"/>
  <c r="B56" i="22"/>
  <c r="G52" i="97"/>
  <c r="H52" i="97"/>
  <c r="E59" i="69"/>
  <c r="F59" i="69" s="1"/>
  <c r="B59" i="69"/>
  <c r="D50" i="82"/>
  <c r="E50" i="82"/>
  <c r="E56" i="43"/>
  <c r="F56" i="43" s="1"/>
  <c r="B56" i="43"/>
  <c r="E46" i="98"/>
  <c r="F46" i="98" s="1"/>
  <c r="B46" i="98"/>
  <c r="E48" i="90"/>
  <c r="F48" i="90" s="1"/>
  <c r="B48" i="90"/>
  <c r="I57" i="70"/>
  <c r="F54" i="54" l="1"/>
  <c r="B61" i="27"/>
  <c r="I60" i="27"/>
  <c r="I51" i="66"/>
  <c r="I61" i="23"/>
  <c r="G52" i="64"/>
  <c r="I48" i="88"/>
  <c r="I54" i="53"/>
  <c r="I57" i="17"/>
  <c r="H47" i="95"/>
  <c r="H49" i="84"/>
  <c r="G47" i="95"/>
  <c r="I54" i="58"/>
  <c r="G51" i="68"/>
  <c r="F53" i="97"/>
  <c r="H53" i="97" s="1"/>
  <c r="H52" i="64"/>
  <c r="I52" i="64" s="1"/>
  <c r="I52" i="59"/>
  <c r="G56" i="43"/>
  <c r="D57" i="43"/>
  <c r="H56" i="43"/>
  <c r="G50" i="77"/>
  <c r="D51" i="77"/>
  <c r="H50" i="77"/>
  <c r="D59" i="29"/>
  <c r="H58" i="29"/>
  <c r="G58" i="29"/>
  <c r="H53" i="57"/>
  <c r="D54" i="57"/>
  <c r="G53" i="57"/>
  <c r="G55" i="45"/>
  <c r="D56" i="45"/>
  <c r="H55" i="45"/>
  <c r="D58" i="31"/>
  <c r="G57" i="31"/>
  <c r="H57" i="31"/>
  <c r="H56" i="20"/>
  <c r="D57" i="20"/>
  <c r="G56" i="20"/>
  <c r="D55" i="54"/>
  <c r="H54" i="54"/>
  <c r="G54" i="54"/>
  <c r="H46" i="100"/>
  <c r="D47" i="100"/>
  <c r="G46" i="100"/>
  <c r="D52" i="86"/>
  <c r="H51" i="86"/>
  <c r="G51" i="86"/>
  <c r="D52" i="78"/>
  <c r="H51" i="78"/>
  <c r="G51" i="78"/>
  <c r="D52" i="79"/>
  <c r="G51" i="79"/>
  <c r="H51" i="79"/>
  <c r="H57" i="24"/>
  <c r="D58" i="24"/>
  <c r="G57" i="24"/>
  <c r="G52" i="66"/>
  <c r="D53" i="66"/>
  <c r="H52" i="66"/>
  <c r="G59" i="69"/>
  <c r="D60" i="69"/>
  <c r="H59" i="69"/>
  <c r="G52" i="60"/>
  <c r="D53" i="60"/>
  <c r="E53" i="60"/>
  <c r="H52" i="60"/>
  <c r="H48" i="90"/>
  <c r="D49" i="90"/>
  <c r="E49" i="90"/>
  <c r="G48" i="90"/>
  <c r="H46" i="98"/>
  <c r="D47" i="98"/>
  <c r="E47" i="98"/>
  <c r="G46" i="98"/>
  <c r="G50" i="75"/>
  <c r="D51" i="75"/>
  <c r="H50" i="75"/>
  <c r="H52" i="65"/>
  <c r="D53" i="65"/>
  <c r="G52" i="65"/>
  <c r="G58" i="30"/>
  <c r="D59" i="30"/>
  <c r="H58" i="30"/>
  <c r="H58" i="70"/>
  <c r="D59" i="70"/>
  <c r="G58" i="70"/>
  <c r="B50" i="82"/>
  <c r="F50" i="82"/>
  <c r="G50" i="82" s="1"/>
  <c r="G53" i="61"/>
  <c r="G49" i="91"/>
  <c r="F49" i="99"/>
  <c r="D50" i="99" s="1"/>
  <c r="B49" i="99"/>
  <c r="E56" i="74"/>
  <c r="F56" i="74" s="1"/>
  <c r="D57" i="74" s="1"/>
  <c r="B56" i="74"/>
  <c r="H48" i="94"/>
  <c r="I48" i="94" s="1"/>
  <c r="D49" i="94"/>
  <c r="E49" i="94"/>
  <c r="H41" i="101"/>
  <c r="D42" i="101"/>
  <c r="E42" i="101"/>
  <c r="E58" i="41"/>
  <c r="F58" i="41" s="1"/>
  <c r="H58" i="41" s="1"/>
  <c r="B58" i="41"/>
  <c r="E50" i="91"/>
  <c r="F50" i="91" s="1"/>
  <c r="B50" i="91"/>
  <c r="F50" i="80"/>
  <c r="H50" i="80" s="1"/>
  <c r="B50" i="80"/>
  <c r="G57" i="3"/>
  <c r="I57" i="3" s="1"/>
  <c r="D58" i="3"/>
  <c r="D48" i="96"/>
  <c r="E48" i="96"/>
  <c r="E56" i="73"/>
  <c r="F56" i="73" s="1"/>
  <c r="H56" i="73" s="1"/>
  <c r="B56" i="73"/>
  <c r="E55" i="58"/>
  <c r="F55" i="58" s="1"/>
  <c r="H55" i="58" s="1"/>
  <c r="B55" i="58"/>
  <c r="G61" i="27"/>
  <c r="D62" i="27"/>
  <c r="E62" i="27" s="1"/>
  <c r="F62" i="27" s="1"/>
  <c r="G52" i="63"/>
  <c r="I52" i="63" s="1"/>
  <c r="D53" i="63"/>
  <c r="E48" i="93"/>
  <c r="F48" i="93" s="1"/>
  <c r="B48" i="93"/>
  <c r="E54" i="61"/>
  <c r="F54" i="61" s="1"/>
  <c r="G54" i="61" s="1"/>
  <c r="B54" i="61"/>
  <c r="H49" i="92"/>
  <c r="E55" i="53"/>
  <c r="F55" i="53" s="1"/>
  <c r="H55" i="53" s="1"/>
  <c r="B55" i="53"/>
  <c r="H50" i="76"/>
  <c r="D51" i="76"/>
  <c r="D59" i="71"/>
  <c r="E59" i="71"/>
  <c r="H58" i="71"/>
  <c r="I58" i="71" s="1"/>
  <c r="G50" i="76"/>
  <c r="H56" i="19"/>
  <c r="I56" i="19" s="1"/>
  <c r="D57" i="19"/>
  <c r="G59" i="28"/>
  <c r="I59" i="28" s="1"/>
  <c r="D60" i="28"/>
  <c r="E58" i="34"/>
  <c r="F58" i="34" s="1"/>
  <c r="H58" i="34" s="1"/>
  <c r="B58" i="34"/>
  <c r="E54" i="56"/>
  <c r="F54" i="56" s="1"/>
  <c r="H54" i="56" s="1"/>
  <c r="B54" i="56"/>
  <c r="G49" i="92"/>
  <c r="B56" i="39"/>
  <c r="F56" i="39"/>
  <c r="H56" i="39" s="1"/>
  <c r="I47" i="95"/>
  <c r="E58" i="32"/>
  <c r="F58" i="32" s="1"/>
  <c r="D59" i="32" s="1"/>
  <c r="B58" i="32"/>
  <c r="B50" i="85"/>
  <c r="F50" i="85"/>
  <c r="D51" i="85" s="1"/>
  <c r="I55" i="42"/>
  <c r="H55" i="44"/>
  <c r="I55" i="44" s="1"/>
  <c r="D56" i="44"/>
  <c r="D63" i="23"/>
  <c r="E63" i="23" s="1"/>
  <c r="F63" i="23" s="1"/>
  <c r="E53" i="59"/>
  <c r="F53" i="59" s="1"/>
  <c r="B53" i="59"/>
  <c r="E56" i="42"/>
  <c r="F56" i="42" s="1"/>
  <c r="B56" i="42"/>
  <c r="E54" i="46"/>
  <c r="F54" i="46" s="1"/>
  <c r="B54" i="46"/>
  <c r="E50" i="92"/>
  <c r="F50" i="92" s="1"/>
  <c r="B50" i="92"/>
  <c r="I52" i="97"/>
  <c r="H49" i="83"/>
  <c r="I49" i="83" s="1"/>
  <c r="D50" i="83"/>
  <c r="E50" i="83"/>
  <c r="H51" i="68"/>
  <c r="B53" i="97"/>
  <c r="E53" i="64"/>
  <c r="F53" i="64" s="1"/>
  <c r="B53" i="64"/>
  <c r="E53" i="62"/>
  <c r="F53" i="62" s="1"/>
  <c r="G53" i="62" s="1"/>
  <c r="B53" i="62"/>
  <c r="E50" i="81"/>
  <c r="F50" i="81" s="1"/>
  <c r="B50" i="81"/>
  <c r="G49" i="84"/>
  <c r="H53" i="55"/>
  <c r="I53" i="55" s="1"/>
  <c r="D54" i="55"/>
  <c r="B62" i="23"/>
  <c r="H62" i="23"/>
  <c r="G62" i="23"/>
  <c r="E58" i="17"/>
  <c r="F58" i="17" s="1"/>
  <c r="H58" i="17" s="1"/>
  <c r="C67" i="17"/>
  <c r="B58" i="17"/>
  <c r="G56" i="22"/>
  <c r="I56" i="22" s="1"/>
  <c r="D57" i="22"/>
  <c r="H51" i="67"/>
  <c r="I51" i="67" s="1"/>
  <c r="D52" i="67"/>
  <c r="G40" i="102"/>
  <c r="I40" i="102" s="1"/>
  <c r="D41" i="102"/>
  <c r="E41" i="102"/>
  <c r="G49" i="89"/>
  <c r="I49" i="89" s="1"/>
  <c r="D50" i="89"/>
  <c r="G56" i="21"/>
  <c r="I56" i="21" s="1"/>
  <c r="D57" i="21"/>
  <c r="E50" i="84"/>
  <c r="F50" i="84" s="1"/>
  <c r="D51" i="84" s="1"/>
  <c r="B50" i="84"/>
  <c r="E48" i="95"/>
  <c r="F48" i="95" s="1"/>
  <c r="G48" i="95" s="1"/>
  <c r="B48" i="95"/>
  <c r="H47" i="96"/>
  <c r="I56" i="18"/>
  <c r="E49" i="88"/>
  <c r="F49" i="88" s="1"/>
  <c r="G49" i="88" s="1"/>
  <c r="B49" i="88"/>
  <c r="H61" i="27"/>
  <c r="E52" i="68"/>
  <c r="F52" i="68" s="1"/>
  <c r="G52" i="68" s="1"/>
  <c r="B52" i="68"/>
  <c r="G41" i="101"/>
  <c r="H53" i="61"/>
  <c r="I48" i="99"/>
  <c r="E54" i="72"/>
  <c r="F54" i="72" s="1"/>
  <c r="H54" i="72" s="1"/>
  <c r="B54" i="72"/>
  <c r="H49" i="91"/>
  <c r="G48" i="87"/>
  <c r="I48" i="87" s="1"/>
  <c r="D49" i="87"/>
  <c r="G47" i="96"/>
  <c r="I55" i="73"/>
  <c r="I55" i="74"/>
  <c r="E57" i="18"/>
  <c r="F57" i="18" s="1"/>
  <c r="H57" i="18" s="1"/>
  <c r="B57" i="18"/>
  <c r="G49" i="99" l="1"/>
  <c r="H49" i="99"/>
  <c r="E54" i="97"/>
  <c r="D54" i="97"/>
  <c r="F54" i="97" s="1"/>
  <c r="G53" i="97"/>
  <c r="I53" i="61"/>
  <c r="I58" i="70"/>
  <c r="I59" i="69"/>
  <c r="I51" i="86"/>
  <c r="I56" i="20"/>
  <c r="F59" i="71"/>
  <c r="D60" i="71" s="1"/>
  <c r="I46" i="100"/>
  <c r="I56" i="43"/>
  <c r="D51" i="91"/>
  <c r="G50" i="91"/>
  <c r="D51" i="92"/>
  <c r="B51" i="92" s="1"/>
  <c r="G50" i="92"/>
  <c r="I50" i="92" s="1"/>
  <c r="H50" i="92"/>
  <c r="H50" i="85"/>
  <c r="I49" i="84"/>
  <c r="I49" i="99"/>
  <c r="G58" i="17"/>
  <c r="I58" i="17" s="1"/>
  <c r="I51" i="79"/>
  <c r="I53" i="57"/>
  <c r="I50" i="77"/>
  <c r="I51" i="68"/>
  <c r="I57" i="31"/>
  <c r="I41" i="101"/>
  <c r="I58" i="29"/>
  <c r="I61" i="27"/>
  <c r="G50" i="85"/>
  <c r="I50" i="85" s="1"/>
  <c r="I49" i="92"/>
  <c r="G50" i="84"/>
  <c r="G56" i="74"/>
  <c r="I58" i="30"/>
  <c r="I52" i="66"/>
  <c r="H50" i="84"/>
  <c r="I46" i="98"/>
  <c r="I52" i="60"/>
  <c r="H53" i="64"/>
  <c r="D54" i="64"/>
  <c r="E54" i="64"/>
  <c r="G53" i="64"/>
  <c r="G56" i="42"/>
  <c r="D57" i="42"/>
  <c r="H56" i="42"/>
  <c r="H48" i="93"/>
  <c r="D49" i="93"/>
  <c r="E49" i="93"/>
  <c r="G48" i="93"/>
  <c r="G50" i="81"/>
  <c r="D51" i="81"/>
  <c r="H50" i="81"/>
  <c r="I49" i="91"/>
  <c r="E59" i="30"/>
  <c r="F59" i="30" s="1"/>
  <c r="B59" i="30"/>
  <c r="E55" i="54"/>
  <c r="F55" i="54" s="1"/>
  <c r="B55" i="54"/>
  <c r="E56" i="45"/>
  <c r="F56" i="45" s="1"/>
  <c r="H56" i="45" s="1"/>
  <c r="B56" i="45"/>
  <c r="E49" i="87"/>
  <c r="F49" i="87" s="1"/>
  <c r="B49" i="87"/>
  <c r="E60" i="71"/>
  <c r="F60" i="71" s="1"/>
  <c r="D61" i="71" s="1"/>
  <c r="B60" i="71"/>
  <c r="E53" i="63"/>
  <c r="F53" i="63" s="1"/>
  <c r="B53" i="63"/>
  <c r="F41" i="102"/>
  <c r="G41" i="102" s="1"/>
  <c r="B41" i="102"/>
  <c r="G54" i="56"/>
  <c r="I54" i="56" s="1"/>
  <c r="D55" i="56"/>
  <c r="E57" i="19"/>
  <c r="F57" i="19" s="1"/>
  <c r="G57" i="19" s="1"/>
  <c r="B57" i="19"/>
  <c r="E51" i="76"/>
  <c r="F51" i="76" s="1"/>
  <c r="B51" i="76"/>
  <c r="H54" i="61"/>
  <c r="I54" i="61" s="1"/>
  <c r="D55" i="61"/>
  <c r="G55" i="58"/>
  <c r="I55" i="58" s="1"/>
  <c r="D56" i="58"/>
  <c r="E58" i="3"/>
  <c r="F58" i="3" s="1"/>
  <c r="B58" i="3"/>
  <c r="E51" i="91"/>
  <c r="F51" i="91" s="1"/>
  <c r="G51" i="91" s="1"/>
  <c r="B51" i="91"/>
  <c r="B42" i="101"/>
  <c r="F42" i="101"/>
  <c r="E57" i="74"/>
  <c r="F57" i="74" s="1"/>
  <c r="B57" i="74"/>
  <c r="E60" i="69"/>
  <c r="F60" i="69" s="1"/>
  <c r="D61" i="69" s="1"/>
  <c r="B60" i="69"/>
  <c r="E52" i="86"/>
  <c r="F52" i="86" s="1"/>
  <c r="B52" i="86"/>
  <c r="E59" i="29"/>
  <c r="F59" i="29" s="1"/>
  <c r="B59" i="29"/>
  <c r="H54" i="46"/>
  <c r="D55" i="46"/>
  <c r="E60" i="28"/>
  <c r="F60" i="28" s="1"/>
  <c r="B60" i="28"/>
  <c r="H53" i="62"/>
  <c r="I53" i="62" s="1"/>
  <c r="D54" i="62"/>
  <c r="I53" i="97"/>
  <c r="E51" i="84"/>
  <c r="F51" i="84" s="1"/>
  <c r="B51" i="84"/>
  <c r="D64" i="23"/>
  <c r="E64" i="23" s="1"/>
  <c r="F64" i="23" s="1"/>
  <c r="D63" i="27"/>
  <c r="E63" i="27" s="1"/>
  <c r="F63" i="27" s="1"/>
  <c r="H50" i="82"/>
  <c r="I50" i="82" s="1"/>
  <c r="D51" i="82"/>
  <c r="I52" i="65"/>
  <c r="F47" i="98"/>
  <c r="H47" i="98" s="1"/>
  <c r="B47" i="98"/>
  <c r="E57" i="20"/>
  <c r="F57" i="20" s="1"/>
  <c r="B57" i="20"/>
  <c r="E59" i="32"/>
  <c r="F59" i="32" s="1"/>
  <c r="G59" i="32" s="1"/>
  <c r="B59" i="32"/>
  <c r="B59" i="71"/>
  <c r="H59" i="71"/>
  <c r="G59" i="71"/>
  <c r="G57" i="18"/>
  <c r="I57" i="18" s="1"/>
  <c r="D58" i="18"/>
  <c r="G54" i="72"/>
  <c r="I54" i="72" s="1"/>
  <c r="D55" i="72"/>
  <c r="I47" i="96"/>
  <c r="E51" i="92"/>
  <c r="E52" i="67"/>
  <c r="F52" i="67" s="1"/>
  <c r="B52" i="67"/>
  <c r="B63" i="23"/>
  <c r="G63" i="23"/>
  <c r="H63" i="23"/>
  <c r="E51" i="85"/>
  <c r="F51" i="85" s="1"/>
  <c r="D52" i="85" s="1"/>
  <c r="B51" i="85"/>
  <c r="I50" i="76"/>
  <c r="B62" i="27"/>
  <c r="H62" i="27"/>
  <c r="G62" i="27"/>
  <c r="E53" i="65"/>
  <c r="F53" i="65" s="1"/>
  <c r="D54" i="65" s="1"/>
  <c r="B53" i="65"/>
  <c r="E52" i="79"/>
  <c r="F52" i="79" s="1"/>
  <c r="B52" i="79"/>
  <c r="E54" i="57"/>
  <c r="F54" i="57" s="1"/>
  <c r="B54" i="57"/>
  <c r="E51" i="77"/>
  <c r="F51" i="77" s="1"/>
  <c r="G51" i="77" s="1"/>
  <c r="B51" i="77"/>
  <c r="E54" i="55"/>
  <c r="F54" i="55" s="1"/>
  <c r="B54" i="55"/>
  <c r="G53" i="59"/>
  <c r="D54" i="59"/>
  <c r="B48" i="96"/>
  <c r="F48" i="96"/>
  <c r="G48" i="96" s="1"/>
  <c r="H52" i="68"/>
  <c r="I52" i="68" s="1"/>
  <c r="D53" i="68"/>
  <c r="E53" i="68"/>
  <c r="E57" i="21"/>
  <c r="F57" i="21" s="1"/>
  <c r="B57" i="21"/>
  <c r="D59" i="17"/>
  <c r="E59" i="17" s="1"/>
  <c r="F59" i="17" s="1"/>
  <c r="E56" i="44"/>
  <c r="F56" i="44" s="1"/>
  <c r="B56" i="44"/>
  <c r="G56" i="39"/>
  <c r="I56" i="39" s="1"/>
  <c r="D57" i="39"/>
  <c r="G55" i="53"/>
  <c r="I55" i="53" s="1"/>
  <c r="D56" i="53"/>
  <c r="G56" i="73"/>
  <c r="I56" i="73" s="1"/>
  <c r="D57" i="73"/>
  <c r="E57" i="73"/>
  <c r="B49" i="94"/>
  <c r="F49" i="94"/>
  <c r="G49" i="94" s="1"/>
  <c r="F53" i="60"/>
  <c r="D54" i="60" s="1"/>
  <c r="B53" i="60"/>
  <c r="H53" i="60"/>
  <c r="E53" i="66"/>
  <c r="F53" i="66" s="1"/>
  <c r="B53" i="66"/>
  <c r="E47" i="100"/>
  <c r="F47" i="100" s="1"/>
  <c r="G47" i="100" s="1"/>
  <c r="B47" i="100"/>
  <c r="H48" i="95"/>
  <c r="I48" i="95" s="1"/>
  <c r="D49" i="95"/>
  <c r="E57" i="22"/>
  <c r="F57" i="22" s="1"/>
  <c r="B57" i="22"/>
  <c r="F50" i="83"/>
  <c r="D51" i="83" s="1"/>
  <c r="B50" i="83"/>
  <c r="G54" i="46"/>
  <c r="G58" i="32"/>
  <c r="G58" i="34"/>
  <c r="I58" i="34" s="1"/>
  <c r="D59" i="34"/>
  <c r="G50" i="80"/>
  <c r="I50" i="80" s="1"/>
  <c r="D51" i="80"/>
  <c r="G58" i="41"/>
  <c r="I58" i="41" s="1"/>
  <c r="D59" i="41"/>
  <c r="E59" i="70"/>
  <c r="F59" i="70" s="1"/>
  <c r="H59" i="70" s="1"/>
  <c r="B59" i="70"/>
  <c r="I50" i="75"/>
  <c r="I48" i="90"/>
  <c r="I51" i="78"/>
  <c r="H49" i="88"/>
  <c r="I49" i="88" s="1"/>
  <c r="D50" i="88"/>
  <c r="E50" i="89"/>
  <c r="F50" i="89" s="1"/>
  <c r="B50" i="89"/>
  <c r="I62" i="23"/>
  <c r="H53" i="59"/>
  <c r="I53" i="59" s="1"/>
  <c r="H58" i="32"/>
  <c r="B54" i="97"/>
  <c r="H50" i="91"/>
  <c r="I50" i="91" s="1"/>
  <c r="H56" i="74"/>
  <c r="E50" i="99"/>
  <c r="F50" i="99" s="1"/>
  <c r="B50" i="99"/>
  <c r="E51" i="75"/>
  <c r="F51" i="75" s="1"/>
  <c r="H51" i="75" s="1"/>
  <c r="B51" i="75"/>
  <c r="I57" i="24"/>
  <c r="E52" i="78"/>
  <c r="F52" i="78" s="1"/>
  <c r="B52" i="78"/>
  <c r="E58" i="31"/>
  <c r="F58" i="31" s="1"/>
  <c r="G58" i="31" s="1"/>
  <c r="B58" i="31"/>
  <c r="E57" i="43"/>
  <c r="F57" i="43" s="1"/>
  <c r="B57" i="43"/>
  <c r="B49" i="90"/>
  <c r="F49" i="90"/>
  <c r="E58" i="24"/>
  <c r="F58" i="24" s="1"/>
  <c r="H58" i="24" s="1"/>
  <c r="B58" i="24"/>
  <c r="I54" i="54"/>
  <c r="I55" i="45"/>
  <c r="H54" i="97" l="1"/>
  <c r="G54" i="97"/>
  <c r="D55" i="97"/>
  <c r="E55" i="97"/>
  <c r="F51" i="92"/>
  <c r="D52" i="92" s="1"/>
  <c r="G59" i="30"/>
  <c r="H59" i="30"/>
  <c r="I59" i="30" s="1"/>
  <c r="G60" i="69"/>
  <c r="G47" i="98"/>
  <c r="I47" i="98" s="1"/>
  <c r="I53" i="64"/>
  <c r="I48" i="93"/>
  <c r="D55" i="55"/>
  <c r="B55" i="55" s="1"/>
  <c r="G54" i="55"/>
  <c r="D53" i="86"/>
  <c r="G52" i="86"/>
  <c r="H51" i="85"/>
  <c r="I56" i="74"/>
  <c r="H59" i="32"/>
  <c r="I59" i="32" s="1"/>
  <c r="I50" i="84"/>
  <c r="H60" i="71"/>
  <c r="I62" i="27"/>
  <c r="G53" i="60"/>
  <c r="I53" i="60" s="1"/>
  <c r="I58" i="32"/>
  <c r="I54" i="46"/>
  <c r="I63" i="23"/>
  <c r="I50" i="81"/>
  <c r="D54" i="63"/>
  <c r="E54" i="63"/>
  <c r="G53" i="63"/>
  <c r="H53" i="63"/>
  <c r="G51" i="92"/>
  <c r="G57" i="20"/>
  <c r="D58" i="20"/>
  <c r="H57" i="20"/>
  <c r="D64" i="27"/>
  <c r="E64" i="27" s="1"/>
  <c r="F64" i="27" s="1"/>
  <c r="D65" i="23"/>
  <c r="E65" i="23" s="1"/>
  <c r="F65" i="23" s="1"/>
  <c r="D66" i="23" s="1"/>
  <c r="D54" i="66"/>
  <c r="H53" i="66"/>
  <c r="G53" i="66"/>
  <c r="G55" i="54"/>
  <c r="D56" i="54"/>
  <c r="H55" i="54"/>
  <c r="D60" i="17"/>
  <c r="E60" i="17" s="1"/>
  <c r="F60" i="17" s="1"/>
  <c r="G51" i="84"/>
  <c r="D52" i="84"/>
  <c r="H51" i="84"/>
  <c r="D51" i="99"/>
  <c r="E51" i="99"/>
  <c r="G50" i="99"/>
  <c r="H50" i="99"/>
  <c r="D58" i="22"/>
  <c r="E58" i="22"/>
  <c r="H57" i="22"/>
  <c r="G57" i="22"/>
  <c r="G50" i="89"/>
  <c r="D51" i="89"/>
  <c r="H50" i="89"/>
  <c r="G52" i="79"/>
  <c r="D53" i="79"/>
  <c r="H52" i="79"/>
  <c r="G49" i="87"/>
  <c r="D50" i="87"/>
  <c r="H49" i="87"/>
  <c r="G57" i="21"/>
  <c r="D58" i="21"/>
  <c r="H57" i="21"/>
  <c r="D60" i="29"/>
  <c r="E60" i="29"/>
  <c r="G59" i="29"/>
  <c r="H59" i="29"/>
  <c r="G51" i="76"/>
  <c r="D52" i="76"/>
  <c r="H51" i="76"/>
  <c r="G57" i="74"/>
  <c r="D58" i="74"/>
  <c r="H57" i="74"/>
  <c r="G51" i="75"/>
  <c r="I51" i="75" s="1"/>
  <c r="D52" i="75"/>
  <c r="H56" i="44"/>
  <c r="D57" i="44"/>
  <c r="H54" i="57"/>
  <c r="D55" i="57"/>
  <c r="E55" i="57"/>
  <c r="E54" i="65"/>
  <c r="F54" i="65" s="1"/>
  <c r="B54" i="65"/>
  <c r="H52" i="67"/>
  <c r="D53" i="67"/>
  <c r="D61" i="28"/>
  <c r="E61" i="28" s="1"/>
  <c r="F61" i="28" s="1"/>
  <c r="G42" i="101"/>
  <c r="D43" i="101"/>
  <c r="E43" i="101"/>
  <c r="D59" i="3"/>
  <c r="E59" i="3"/>
  <c r="I56" i="42"/>
  <c r="H49" i="90"/>
  <c r="D50" i="90"/>
  <c r="E50" i="90"/>
  <c r="D60" i="70"/>
  <c r="E60" i="70" s="1"/>
  <c r="F60" i="70" s="1"/>
  <c r="F57" i="73"/>
  <c r="D58" i="73" s="1"/>
  <c r="B57" i="73"/>
  <c r="E54" i="59"/>
  <c r="F54" i="59" s="1"/>
  <c r="G54" i="59" s="1"/>
  <c r="B54" i="59"/>
  <c r="E52" i="85"/>
  <c r="F52" i="85" s="1"/>
  <c r="G52" i="85" s="1"/>
  <c r="B52" i="85"/>
  <c r="E55" i="72"/>
  <c r="F55" i="72" s="1"/>
  <c r="B55" i="72"/>
  <c r="H52" i="86"/>
  <c r="I52" i="86" s="1"/>
  <c r="E61" i="69"/>
  <c r="F61" i="69" s="1"/>
  <c r="B61" i="69"/>
  <c r="E57" i="42"/>
  <c r="F57" i="42" s="1"/>
  <c r="B57" i="42"/>
  <c r="G49" i="90"/>
  <c r="G57" i="43"/>
  <c r="D58" i="43"/>
  <c r="B55" i="97"/>
  <c r="H52" i="78"/>
  <c r="D53" i="78"/>
  <c r="E59" i="34"/>
  <c r="F59" i="34" s="1"/>
  <c r="G59" i="34" s="1"/>
  <c r="B59" i="34"/>
  <c r="G58" i="24"/>
  <c r="I58" i="24" s="1"/>
  <c r="D59" i="24"/>
  <c r="E59" i="24"/>
  <c r="F53" i="68"/>
  <c r="G53" i="68" s="1"/>
  <c r="B53" i="68"/>
  <c r="B63" i="27"/>
  <c r="H63" i="27"/>
  <c r="G63" i="27"/>
  <c r="E54" i="62"/>
  <c r="F54" i="62" s="1"/>
  <c r="B54" i="62"/>
  <c r="E55" i="46"/>
  <c r="F55" i="46" s="1"/>
  <c r="B55" i="46"/>
  <c r="E51" i="81"/>
  <c r="F51" i="81" s="1"/>
  <c r="B51" i="81"/>
  <c r="E51" i="83"/>
  <c r="F51" i="83" s="1"/>
  <c r="B51" i="83"/>
  <c r="E50" i="88"/>
  <c r="F50" i="88" s="1"/>
  <c r="B50" i="88"/>
  <c r="H47" i="100"/>
  <c r="I47" i="100" s="1"/>
  <c r="D48" i="100"/>
  <c r="E59" i="41"/>
  <c r="F59" i="41" s="1"/>
  <c r="B59" i="41"/>
  <c r="E56" i="53"/>
  <c r="F56" i="53" s="1"/>
  <c r="B56" i="53"/>
  <c r="H54" i="55"/>
  <c r="E58" i="18"/>
  <c r="F58" i="18" s="1"/>
  <c r="D59" i="18" s="1"/>
  <c r="B58" i="18"/>
  <c r="E53" i="86"/>
  <c r="F53" i="86" s="1"/>
  <c r="B53" i="86"/>
  <c r="H51" i="91"/>
  <c r="I51" i="91" s="1"/>
  <c r="D52" i="91"/>
  <c r="E56" i="58"/>
  <c r="F56" i="58" s="1"/>
  <c r="D57" i="58" s="1"/>
  <c r="B56" i="58"/>
  <c r="H41" i="102"/>
  <c r="I41" i="102" s="1"/>
  <c r="D42" i="102"/>
  <c r="E42" i="102"/>
  <c r="G60" i="71"/>
  <c r="I60" i="71" s="1"/>
  <c r="E54" i="60"/>
  <c r="F54" i="60" s="1"/>
  <c r="B54" i="60"/>
  <c r="B59" i="17"/>
  <c r="G59" i="17"/>
  <c r="H59" i="17"/>
  <c r="H51" i="77"/>
  <c r="I51" i="77" s="1"/>
  <c r="D52" i="77"/>
  <c r="B64" i="23"/>
  <c r="H64" i="23"/>
  <c r="G64" i="23"/>
  <c r="E61" i="71"/>
  <c r="F61" i="71" s="1"/>
  <c r="H61" i="71" s="1"/>
  <c r="B61" i="71"/>
  <c r="G56" i="45"/>
  <c r="I56" i="45" s="1"/>
  <c r="D57" i="45"/>
  <c r="D60" i="30"/>
  <c r="E60" i="30" s="1"/>
  <c r="F60" i="30" s="1"/>
  <c r="E51" i="80"/>
  <c r="F51" i="80" s="1"/>
  <c r="H51" i="80" s="1"/>
  <c r="B51" i="80"/>
  <c r="H50" i="83"/>
  <c r="E57" i="39"/>
  <c r="F57" i="39" s="1"/>
  <c r="B57" i="39"/>
  <c r="C68" i="17"/>
  <c r="E55" i="55"/>
  <c r="D60" i="32"/>
  <c r="E60" i="32" s="1"/>
  <c r="F60" i="32" s="1"/>
  <c r="D48" i="98"/>
  <c r="E48" i="98"/>
  <c r="H60" i="28"/>
  <c r="E55" i="61"/>
  <c r="F55" i="61" s="1"/>
  <c r="H55" i="61" s="1"/>
  <c r="B55" i="61"/>
  <c r="H57" i="19"/>
  <c r="I57" i="19" s="1"/>
  <c r="D58" i="19"/>
  <c r="I59" i="71"/>
  <c r="G60" i="28"/>
  <c r="H60" i="69"/>
  <c r="I60" i="69" s="1"/>
  <c r="G58" i="3"/>
  <c r="B49" i="93"/>
  <c r="F49" i="93"/>
  <c r="H49" i="93" s="1"/>
  <c r="F54" i="64"/>
  <c r="H54" i="64" s="1"/>
  <c r="B54" i="64"/>
  <c r="H58" i="31"/>
  <c r="I58" i="31" s="1"/>
  <c r="D59" i="31"/>
  <c r="G50" i="83"/>
  <c r="E49" i="95"/>
  <c r="F49" i="95" s="1"/>
  <c r="B49" i="95"/>
  <c r="H49" i="94"/>
  <c r="I49" i="94" s="1"/>
  <c r="D50" i="94"/>
  <c r="E50" i="94"/>
  <c r="G54" i="57"/>
  <c r="G53" i="65"/>
  <c r="H57" i="43"/>
  <c r="G52" i="78"/>
  <c r="I54" i="97"/>
  <c r="G59" i="70"/>
  <c r="I59" i="70" s="1"/>
  <c r="F55" i="97"/>
  <c r="H55" i="97" s="1"/>
  <c r="G56" i="44"/>
  <c r="H48" i="96"/>
  <c r="I48" i="96" s="1"/>
  <c r="D49" i="96"/>
  <c r="E49" i="96"/>
  <c r="H53" i="65"/>
  <c r="G51" i="85"/>
  <c r="I51" i="85" s="1"/>
  <c r="G52" i="67"/>
  <c r="E51" i="82"/>
  <c r="F51" i="82" s="1"/>
  <c r="B51" i="82"/>
  <c r="H42" i="101"/>
  <c r="I42" i="101" s="1"/>
  <c r="H58" i="3"/>
  <c r="E55" i="56"/>
  <c r="F55" i="56" s="1"/>
  <c r="B55" i="56"/>
  <c r="I56" i="44" l="1"/>
  <c r="H51" i="92"/>
  <c r="I57" i="43"/>
  <c r="F55" i="55"/>
  <c r="H55" i="55" s="1"/>
  <c r="H53" i="68"/>
  <c r="I57" i="74"/>
  <c r="I52" i="79"/>
  <c r="I52" i="78"/>
  <c r="I50" i="89"/>
  <c r="I54" i="57"/>
  <c r="I54" i="55"/>
  <c r="I53" i="63"/>
  <c r="I55" i="54"/>
  <c r="I53" i="65"/>
  <c r="H57" i="73"/>
  <c r="I51" i="76"/>
  <c r="F59" i="24"/>
  <c r="G59" i="24" s="1"/>
  <c r="I57" i="21"/>
  <c r="I50" i="83"/>
  <c r="I59" i="29"/>
  <c r="D57" i="53"/>
  <c r="G56" i="53"/>
  <c r="H56" i="53"/>
  <c r="G61" i="71"/>
  <c r="I61" i="71" s="1"/>
  <c r="G58" i="18"/>
  <c r="H58" i="18"/>
  <c r="I52" i="67"/>
  <c r="I57" i="20"/>
  <c r="I63" i="27"/>
  <c r="G57" i="73"/>
  <c r="I49" i="87"/>
  <c r="G51" i="81"/>
  <c r="D52" i="81"/>
  <c r="H51" i="81"/>
  <c r="G53" i="86"/>
  <c r="D54" i="86"/>
  <c r="H53" i="86"/>
  <c r="D58" i="42"/>
  <c r="G57" i="42"/>
  <c r="H57" i="42"/>
  <c r="G54" i="65"/>
  <c r="D55" i="65"/>
  <c r="H54" i="65"/>
  <c r="D50" i="95"/>
  <c r="G49" i="95"/>
  <c r="H49" i="95"/>
  <c r="G55" i="46"/>
  <c r="D56" i="46"/>
  <c r="H55" i="46"/>
  <c r="D61" i="70"/>
  <c r="E61" i="70" s="1"/>
  <c r="F61" i="70" s="1"/>
  <c r="G50" i="88"/>
  <c r="D51" i="88"/>
  <c r="H50" i="88"/>
  <c r="G61" i="69"/>
  <c r="D62" i="69"/>
  <c r="H61" i="69"/>
  <c r="D52" i="83"/>
  <c r="G51" i="83"/>
  <c r="H51" i="83"/>
  <c r="G54" i="62"/>
  <c r="D55" i="62"/>
  <c r="H54" i="62"/>
  <c r="D65" i="27"/>
  <c r="E65" i="27" s="1"/>
  <c r="F65" i="27" s="1"/>
  <c r="G54" i="60"/>
  <c r="D55" i="60"/>
  <c r="H54" i="60"/>
  <c r="D62" i="28"/>
  <c r="E62" i="28" s="1"/>
  <c r="F62" i="28" s="1"/>
  <c r="H51" i="82"/>
  <c r="D52" i="82"/>
  <c r="G51" i="82"/>
  <c r="G57" i="39"/>
  <c r="D58" i="39"/>
  <c r="H57" i="39"/>
  <c r="H59" i="41"/>
  <c r="D60" i="41"/>
  <c r="G59" i="41"/>
  <c r="G55" i="72"/>
  <c r="D56" i="72"/>
  <c r="H55" i="72"/>
  <c r="E59" i="18"/>
  <c r="F59" i="18" s="1"/>
  <c r="B59" i="18"/>
  <c r="F59" i="3"/>
  <c r="G59" i="3" s="1"/>
  <c r="F60" i="29"/>
  <c r="G60" i="29" s="1"/>
  <c r="F58" i="22"/>
  <c r="G58" i="22" s="1"/>
  <c r="E54" i="66"/>
  <c r="F54" i="66" s="1"/>
  <c r="B54" i="66"/>
  <c r="I51" i="92"/>
  <c r="G55" i="56"/>
  <c r="D56" i="56"/>
  <c r="E56" i="56"/>
  <c r="B50" i="94"/>
  <c r="F50" i="94"/>
  <c r="G50" i="94" s="1"/>
  <c r="H55" i="56"/>
  <c r="H60" i="32"/>
  <c r="D61" i="32"/>
  <c r="E61" i="32" s="1"/>
  <c r="F61" i="32" s="1"/>
  <c r="D61" i="30"/>
  <c r="E61" i="30" s="1"/>
  <c r="F61" i="30" s="1"/>
  <c r="D62" i="30" s="1"/>
  <c r="D56" i="97"/>
  <c r="E56" i="97"/>
  <c r="G49" i="93"/>
  <c r="I49" i="93" s="1"/>
  <c r="D50" i="93"/>
  <c r="B60" i="32"/>
  <c r="G60" i="32"/>
  <c r="B60" i="30"/>
  <c r="H60" i="30"/>
  <c r="G60" i="30"/>
  <c r="I64" i="23"/>
  <c r="G56" i="58"/>
  <c r="H59" i="34"/>
  <c r="I59" i="34" s="1"/>
  <c r="G55" i="97"/>
  <c r="I55" i="97" s="1"/>
  <c r="B60" i="70"/>
  <c r="H60" i="70"/>
  <c r="G60" i="70"/>
  <c r="B59" i="3"/>
  <c r="E57" i="44"/>
  <c r="F57" i="44" s="1"/>
  <c r="H57" i="44" s="1"/>
  <c r="B57" i="44"/>
  <c r="B60" i="29"/>
  <c r="H60" i="29"/>
  <c r="E53" i="79"/>
  <c r="F53" i="79" s="1"/>
  <c r="B53" i="79"/>
  <c r="B58" i="22"/>
  <c r="D61" i="17"/>
  <c r="E61" i="17" s="1"/>
  <c r="F61" i="17" s="1"/>
  <c r="E66" i="23"/>
  <c r="F66" i="23" s="1"/>
  <c r="H66" i="23" s="1"/>
  <c r="B66" i="23"/>
  <c r="E52" i="92"/>
  <c r="F52" i="92" s="1"/>
  <c r="B52" i="92"/>
  <c r="E57" i="45"/>
  <c r="F57" i="45" s="1"/>
  <c r="H57" i="45" s="1"/>
  <c r="B57" i="45"/>
  <c r="H56" i="58"/>
  <c r="I53" i="68"/>
  <c r="H54" i="59"/>
  <c r="I54" i="59" s="1"/>
  <c r="D55" i="59"/>
  <c r="I50" i="99"/>
  <c r="C69" i="17"/>
  <c r="B60" i="17"/>
  <c r="G60" i="17"/>
  <c r="H60" i="17"/>
  <c r="B65" i="23"/>
  <c r="H65" i="23"/>
  <c r="G65" i="23"/>
  <c r="E52" i="77"/>
  <c r="F52" i="77" s="1"/>
  <c r="B52" i="77"/>
  <c r="D60" i="34"/>
  <c r="E60" i="34" s="1"/>
  <c r="F60" i="34" s="1"/>
  <c r="D61" i="34" s="1"/>
  <c r="E58" i="43"/>
  <c r="F58" i="43" s="1"/>
  <c r="B58" i="43"/>
  <c r="B43" i="101"/>
  <c r="F43" i="101"/>
  <c r="G43" i="101" s="1"/>
  <c r="E52" i="75"/>
  <c r="F52" i="75" s="1"/>
  <c r="H52" i="75" s="1"/>
  <c r="B52" i="75"/>
  <c r="E58" i="21"/>
  <c r="F58" i="21" s="1"/>
  <c r="B58" i="21"/>
  <c r="I58" i="3"/>
  <c r="E48" i="100"/>
  <c r="F48" i="100" s="1"/>
  <c r="B48" i="100"/>
  <c r="E52" i="76"/>
  <c r="F52" i="76" s="1"/>
  <c r="B52" i="76"/>
  <c r="E51" i="89"/>
  <c r="F51" i="89" s="1"/>
  <c r="B51" i="89"/>
  <c r="E56" i="54"/>
  <c r="F56" i="54" s="1"/>
  <c r="D57" i="54" s="1"/>
  <c r="B56" i="54"/>
  <c r="B64" i="27"/>
  <c r="G64" i="27"/>
  <c r="H64" i="27"/>
  <c r="G55" i="61"/>
  <c r="I55" i="61" s="1"/>
  <c r="D56" i="61"/>
  <c r="E56" i="61"/>
  <c r="E57" i="58"/>
  <c r="F57" i="58" s="1"/>
  <c r="B57" i="58"/>
  <c r="I60" i="28"/>
  <c r="I59" i="17"/>
  <c r="E57" i="53"/>
  <c r="F57" i="53" s="1"/>
  <c r="B57" i="53"/>
  <c r="D54" i="68"/>
  <c r="E54" i="68"/>
  <c r="I49" i="90"/>
  <c r="H52" i="85"/>
  <c r="I52" i="85" s="1"/>
  <c r="D53" i="85"/>
  <c r="B50" i="90"/>
  <c r="F50" i="90"/>
  <c r="H50" i="90" s="1"/>
  <c r="B51" i="99"/>
  <c r="F51" i="99"/>
  <c r="G51" i="99" s="1"/>
  <c r="B49" i="96"/>
  <c r="F49" i="96"/>
  <c r="H49" i="96" s="1"/>
  <c r="B42" i="102"/>
  <c r="F42" i="102"/>
  <c r="H42" i="102" s="1"/>
  <c r="B61" i="28"/>
  <c r="H61" i="28"/>
  <c r="G61" i="28"/>
  <c r="E58" i="74"/>
  <c r="F58" i="74" s="1"/>
  <c r="B58" i="74"/>
  <c r="E50" i="87"/>
  <c r="F50" i="87" s="1"/>
  <c r="B50" i="87"/>
  <c r="I51" i="84"/>
  <c r="E58" i="20"/>
  <c r="F58" i="20" s="1"/>
  <c r="H58" i="20" s="1"/>
  <c r="B58" i="20"/>
  <c r="B54" i="63"/>
  <c r="F54" i="63"/>
  <c r="E59" i="31"/>
  <c r="F59" i="31" s="1"/>
  <c r="H59" i="31" s="1"/>
  <c r="B59" i="31"/>
  <c r="G55" i="55"/>
  <c r="I55" i="55" s="1"/>
  <c r="D56" i="55"/>
  <c r="G51" i="80"/>
  <c r="I51" i="80" s="1"/>
  <c r="D52" i="80"/>
  <c r="E52" i="80"/>
  <c r="E52" i="91"/>
  <c r="F52" i="91" s="1"/>
  <c r="B52" i="91"/>
  <c r="E53" i="78"/>
  <c r="F53" i="78" s="1"/>
  <c r="H53" i="78" s="1"/>
  <c r="B53" i="78"/>
  <c r="G54" i="64"/>
  <c r="I54" i="64" s="1"/>
  <c r="D55" i="64"/>
  <c r="E58" i="19"/>
  <c r="F58" i="19" s="1"/>
  <c r="B58" i="19"/>
  <c r="B48" i="98"/>
  <c r="F48" i="98"/>
  <c r="G48" i="98" s="1"/>
  <c r="D62" i="71"/>
  <c r="E62" i="71"/>
  <c r="F62" i="71" s="1"/>
  <c r="D63" i="71" s="1"/>
  <c r="B59" i="24"/>
  <c r="E58" i="73"/>
  <c r="F58" i="73" s="1"/>
  <c r="B58" i="73"/>
  <c r="E53" i="67"/>
  <c r="F53" i="67" s="1"/>
  <c r="B53" i="67"/>
  <c r="F55" i="57"/>
  <c r="G55" i="57" s="1"/>
  <c r="B55" i="57"/>
  <c r="I57" i="22"/>
  <c r="E52" i="84"/>
  <c r="F52" i="84" s="1"/>
  <c r="B52" i="84"/>
  <c r="I53" i="66"/>
  <c r="H58" i="22" l="1"/>
  <c r="I57" i="73"/>
  <c r="H59" i="24"/>
  <c r="I59" i="24" s="1"/>
  <c r="I56" i="53"/>
  <c r="D60" i="24"/>
  <c r="E60" i="24" s="1"/>
  <c r="F60" i="24" s="1"/>
  <c r="I54" i="60"/>
  <c r="I57" i="39"/>
  <c r="D59" i="73"/>
  <c r="B59" i="73" s="1"/>
  <c r="H58" i="73"/>
  <c r="H59" i="3"/>
  <c r="I59" i="3" s="1"/>
  <c r="I64" i="27"/>
  <c r="I51" i="82"/>
  <c r="I61" i="69"/>
  <c r="I65" i="23"/>
  <c r="I50" i="88"/>
  <c r="I51" i="81"/>
  <c r="I58" i="18"/>
  <c r="H58" i="43"/>
  <c r="G58" i="43"/>
  <c r="D53" i="91"/>
  <c r="H52" i="91"/>
  <c r="G52" i="91"/>
  <c r="I55" i="72"/>
  <c r="I60" i="29"/>
  <c r="G59" i="31"/>
  <c r="I59" i="31" s="1"/>
  <c r="I61" i="28"/>
  <c r="I60" i="32"/>
  <c r="I49" i="95"/>
  <c r="I53" i="86"/>
  <c r="G56" i="54"/>
  <c r="G66" i="23"/>
  <c r="I66" i="23" s="1"/>
  <c r="G58" i="73"/>
  <c r="H56" i="54"/>
  <c r="D53" i="92"/>
  <c r="E53" i="92"/>
  <c r="G52" i="92"/>
  <c r="H52" i="92"/>
  <c r="H58" i="19"/>
  <c r="D59" i="19"/>
  <c r="G58" i="19"/>
  <c r="G58" i="21"/>
  <c r="D59" i="21"/>
  <c r="H58" i="21"/>
  <c r="G52" i="76"/>
  <c r="D53" i="76"/>
  <c r="H52" i="76"/>
  <c r="G60" i="24"/>
  <c r="D61" i="24"/>
  <c r="H53" i="79"/>
  <c r="D54" i="79"/>
  <c r="G53" i="79"/>
  <c r="D52" i="89"/>
  <c r="G51" i="89"/>
  <c r="H51" i="89"/>
  <c r="G57" i="53"/>
  <c r="D58" i="53"/>
  <c r="E58" i="53"/>
  <c r="H57" i="53"/>
  <c r="E61" i="34"/>
  <c r="F61" i="34" s="1"/>
  <c r="G61" i="34" s="1"/>
  <c r="B61" i="34"/>
  <c r="G52" i="77"/>
  <c r="D53" i="77"/>
  <c r="H52" i="77"/>
  <c r="G58" i="74"/>
  <c r="D59" i="74"/>
  <c r="H58" i="74"/>
  <c r="I58" i="22"/>
  <c r="B56" i="97"/>
  <c r="H59" i="18"/>
  <c r="D60" i="18"/>
  <c r="E55" i="62"/>
  <c r="F55" i="62" s="1"/>
  <c r="H55" i="62" s="1"/>
  <c r="B55" i="62"/>
  <c r="I60" i="30"/>
  <c r="E62" i="30"/>
  <c r="F62" i="30" s="1"/>
  <c r="B62" i="30"/>
  <c r="H50" i="94"/>
  <c r="I50" i="94" s="1"/>
  <c r="D51" i="94"/>
  <c r="G54" i="66"/>
  <c r="D55" i="66"/>
  <c r="E58" i="39"/>
  <c r="F58" i="39" s="1"/>
  <c r="B58" i="39"/>
  <c r="E55" i="60"/>
  <c r="F55" i="60" s="1"/>
  <c r="H55" i="60" s="1"/>
  <c r="B55" i="60"/>
  <c r="E51" i="88"/>
  <c r="F51" i="88" s="1"/>
  <c r="B51" i="88"/>
  <c r="E58" i="42"/>
  <c r="F58" i="42" s="1"/>
  <c r="H58" i="42" s="1"/>
  <c r="B58" i="42"/>
  <c r="G54" i="63"/>
  <c r="D55" i="63"/>
  <c r="E55" i="64"/>
  <c r="F55" i="64" s="1"/>
  <c r="H55" i="64" s="1"/>
  <c r="B55" i="64"/>
  <c r="G52" i="75"/>
  <c r="I52" i="75" s="1"/>
  <c r="D53" i="75"/>
  <c r="E53" i="75"/>
  <c r="I60" i="70"/>
  <c r="B61" i="30"/>
  <c r="H61" i="30"/>
  <c r="G61" i="30"/>
  <c r="I51" i="83"/>
  <c r="G53" i="67"/>
  <c r="D54" i="67"/>
  <c r="E54" i="67"/>
  <c r="E56" i="55"/>
  <c r="F56" i="55" s="1"/>
  <c r="G56" i="55" s="1"/>
  <c r="B56" i="55"/>
  <c r="E50" i="95"/>
  <c r="F50" i="95" s="1"/>
  <c r="B50" i="95"/>
  <c r="E54" i="86"/>
  <c r="F54" i="86" s="1"/>
  <c r="B54" i="86"/>
  <c r="H52" i="84"/>
  <c r="D53" i="84"/>
  <c r="G50" i="87"/>
  <c r="D51" i="87"/>
  <c r="E51" i="87"/>
  <c r="G57" i="58"/>
  <c r="D58" i="58"/>
  <c r="E53" i="85"/>
  <c r="F53" i="85" s="1"/>
  <c r="B53" i="85"/>
  <c r="E53" i="91"/>
  <c r="F53" i="91" s="1"/>
  <c r="D54" i="91" s="1"/>
  <c r="B53" i="91"/>
  <c r="G57" i="44"/>
  <c r="I57" i="44" s="1"/>
  <c r="D58" i="44"/>
  <c r="D62" i="32"/>
  <c r="E62" i="32" s="1"/>
  <c r="F62" i="32" s="1"/>
  <c r="D59" i="22"/>
  <c r="E59" i="22" s="1"/>
  <c r="F59" i="22" s="1"/>
  <c r="E56" i="72"/>
  <c r="F56" i="72" s="1"/>
  <c r="B56" i="72"/>
  <c r="H48" i="98"/>
  <c r="I48" i="98" s="1"/>
  <c r="D49" i="98"/>
  <c r="E49" i="98"/>
  <c r="H51" i="99"/>
  <c r="I51" i="99" s="1"/>
  <c r="D52" i="99"/>
  <c r="E52" i="99"/>
  <c r="E55" i="59"/>
  <c r="F55" i="59" s="1"/>
  <c r="G55" i="59" s="1"/>
  <c r="B55" i="59"/>
  <c r="B61" i="32"/>
  <c r="G61" i="32"/>
  <c r="H61" i="32"/>
  <c r="F56" i="56"/>
  <c r="D57" i="56" s="1"/>
  <c r="B56" i="56"/>
  <c r="D61" i="29"/>
  <c r="E61" i="29" s="1"/>
  <c r="F61" i="29" s="1"/>
  <c r="E52" i="82"/>
  <c r="F52" i="82" s="1"/>
  <c r="D53" i="82" s="1"/>
  <c r="B52" i="82"/>
  <c r="D66" i="27"/>
  <c r="E66" i="27" s="1"/>
  <c r="F66" i="27" s="1"/>
  <c r="E52" i="83"/>
  <c r="F52" i="83" s="1"/>
  <c r="B52" i="83"/>
  <c r="D62" i="70"/>
  <c r="E62" i="70" s="1"/>
  <c r="F62" i="70" s="1"/>
  <c r="D63" i="70" s="1"/>
  <c r="I54" i="65"/>
  <c r="E63" i="71"/>
  <c r="F63" i="71" s="1"/>
  <c r="H63" i="71" s="1"/>
  <c r="B63" i="71"/>
  <c r="G49" i="96"/>
  <c r="I49" i="96" s="1"/>
  <c r="D50" i="96"/>
  <c r="E50" i="96"/>
  <c r="G58" i="20"/>
  <c r="I58" i="20" s="1"/>
  <c r="D59" i="20"/>
  <c r="E59" i="20"/>
  <c r="D60" i="31"/>
  <c r="E60" i="31" s="1"/>
  <c r="F60" i="31" s="1"/>
  <c r="B54" i="68"/>
  <c r="F54" i="68"/>
  <c r="H54" i="68" s="1"/>
  <c r="D67" i="23"/>
  <c r="E67" i="23" s="1"/>
  <c r="F67" i="23" s="1"/>
  <c r="E50" i="93"/>
  <c r="F50" i="93" s="1"/>
  <c r="B50" i="93"/>
  <c r="D60" i="3"/>
  <c r="E60" i="3" s="1"/>
  <c r="F60" i="3" s="1"/>
  <c r="D61" i="3" s="1"/>
  <c r="I59" i="41"/>
  <c r="B65" i="27"/>
  <c r="G65" i="27"/>
  <c r="H65" i="27"/>
  <c r="B61" i="70"/>
  <c r="H61" i="70"/>
  <c r="G61" i="70"/>
  <c r="E55" i="65"/>
  <c r="F55" i="65" s="1"/>
  <c r="H55" i="65" s="1"/>
  <c r="B55" i="65"/>
  <c r="B62" i="71"/>
  <c r="H62" i="71"/>
  <c r="G62" i="71"/>
  <c r="B60" i="24"/>
  <c r="H60" i="24"/>
  <c r="E57" i="54"/>
  <c r="F57" i="54" s="1"/>
  <c r="H57" i="54" s="1"/>
  <c r="B57" i="54"/>
  <c r="H55" i="57"/>
  <c r="I55" i="57" s="1"/>
  <c r="D56" i="57"/>
  <c r="G53" i="78"/>
  <c r="I53" i="78" s="1"/>
  <c r="D54" i="78"/>
  <c r="E54" i="78"/>
  <c r="H53" i="67"/>
  <c r="I53" i="67" s="1"/>
  <c r="B52" i="80"/>
  <c r="F52" i="80"/>
  <c r="D53" i="80" s="1"/>
  <c r="G42" i="102"/>
  <c r="I42" i="102" s="1"/>
  <c r="D43" i="102"/>
  <c r="E43" i="102"/>
  <c r="H57" i="58"/>
  <c r="I57" i="58" s="1"/>
  <c r="H43" i="101"/>
  <c r="I43" i="101" s="1"/>
  <c r="D44" i="101"/>
  <c r="E44" i="101"/>
  <c r="B60" i="34"/>
  <c r="G60" i="34"/>
  <c r="H60" i="34"/>
  <c r="G61" i="17"/>
  <c r="D62" i="17"/>
  <c r="G59" i="18"/>
  <c r="E60" i="41"/>
  <c r="F60" i="41" s="1"/>
  <c r="H60" i="41" s="1"/>
  <c r="B60" i="41"/>
  <c r="D63" i="28"/>
  <c r="E63" i="28" s="1"/>
  <c r="F63" i="28" s="1"/>
  <c r="E62" i="69"/>
  <c r="F62" i="69" s="1"/>
  <c r="D63" i="69" s="1"/>
  <c r="B62" i="69"/>
  <c r="I55" i="46"/>
  <c r="E52" i="81"/>
  <c r="F52" i="81" s="1"/>
  <c r="B52" i="81"/>
  <c r="G48" i="100"/>
  <c r="D49" i="100"/>
  <c r="I58" i="43"/>
  <c r="G57" i="45"/>
  <c r="I57" i="45" s="1"/>
  <c r="D58" i="45"/>
  <c r="I58" i="73"/>
  <c r="B56" i="61"/>
  <c r="F56" i="61"/>
  <c r="G56" i="61" s="1"/>
  <c r="D59" i="43"/>
  <c r="E59" i="43"/>
  <c r="E59" i="73"/>
  <c r="F59" i="73" s="1"/>
  <c r="G52" i="84"/>
  <c r="I52" i="84" s="1"/>
  <c r="H54" i="63"/>
  <c r="H50" i="87"/>
  <c r="G50" i="90"/>
  <c r="I50" i="90" s="1"/>
  <c r="D51" i="90"/>
  <c r="H48" i="100"/>
  <c r="I60" i="17"/>
  <c r="I56" i="58"/>
  <c r="C70" i="17"/>
  <c r="B61" i="17"/>
  <c r="H61" i="17"/>
  <c r="F56" i="97"/>
  <c r="H56" i="97" s="1"/>
  <c r="I55" i="56"/>
  <c r="H54" i="66"/>
  <c r="B62" i="28"/>
  <c r="H62" i="28"/>
  <c r="G62" i="28"/>
  <c r="I54" i="62"/>
  <c r="E56" i="46"/>
  <c r="F56" i="46" s="1"/>
  <c r="B56" i="46"/>
  <c r="I57" i="42"/>
  <c r="I54" i="66" l="1"/>
  <c r="I60" i="24"/>
  <c r="I57" i="53"/>
  <c r="I48" i="100"/>
  <c r="I52" i="91"/>
  <c r="I53" i="79"/>
  <c r="I58" i="21"/>
  <c r="I56" i="54"/>
  <c r="G52" i="80"/>
  <c r="H52" i="80"/>
  <c r="I52" i="80" s="1"/>
  <c r="I54" i="63"/>
  <c r="I59" i="18"/>
  <c r="I50" i="87"/>
  <c r="I61" i="32"/>
  <c r="I58" i="19"/>
  <c r="G56" i="56"/>
  <c r="I52" i="92"/>
  <c r="I61" i="70"/>
  <c r="I52" i="77"/>
  <c r="F58" i="53"/>
  <c r="D59" i="53" s="1"/>
  <c r="I51" i="89"/>
  <c r="I52" i="76"/>
  <c r="D68" i="23"/>
  <c r="E68" i="23" s="1"/>
  <c r="F68" i="23" s="1"/>
  <c r="D55" i="86"/>
  <c r="H54" i="86"/>
  <c r="G54" i="86"/>
  <c r="G50" i="95"/>
  <c r="D51" i="95"/>
  <c r="H50" i="95"/>
  <c r="H58" i="39"/>
  <c r="D59" i="39"/>
  <c r="E59" i="39" s="1"/>
  <c r="F59" i="39" s="1"/>
  <c r="G58" i="39"/>
  <c r="H52" i="83"/>
  <c r="D53" i="83"/>
  <c r="G52" i="83"/>
  <c r="G56" i="46"/>
  <c r="D57" i="46"/>
  <c r="H56" i="46"/>
  <c r="H56" i="72"/>
  <c r="D57" i="72"/>
  <c r="G56" i="72"/>
  <c r="G60" i="31"/>
  <c r="D61" i="31"/>
  <c r="E61" i="31" s="1"/>
  <c r="F61" i="31" s="1"/>
  <c r="H59" i="22"/>
  <c r="D60" i="22"/>
  <c r="H51" i="88"/>
  <c r="D52" i="88"/>
  <c r="G51" i="88"/>
  <c r="G50" i="93"/>
  <c r="D51" i="93"/>
  <c r="E51" i="93"/>
  <c r="H50" i="93"/>
  <c r="E53" i="82"/>
  <c r="F53" i="82" s="1"/>
  <c r="H53" i="82" s="1"/>
  <c r="B53" i="82"/>
  <c r="F52" i="99"/>
  <c r="H52" i="99" s="1"/>
  <c r="B52" i="99"/>
  <c r="H53" i="91"/>
  <c r="G53" i="85"/>
  <c r="D54" i="85"/>
  <c r="E53" i="84"/>
  <c r="F53" i="84" s="1"/>
  <c r="H53" i="84" s="1"/>
  <c r="B53" i="84"/>
  <c r="B54" i="67"/>
  <c r="F54" i="67"/>
  <c r="G54" i="67" s="1"/>
  <c r="B53" i="75"/>
  <c r="F53" i="75"/>
  <c r="D54" i="75" s="1"/>
  <c r="D63" i="30"/>
  <c r="E63" i="30" s="1"/>
  <c r="F63" i="30" s="1"/>
  <c r="D64" i="30" s="1"/>
  <c r="B61" i="24"/>
  <c r="B63" i="28"/>
  <c r="H63" i="28"/>
  <c r="G63" i="28"/>
  <c r="I60" i="34"/>
  <c r="F59" i="20"/>
  <c r="D60" i="20" s="1"/>
  <c r="E55" i="66"/>
  <c r="F55" i="66" s="1"/>
  <c r="B55" i="66"/>
  <c r="H61" i="34"/>
  <c r="I61" i="34" s="1"/>
  <c r="D62" i="34"/>
  <c r="E62" i="34" s="1"/>
  <c r="F62" i="34" s="1"/>
  <c r="E59" i="19"/>
  <c r="F59" i="19" s="1"/>
  <c r="B59" i="19"/>
  <c r="F54" i="78"/>
  <c r="G54" i="78" s="1"/>
  <c r="B54" i="78"/>
  <c r="G55" i="65"/>
  <c r="I55" i="65" s="1"/>
  <c r="D56" i="65"/>
  <c r="B67" i="23"/>
  <c r="G67" i="23"/>
  <c r="H67" i="23"/>
  <c r="B59" i="20"/>
  <c r="G59" i="20"/>
  <c r="G63" i="71"/>
  <c r="I63" i="71" s="1"/>
  <c r="D64" i="71"/>
  <c r="E64" i="71" s="1"/>
  <c r="F64" i="71" s="1"/>
  <c r="D62" i="29"/>
  <c r="B59" i="22"/>
  <c r="G59" i="22"/>
  <c r="E54" i="91"/>
  <c r="F54" i="91" s="1"/>
  <c r="B54" i="91"/>
  <c r="E58" i="58"/>
  <c r="F58" i="58" s="1"/>
  <c r="B58" i="58"/>
  <c r="G55" i="60"/>
  <c r="I55" i="60" s="1"/>
  <c r="D56" i="60"/>
  <c r="G56" i="97"/>
  <c r="I56" i="97" s="1"/>
  <c r="E52" i="89"/>
  <c r="F52" i="89" s="1"/>
  <c r="B52" i="89"/>
  <c r="B61" i="29"/>
  <c r="H61" i="29"/>
  <c r="G61" i="29"/>
  <c r="B49" i="98"/>
  <c r="F49" i="98"/>
  <c r="H49" i="98" s="1"/>
  <c r="D63" i="32"/>
  <c r="E63" i="32" s="1"/>
  <c r="F63" i="32" s="1"/>
  <c r="G58" i="42"/>
  <c r="I58" i="42" s="1"/>
  <c r="D59" i="42"/>
  <c r="E51" i="94"/>
  <c r="F51" i="94" s="1"/>
  <c r="G51" i="94" s="1"/>
  <c r="B51" i="94"/>
  <c r="E53" i="77"/>
  <c r="F53" i="77" s="1"/>
  <c r="B53" i="77"/>
  <c r="E53" i="76"/>
  <c r="F53" i="76" s="1"/>
  <c r="G53" i="76" s="1"/>
  <c r="B53" i="76"/>
  <c r="H59" i="73"/>
  <c r="D60" i="73"/>
  <c r="B43" i="102"/>
  <c r="F43" i="102"/>
  <c r="H43" i="102" s="1"/>
  <c r="E51" i="90"/>
  <c r="F51" i="90" s="1"/>
  <c r="B51" i="90"/>
  <c r="G60" i="41"/>
  <c r="I60" i="41" s="1"/>
  <c r="D61" i="41"/>
  <c r="E61" i="3"/>
  <c r="F61" i="3" s="1"/>
  <c r="D62" i="3" s="1"/>
  <c r="B61" i="3"/>
  <c r="D67" i="27"/>
  <c r="E67" i="27" s="1"/>
  <c r="F67" i="27" s="1"/>
  <c r="D57" i="97"/>
  <c r="E57" i="97"/>
  <c r="F59" i="43"/>
  <c r="D60" i="43" s="1"/>
  <c r="H62" i="69"/>
  <c r="E56" i="57"/>
  <c r="F56" i="57" s="1"/>
  <c r="B56" i="57"/>
  <c r="B60" i="3"/>
  <c r="G60" i="3"/>
  <c r="H60" i="3"/>
  <c r="G54" i="68"/>
  <c r="I54" i="68" s="1"/>
  <c r="D55" i="68"/>
  <c r="E55" i="68"/>
  <c r="B66" i="27"/>
  <c r="G66" i="27"/>
  <c r="H66" i="27"/>
  <c r="H56" i="56"/>
  <c r="I56" i="56" s="1"/>
  <c r="B62" i="32"/>
  <c r="G62" i="32"/>
  <c r="H62" i="32"/>
  <c r="H56" i="55"/>
  <c r="I56" i="55" s="1"/>
  <c r="D57" i="55"/>
  <c r="I61" i="30"/>
  <c r="G55" i="64"/>
  <c r="I55" i="64" s="1"/>
  <c r="D56" i="64"/>
  <c r="G55" i="62"/>
  <c r="I55" i="62" s="1"/>
  <c r="D56" i="62"/>
  <c r="E54" i="79"/>
  <c r="F54" i="79" s="1"/>
  <c r="B54" i="79"/>
  <c r="I62" i="28"/>
  <c r="G59" i="73"/>
  <c r="H52" i="81"/>
  <c r="D53" i="81"/>
  <c r="E53" i="81"/>
  <c r="E49" i="100"/>
  <c r="F49" i="100" s="1"/>
  <c r="G49" i="100" s="1"/>
  <c r="B49" i="100"/>
  <c r="G62" i="69"/>
  <c r="E63" i="70"/>
  <c r="F63" i="70" s="1"/>
  <c r="G63" i="70" s="1"/>
  <c r="B63" i="70"/>
  <c r="H52" i="82"/>
  <c r="H55" i="59"/>
  <c r="I55" i="59" s="1"/>
  <c r="D56" i="59"/>
  <c r="E56" i="59"/>
  <c r="E58" i="44"/>
  <c r="F58" i="44" s="1"/>
  <c r="G58" i="44" s="1"/>
  <c r="B58" i="44"/>
  <c r="G62" i="30"/>
  <c r="E59" i="53"/>
  <c r="F59" i="53" s="1"/>
  <c r="G59" i="53" s="1"/>
  <c r="B59" i="53"/>
  <c r="D64" i="28"/>
  <c r="E64" i="28" s="1"/>
  <c r="F64" i="28" s="1"/>
  <c r="E58" i="45"/>
  <c r="F58" i="45" s="1"/>
  <c r="B58" i="45"/>
  <c r="I61" i="17"/>
  <c r="B59" i="43"/>
  <c r="H59" i="43"/>
  <c r="B44" i="101"/>
  <c r="F44" i="101"/>
  <c r="E53" i="80"/>
  <c r="F53" i="80" s="1"/>
  <c r="B53" i="80"/>
  <c r="I62" i="71"/>
  <c r="F50" i="96"/>
  <c r="B50" i="96"/>
  <c r="B62" i="70"/>
  <c r="H62" i="70"/>
  <c r="G62" i="70"/>
  <c r="G52" i="82"/>
  <c r="H53" i="85"/>
  <c r="F51" i="87"/>
  <c r="B51" i="87"/>
  <c r="E55" i="63"/>
  <c r="F55" i="63" s="1"/>
  <c r="B55" i="63"/>
  <c r="H62" i="30"/>
  <c r="I58" i="74"/>
  <c r="B58" i="53"/>
  <c r="G58" i="53"/>
  <c r="H58" i="53"/>
  <c r="E59" i="21"/>
  <c r="F59" i="21" s="1"/>
  <c r="B59" i="21"/>
  <c r="F53" i="92"/>
  <c r="B53" i="92"/>
  <c r="H56" i="61"/>
  <c r="I56" i="61" s="1"/>
  <c r="D57" i="61"/>
  <c r="G52" i="81"/>
  <c r="E63" i="69"/>
  <c r="F63" i="69" s="1"/>
  <c r="H63" i="69" s="1"/>
  <c r="B63" i="69"/>
  <c r="E62" i="17"/>
  <c r="F62" i="17" s="1"/>
  <c r="D63" i="17" s="1"/>
  <c r="B62" i="17"/>
  <c r="C71" i="17"/>
  <c r="H62" i="17"/>
  <c r="G57" i="54"/>
  <c r="I57" i="54" s="1"/>
  <c r="D58" i="54"/>
  <c r="I65" i="27"/>
  <c r="B60" i="31"/>
  <c r="H60" i="31"/>
  <c r="E57" i="56"/>
  <c r="F57" i="56" s="1"/>
  <c r="B57" i="56"/>
  <c r="G53" i="91"/>
  <c r="E60" i="18"/>
  <c r="F60" i="18" s="1"/>
  <c r="H60" i="18" s="1"/>
  <c r="B60" i="18"/>
  <c r="E59" i="74"/>
  <c r="F59" i="74" s="1"/>
  <c r="D60" i="74" s="1"/>
  <c r="B59" i="74"/>
  <c r="E61" i="24"/>
  <c r="F61" i="24" s="1"/>
  <c r="I52" i="81" l="1"/>
  <c r="H59" i="20"/>
  <c r="I56" i="72"/>
  <c r="G61" i="3"/>
  <c r="I60" i="31"/>
  <c r="I50" i="95"/>
  <c r="I53" i="85"/>
  <c r="I62" i="30"/>
  <c r="G59" i="43"/>
  <c r="I59" i="43" s="1"/>
  <c r="F57" i="97"/>
  <c r="I58" i="39"/>
  <c r="I58" i="53"/>
  <c r="I50" i="93"/>
  <c r="I62" i="69"/>
  <c r="G62" i="17"/>
  <c r="I62" i="17" s="1"/>
  <c r="I52" i="82"/>
  <c r="I62" i="32"/>
  <c r="H59" i="74"/>
  <c r="I61" i="29"/>
  <c r="G59" i="74"/>
  <c r="I62" i="70"/>
  <c r="I56" i="46"/>
  <c r="I59" i="73"/>
  <c r="H61" i="3"/>
  <c r="I61" i="3" s="1"/>
  <c r="I59" i="22"/>
  <c r="H53" i="75"/>
  <c r="G54" i="79"/>
  <c r="D55" i="79"/>
  <c r="H54" i="79"/>
  <c r="G53" i="80"/>
  <c r="D54" i="80"/>
  <c r="H53" i="80"/>
  <c r="G59" i="21"/>
  <c r="D60" i="21"/>
  <c r="E60" i="21"/>
  <c r="H59" i="21"/>
  <c r="G56" i="57"/>
  <c r="D57" i="57"/>
  <c r="H56" i="57"/>
  <c r="H61" i="31"/>
  <c r="D62" i="31"/>
  <c r="E62" i="31" s="1"/>
  <c r="F62" i="31" s="1"/>
  <c r="D65" i="71"/>
  <c r="E65" i="71" s="1"/>
  <c r="F65" i="71" s="1"/>
  <c r="D63" i="34"/>
  <c r="E63" i="34" s="1"/>
  <c r="F63" i="34" s="1"/>
  <c r="G58" i="58"/>
  <c r="D59" i="58"/>
  <c r="H58" i="58"/>
  <c r="D58" i="56"/>
  <c r="G57" i="56"/>
  <c r="H57" i="56"/>
  <c r="G55" i="66"/>
  <c r="D56" i="66"/>
  <c r="H55" i="66"/>
  <c r="D65" i="28"/>
  <c r="E65" i="28" s="1"/>
  <c r="F65" i="28" s="1"/>
  <c r="G51" i="90"/>
  <c r="D52" i="90"/>
  <c r="E52" i="90"/>
  <c r="H51" i="90"/>
  <c r="G54" i="91"/>
  <c r="D55" i="91"/>
  <c r="H54" i="91"/>
  <c r="G55" i="63"/>
  <c r="D56" i="63"/>
  <c r="E56" i="63"/>
  <c r="H55" i="63"/>
  <c r="G63" i="32"/>
  <c r="D64" i="32"/>
  <c r="E64" i="32" s="1"/>
  <c r="F64" i="32" s="1"/>
  <c r="H52" i="89"/>
  <c r="D53" i="89"/>
  <c r="E53" i="89"/>
  <c r="G52" i="89"/>
  <c r="G44" i="101"/>
  <c r="D45" i="101"/>
  <c r="E45" i="101"/>
  <c r="D60" i="53"/>
  <c r="E60" i="53" s="1"/>
  <c r="F60" i="53" s="1"/>
  <c r="D61" i="53" s="1"/>
  <c r="F56" i="59"/>
  <c r="H56" i="59" s="1"/>
  <c r="B56" i="59"/>
  <c r="E56" i="64"/>
  <c r="F56" i="64" s="1"/>
  <c r="B56" i="64"/>
  <c r="D58" i="97"/>
  <c r="E58" i="97"/>
  <c r="E61" i="41"/>
  <c r="F61" i="41" s="1"/>
  <c r="D62" i="41" s="1"/>
  <c r="B61" i="41"/>
  <c r="H53" i="77"/>
  <c r="D54" i="77"/>
  <c r="E59" i="42"/>
  <c r="F59" i="42" s="1"/>
  <c r="D60" i="42" s="1"/>
  <c r="B59" i="42"/>
  <c r="B62" i="29"/>
  <c r="H59" i="19"/>
  <c r="D60" i="19"/>
  <c r="E52" i="88"/>
  <c r="F52" i="88" s="1"/>
  <c r="H52" i="88" s="1"/>
  <c r="B52" i="88"/>
  <c r="E53" i="83"/>
  <c r="F53" i="83" s="1"/>
  <c r="B53" i="83"/>
  <c r="H58" i="45"/>
  <c r="D59" i="45"/>
  <c r="I66" i="27"/>
  <c r="B57" i="97"/>
  <c r="H57" i="97"/>
  <c r="G57" i="97"/>
  <c r="E60" i="73"/>
  <c r="F60" i="73" s="1"/>
  <c r="G60" i="73" s="1"/>
  <c r="B60" i="73"/>
  <c r="H54" i="67"/>
  <c r="I54" i="67" s="1"/>
  <c r="D55" i="67"/>
  <c r="I53" i="91"/>
  <c r="E57" i="72"/>
  <c r="F57" i="72" s="1"/>
  <c r="B57" i="72"/>
  <c r="E51" i="95"/>
  <c r="F51" i="95" s="1"/>
  <c r="B51" i="95"/>
  <c r="E58" i="54"/>
  <c r="F58" i="54" s="1"/>
  <c r="B58" i="54"/>
  <c r="G53" i="92"/>
  <c r="D54" i="92"/>
  <c r="G51" i="87"/>
  <c r="D52" i="87"/>
  <c r="G50" i="96"/>
  <c r="D51" i="96"/>
  <c r="H49" i="100"/>
  <c r="I49" i="100" s="1"/>
  <c r="D50" i="100"/>
  <c r="D68" i="27"/>
  <c r="E68" i="27" s="1"/>
  <c r="F68" i="27" s="1"/>
  <c r="E56" i="60"/>
  <c r="F56" i="60" s="1"/>
  <c r="B56" i="60"/>
  <c r="B64" i="71"/>
  <c r="G64" i="71"/>
  <c r="H64" i="71"/>
  <c r="E56" i="65"/>
  <c r="F56" i="65" s="1"/>
  <c r="B56" i="65"/>
  <c r="E60" i="20"/>
  <c r="F60" i="20" s="1"/>
  <c r="H60" i="20" s="1"/>
  <c r="B60" i="20"/>
  <c r="E64" i="30"/>
  <c r="F64" i="30" s="1"/>
  <c r="B64" i="30"/>
  <c r="E60" i="22"/>
  <c r="F60" i="22" s="1"/>
  <c r="D61" i="22" s="1"/>
  <c r="B60" i="22"/>
  <c r="E60" i="74"/>
  <c r="F60" i="74" s="1"/>
  <c r="D61" i="74" s="1"/>
  <c r="B60" i="74"/>
  <c r="E57" i="55"/>
  <c r="F57" i="55" s="1"/>
  <c r="H57" i="55" s="1"/>
  <c r="B57" i="55"/>
  <c r="B67" i="27"/>
  <c r="H67" i="27"/>
  <c r="G67" i="27"/>
  <c r="B63" i="30"/>
  <c r="H63" i="30"/>
  <c r="G63" i="30"/>
  <c r="B64" i="28"/>
  <c r="G64" i="28"/>
  <c r="H64" i="28"/>
  <c r="B63" i="32"/>
  <c r="H63" i="32"/>
  <c r="I59" i="20"/>
  <c r="B62" i="34"/>
  <c r="H62" i="34"/>
  <c r="G62" i="34"/>
  <c r="G53" i="84"/>
  <c r="I53" i="84" s="1"/>
  <c r="D54" i="84"/>
  <c r="E54" i="84"/>
  <c r="G52" i="99"/>
  <c r="I52" i="99" s="1"/>
  <c r="D53" i="99"/>
  <c r="B51" i="93"/>
  <c r="F51" i="93"/>
  <c r="H51" i="93" s="1"/>
  <c r="E57" i="46"/>
  <c r="F57" i="46" s="1"/>
  <c r="B57" i="46"/>
  <c r="D60" i="39"/>
  <c r="E60" i="39" s="1"/>
  <c r="F60" i="39" s="1"/>
  <c r="I54" i="86"/>
  <c r="G63" i="69"/>
  <c r="I63" i="69" s="1"/>
  <c r="D64" i="69"/>
  <c r="G60" i="18"/>
  <c r="I60" i="18" s="1"/>
  <c r="D61" i="18"/>
  <c r="E57" i="61"/>
  <c r="F57" i="61" s="1"/>
  <c r="B57" i="61"/>
  <c r="H58" i="44"/>
  <c r="I58" i="44" s="1"/>
  <c r="D59" i="44"/>
  <c r="H63" i="70"/>
  <c r="I63" i="70" s="1"/>
  <c r="D64" i="70"/>
  <c r="F55" i="68"/>
  <c r="D56" i="68" s="1"/>
  <c r="B55" i="68"/>
  <c r="H53" i="76"/>
  <c r="I53" i="76" s="1"/>
  <c r="D54" i="76"/>
  <c r="H51" i="94"/>
  <c r="I51" i="94" s="1"/>
  <c r="D52" i="94"/>
  <c r="I63" i="28"/>
  <c r="G53" i="75"/>
  <c r="I53" i="75" s="1"/>
  <c r="B59" i="39"/>
  <c r="H59" i="39"/>
  <c r="G59" i="39"/>
  <c r="E55" i="86"/>
  <c r="F55" i="86" s="1"/>
  <c r="B55" i="86"/>
  <c r="H59" i="53"/>
  <c r="I59" i="53" s="1"/>
  <c r="B53" i="81"/>
  <c r="F53" i="81"/>
  <c r="H53" i="81" s="1"/>
  <c r="E56" i="62"/>
  <c r="F56" i="62" s="1"/>
  <c r="H56" i="62" s="1"/>
  <c r="B56" i="62"/>
  <c r="G49" i="98"/>
  <c r="I49" i="98" s="1"/>
  <c r="D50" i="98"/>
  <c r="E50" i="98"/>
  <c r="H54" i="78"/>
  <c r="I54" i="78" s="1"/>
  <c r="D55" i="78"/>
  <c r="E54" i="75"/>
  <c r="F54" i="75" s="1"/>
  <c r="B54" i="75"/>
  <c r="G53" i="82"/>
  <c r="I53" i="82" s="1"/>
  <c r="D54" i="82"/>
  <c r="B61" i="31"/>
  <c r="G61" i="31"/>
  <c r="D69" i="23"/>
  <c r="E69" i="23" s="1"/>
  <c r="F69" i="23" s="1"/>
  <c r="D70" i="23" s="1"/>
  <c r="G61" i="24"/>
  <c r="D62" i="24"/>
  <c r="E63" i="17"/>
  <c r="F63" i="17" s="1"/>
  <c r="G63" i="17" s="1"/>
  <c r="C72" i="17"/>
  <c r="B63" i="17"/>
  <c r="H53" i="92"/>
  <c r="H51" i="87"/>
  <c r="H50" i="96"/>
  <c r="I50" i="96" s="1"/>
  <c r="H44" i="101"/>
  <c r="G58" i="45"/>
  <c r="I60" i="3"/>
  <c r="E60" i="43"/>
  <c r="F60" i="43" s="1"/>
  <c r="D61" i="43" s="1"/>
  <c r="B60" i="43"/>
  <c r="E62" i="3"/>
  <c r="F62" i="3" s="1"/>
  <c r="D63" i="3" s="1"/>
  <c r="B62" i="3"/>
  <c r="G43" i="102"/>
  <c r="I43" i="102" s="1"/>
  <c r="D44" i="102"/>
  <c r="E44" i="102"/>
  <c r="G53" i="77"/>
  <c r="I53" i="77" s="1"/>
  <c r="E62" i="29"/>
  <c r="F62" i="29" s="1"/>
  <c r="I67" i="23"/>
  <c r="G59" i="19"/>
  <c r="H61" i="24"/>
  <c r="E54" i="85"/>
  <c r="F54" i="85" s="1"/>
  <c r="B54" i="85"/>
  <c r="I51" i="88"/>
  <c r="I52" i="83"/>
  <c r="B68" i="23"/>
  <c r="G68" i="23"/>
  <c r="H68" i="23"/>
  <c r="H60" i="22" l="1"/>
  <c r="H63" i="17"/>
  <c r="I63" i="17" s="1"/>
  <c r="I61" i="31"/>
  <c r="I58" i="45"/>
  <c r="I44" i="101"/>
  <c r="I59" i="19"/>
  <c r="I51" i="90"/>
  <c r="H59" i="42"/>
  <c r="I64" i="71"/>
  <c r="G59" i="42"/>
  <c r="I53" i="92"/>
  <c r="G60" i="22"/>
  <c r="I60" i="22" s="1"/>
  <c r="I57" i="97"/>
  <c r="I54" i="79"/>
  <c r="I62" i="34"/>
  <c r="I57" i="56"/>
  <c r="I59" i="74"/>
  <c r="H62" i="3"/>
  <c r="I59" i="39"/>
  <c r="G61" i="41"/>
  <c r="I52" i="89"/>
  <c r="I58" i="58"/>
  <c r="I68" i="23"/>
  <c r="I51" i="87"/>
  <c r="H55" i="68"/>
  <c r="H61" i="41"/>
  <c r="I53" i="80"/>
  <c r="I54" i="91"/>
  <c r="I56" i="57"/>
  <c r="H58" i="54"/>
  <c r="D59" i="54"/>
  <c r="G58" i="54"/>
  <c r="D57" i="64"/>
  <c r="H56" i="64"/>
  <c r="G56" i="64"/>
  <c r="H64" i="30"/>
  <c r="D65" i="30"/>
  <c r="G64" i="30"/>
  <c r="H51" i="95"/>
  <c r="D52" i="95"/>
  <c r="G51" i="95"/>
  <c r="D66" i="28"/>
  <c r="E66" i="28" s="1"/>
  <c r="F66" i="28" s="1"/>
  <c r="G60" i="39"/>
  <c r="D61" i="39"/>
  <c r="E61" i="39" s="1"/>
  <c r="F61" i="39" s="1"/>
  <c r="G53" i="83"/>
  <c r="D54" i="83"/>
  <c r="E54" i="83"/>
  <c r="H53" i="83"/>
  <c r="G54" i="75"/>
  <c r="D55" i="75"/>
  <c r="H54" i="75"/>
  <c r="H57" i="72"/>
  <c r="D58" i="72"/>
  <c r="G57" i="72"/>
  <c r="G57" i="61"/>
  <c r="D58" i="61"/>
  <c r="H57" i="61"/>
  <c r="D65" i="32"/>
  <c r="E65" i="32" s="1"/>
  <c r="F65" i="32" s="1"/>
  <c r="G54" i="85"/>
  <c r="D55" i="85"/>
  <c r="E55" i="85"/>
  <c r="H54" i="85"/>
  <c r="D69" i="27"/>
  <c r="E69" i="27" s="1"/>
  <c r="F69" i="27" s="1"/>
  <c r="E70" i="23"/>
  <c r="F70" i="23" s="1"/>
  <c r="H70" i="23" s="1"/>
  <c r="B70" i="23"/>
  <c r="D56" i="86"/>
  <c r="G55" i="86"/>
  <c r="H55" i="86"/>
  <c r="G56" i="65"/>
  <c r="D57" i="65"/>
  <c r="H56" i="65"/>
  <c r="E62" i="24"/>
  <c r="F62" i="24" s="1"/>
  <c r="D63" i="24" s="1"/>
  <c r="B62" i="24"/>
  <c r="B64" i="69"/>
  <c r="G60" i="74"/>
  <c r="E54" i="77"/>
  <c r="F54" i="77" s="1"/>
  <c r="B54" i="77"/>
  <c r="G56" i="59"/>
  <c r="I56" i="59" s="1"/>
  <c r="D57" i="59"/>
  <c r="B53" i="89"/>
  <c r="F53" i="89"/>
  <c r="G53" i="89" s="1"/>
  <c r="B52" i="90"/>
  <c r="F52" i="90"/>
  <c r="G52" i="90" s="1"/>
  <c r="G62" i="31"/>
  <c r="D63" i="31"/>
  <c r="B60" i="21"/>
  <c r="D63" i="29"/>
  <c r="E63" i="29" s="1"/>
  <c r="F63" i="29" s="1"/>
  <c r="G60" i="43"/>
  <c r="G56" i="60"/>
  <c r="D57" i="60"/>
  <c r="E52" i="87"/>
  <c r="F52" i="87" s="1"/>
  <c r="H52" i="87" s="1"/>
  <c r="B52" i="87"/>
  <c r="H62" i="29"/>
  <c r="E61" i="53"/>
  <c r="F61" i="53" s="1"/>
  <c r="B61" i="53"/>
  <c r="E59" i="58"/>
  <c r="F59" i="58" s="1"/>
  <c r="B59" i="58"/>
  <c r="B62" i="31"/>
  <c r="H62" i="31"/>
  <c r="E63" i="3"/>
  <c r="F63" i="3" s="1"/>
  <c r="G63" i="3" s="1"/>
  <c r="B63" i="3"/>
  <c r="G55" i="68"/>
  <c r="G51" i="93"/>
  <c r="I51" i="93" s="1"/>
  <c r="D52" i="93"/>
  <c r="I64" i="28"/>
  <c r="I67" i="27"/>
  <c r="H60" i="74"/>
  <c r="E55" i="67"/>
  <c r="F55" i="67" s="1"/>
  <c r="G55" i="67" s="1"/>
  <c r="B55" i="67"/>
  <c r="G62" i="29"/>
  <c r="B60" i="53"/>
  <c r="G60" i="53"/>
  <c r="H60" i="53"/>
  <c r="H57" i="46"/>
  <c r="D58" i="46"/>
  <c r="F44" i="102"/>
  <c r="B44" i="102"/>
  <c r="H60" i="43"/>
  <c r="B69" i="23"/>
  <c r="H69" i="23"/>
  <c r="G69" i="23"/>
  <c r="E61" i="74"/>
  <c r="F61" i="74" s="1"/>
  <c r="B61" i="74"/>
  <c r="E54" i="92"/>
  <c r="F54" i="92" s="1"/>
  <c r="H54" i="92" s="1"/>
  <c r="B54" i="92"/>
  <c r="B64" i="32"/>
  <c r="H64" i="32"/>
  <c r="G64" i="32"/>
  <c r="B65" i="28"/>
  <c r="G65" i="28"/>
  <c r="H65" i="28"/>
  <c r="D64" i="34"/>
  <c r="E64" i="34" s="1"/>
  <c r="F64" i="34" s="1"/>
  <c r="E54" i="80"/>
  <c r="F54" i="80" s="1"/>
  <c r="D55" i="80" s="1"/>
  <c r="B54" i="80"/>
  <c r="E61" i="43"/>
  <c r="F61" i="43" s="1"/>
  <c r="B61" i="43"/>
  <c r="E56" i="68"/>
  <c r="F56" i="68" s="1"/>
  <c r="B56" i="68"/>
  <c r="B60" i="39"/>
  <c r="H60" i="39"/>
  <c r="I60" i="39" s="1"/>
  <c r="E53" i="99"/>
  <c r="F53" i="99" s="1"/>
  <c r="B53" i="99"/>
  <c r="B68" i="27"/>
  <c r="G68" i="27"/>
  <c r="H68" i="27"/>
  <c r="E59" i="45"/>
  <c r="F59" i="45" s="1"/>
  <c r="B59" i="45"/>
  <c r="G52" i="88"/>
  <c r="I52" i="88" s="1"/>
  <c r="D53" i="88"/>
  <c r="B45" i="101"/>
  <c r="F45" i="101"/>
  <c r="G45" i="101" s="1"/>
  <c r="E55" i="91"/>
  <c r="F55" i="91" s="1"/>
  <c r="B55" i="91"/>
  <c r="B63" i="34"/>
  <c r="H63" i="34"/>
  <c r="G63" i="34"/>
  <c r="E57" i="57"/>
  <c r="F57" i="57" s="1"/>
  <c r="B57" i="57"/>
  <c r="E54" i="82"/>
  <c r="F54" i="82" s="1"/>
  <c r="H54" i="82" s="1"/>
  <c r="B54" i="82"/>
  <c r="E55" i="78"/>
  <c r="F55" i="78" s="1"/>
  <c r="B55" i="78"/>
  <c r="G56" i="62"/>
  <c r="I56" i="62" s="1"/>
  <c r="D57" i="62"/>
  <c r="I61" i="24"/>
  <c r="G62" i="3"/>
  <c r="I62" i="3" s="1"/>
  <c r="E52" i="94"/>
  <c r="F52" i="94" s="1"/>
  <c r="G52" i="94" s="1"/>
  <c r="B52" i="94"/>
  <c r="E64" i="70"/>
  <c r="F64" i="70" s="1"/>
  <c r="H64" i="70" s="1"/>
  <c r="B64" i="70"/>
  <c r="E61" i="18"/>
  <c r="F61" i="18" s="1"/>
  <c r="H61" i="18" s="1"/>
  <c r="B61" i="18"/>
  <c r="G57" i="46"/>
  <c r="G57" i="55"/>
  <c r="I57" i="55" s="1"/>
  <c r="D58" i="55"/>
  <c r="G60" i="20"/>
  <c r="I60" i="20" s="1"/>
  <c r="D61" i="20"/>
  <c r="E61" i="20" s="1"/>
  <c r="F61" i="20" s="1"/>
  <c r="D62" i="20" s="1"/>
  <c r="E50" i="100"/>
  <c r="F50" i="100" s="1"/>
  <c r="B50" i="100"/>
  <c r="H60" i="73"/>
  <c r="I60" i="73" s="1"/>
  <c r="D61" i="73"/>
  <c r="E61" i="73" s="1"/>
  <c r="F61" i="73" s="1"/>
  <c r="E62" i="41"/>
  <c r="F62" i="41" s="1"/>
  <c r="B62" i="41"/>
  <c r="I55" i="63"/>
  <c r="D66" i="71"/>
  <c r="E66" i="71" s="1"/>
  <c r="F66" i="71" s="1"/>
  <c r="D67" i="71" s="1"/>
  <c r="I55" i="66"/>
  <c r="E58" i="56"/>
  <c r="F58" i="56" s="1"/>
  <c r="B58" i="56"/>
  <c r="B65" i="71"/>
  <c r="G65" i="71"/>
  <c r="H65" i="71"/>
  <c r="I59" i="21"/>
  <c r="E55" i="79"/>
  <c r="F55" i="79" s="1"/>
  <c r="H55" i="79" s="1"/>
  <c r="B55" i="79"/>
  <c r="D64" i="17"/>
  <c r="F50" i="98"/>
  <c r="H50" i="98" s="1"/>
  <c r="B50" i="98"/>
  <c r="G53" i="81"/>
  <c r="I53" i="81" s="1"/>
  <c r="D54" i="81"/>
  <c r="E54" i="76"/>
  <c r="F54" i="76" s="1"/>
  <c r="B54" i="76"/>
  <c r="E59" i="44"/>
  <c r="F59" i="44" s="1"/>
  <c r="H59" i="44" s="1"/>
  <c r="B59" i="44"/>
  <c r="E64" i="69"/>
  <c r="F64" i="69" s="1"/>
  <c r="D65" i="69" s="1"/>
  <c r="F54" i="84"/>
  <c r="H54" i="84" s="1"/>
  <c r="B54" i="84"/>
  <c r="I63" i="32"/>
  <c r="I63" i="30"/>
  <c r="E61" i="22"/>
  <c r="F61" i="22" s="1"/>
  <c r="H61" i="22" s="1"/>
  <c r="B61" i="22"/>
  <c r="H56" i="60"/>
  <c r="E51" i="96"/>
  <c r="F51" i="96" s="1"/>
  <c r="B51" i="96"/>
  <c r="E60" i="19"/>
  <c r="F60" i="19" s="1"/>
  <c r="B60" i="19"/>
  <c r="E60" i="42"/>
  <c r="F60" i="42" s="1"/>
  <c r="D61" i="42" s="1"/>
  <c r="B60" i="42"/>
  <c r="B58" i="97"/>
  <c r="F58" i="97"/>
  <c r="D59" i="97" s="1"/>
  <c r="F56" i="63"/>
  <c r="H56" i="63" s="1"/>
  <c r="B56" i="63"/>
  <c r="E56" i="66"/>
  <c r="F56" i="66" s="1"/>
  <c r="B56" i="66"/>
  <c r="F60" i="21"/>
  <c r="G64" i="70" l="1"/>
  <c r="I65" i="28"/>
  <c r="I59" i="42"/>
  <c r="H60" i="42"/>
  <c r="H58" i="97"/>
  <c r="H63" i="3"/>
  <c r="I63" i="3" s="1"/>
  <c r="I65" i="71"/>
  <c r="I53" i="83"/>
  <c r="I60" i="53"/>
  <c r="I54" i="85"/>
  <c r="I57" i="72"/>
  <c r="I58" i="54"/>
  <c r="I55" i="68"/>
  <c r="I56" i="60"/>
  <c r="I64" i="70"/>
  <c r="I61" i="41"/>
  <c r="D52" i="96"/>
  <c r="B52" i="96" s="1"/>
  <c r="G51" i="96"/>
  <c r="H51" i="96"/>
  <c r="I64" i="32"/>
  <c r="I60" i="74"/>
  <c r="I62" i="29"/>
  <c r="H62" i="24"/>
  <c r="G60" i="42"/>
  <c r="I60" i="42" s="1"/>
  <c r="I57" i="46"/>
  <c r="H64" i="69"/>
  <c r="I55" i="86"/>
  <c r="I51" i="95"/>
  <c r="D56" i="91"/>
  <c r="G55" i="91"/>
  <c r="H55" i="91"/>
  <c r="G50" i="100"/>
  <c r="D51" i="100"/>
  <c r="H50" i="100"/>
  <c r="D66" i="32"/>
  <c r="E66" i="32" s="1"/>
  <c r="F66" i="32" s="1"/>
  <c r="D67" i="32" s="1"/>
  <c r="H54" i="77"/>
  <c r="D55" i="77"/>
  <c r="G54" i="77"/>
  <c r="D60" i="58"/>
  <c r="H59" i="58"/>
  <c r="G59" i="58"/>
  <c r="H60" i="19"/>
  <c r="D61" i="19"/>
  <c r="G60" i="19"/>
  <c r="H61" i="43"/>
  <c r="D62" i="43"/>
  <c r="G61" i="43"/>
  <c r="G62" i="41"/>
  <c r="D63" i="41"/>
  <c r="E63" i="41" s="1"/>
  <c r="F63" i="41" s="1"/>
  <c r="D64" i="41" s="1"/>
  <c r="H62" i="41"/>
  <c r="G57" i="57"/>
  <c r="D58" i="57"/>
  <c r="H57" i="57"/>
  <c r="G56" i="68"/>
  <c r="D57" i="68"/>
  <c r="H56" i="68"/>
  <c r="D59" i="56"/>
  <c r="E59" i="56"/>
  <c r="H58" i="56"/>
  <c r="G58" i="56"/>
  <c r="G61" i="73"/>
  <c r="D62" i="73"/>
  <c r="D54" i="99"/>
  <c r="E54" i="99"/>
  <c r="G53" i="99"/>
  <c r="H53" i="99"/>
  <c r="D64" i="29"/>
  <c r="E64" i="29" s="1"/>
  <c r="F64" i="29" s="1"/>
  <c r="D65" i="29" s="1"/>
  <c r="H56" i="66"/>
  <c r="D57" i="66"/>
  <c r="G56" i="66"/>
  <c r="G54" i="76"/>
  <c r="D55" i="76"/>
  <c r="H54" i="76"/>
  <c r="G55" i="78"/>
  <c r="D56" i="78"/>
  <c r="H55" i="78"/>
  <c r="E65" i="69"/>
  <c r="F65" i="69" s="1"/>
  <c r="B65" i="69"/>
  <c r="D62" i="53"/>
  <c r="E62" i="53" s="1"/>
  <c r="F62" i="53" s="1"/>
  <c r="D62" i="22"/>
  <c r="E62" i="22" s="1"/>
  <c r="F62" i="22" s="1"/>
  <c r="D63" i="22" s="1"/>
  <c r="D62" i="74"/>
  <c r="E62" i="74" s="1"/>
  <c r="F62" i="74" s="1"/>
  <c r="D63" i="74" s="1"/>
  <c r="E58" i="46"/>
  <c r="F58" i="46" s="1"/>
  <c r="G58" i="46" s="1"/>
  <c r="B58" i="46"/>
  <c r="H55" i="67"/>
  <c r="I55" i="67" s="1"/>
  <c r="D56" i="67"/>
  <c r="E63" i="31"/>
  <c r="F63" i="31" s="1"/>
  <c r="G63" i="31" s="1"/>
  <c r="B63" i="31"/>
  <c r="E57" i="59"/>
  <c r="F57" i="59" s="1"/>
  <c r="G57" i="59" s="1"/>
  <c r="B57" i="59"/>
  <c r="G64" i="69"/>
  <c r="D70" i="27"/>
  <c r="E70" i="27" s="1"/>
  <c r="F70" i="27" s="1"/>
  <c r="E55" i="75"/>
  <c r="F55" i="75" s="1"/>
  <c r="B55" i="75"/>
  <c r="B66" i="71"/>
  <c r="H66" i="71"/>
  <c r="G66" i="71"/>
  <c r="G59" i="45"/>
  <c r="D60" i="45"/>
  <c r="E60" i="45" s="1"/>
  <c r="F60" i="45" s="1"/>
  <c r="D61" i="45" s="1"/>
  <c r="E55" i="80"/>
  <c r="F55" i="80" s="1"/>
  <c r="H55" i="80" s="1"/>
  <c r="B55" i="80"/>
  <c r="G55" i="79"/>
  <c r="D56" i="79"/>
  <c r="I63" i="34"/>
  <c r="D65" i="34"/>
  <c r="E65" i="34" s="1"/>
  <c r="F65" i="34" s="1"/>
  <c r="B69" i="27"/>
  <c r="G69" i="27"/>
  <c r="H69" i="27"/>
  <c r="I57" i="61"/>
  <c r="D67" i="28"/>
  <c r="E67" i="28" s="1"/>
  <c r="F67" i="28" s="1"/>
  <c r="D68" i="28" s="1"/>
  <c r="I55" i="79"/>
  <c r="G44" i="102"/>
  <c r="D45" i="102"/>
  <c r="E45" i="102"/>
  <c r="G59" i="44"/>
  <c r="I59" i="44" s="1"/>
  <c r="D60" i="44"/>
  <c r="E60" i="44" s="1"/>
  <c r="F60" i="44" s="1"/>
  <c r="D61" i="44" s="1"/>
  <c r="D65" i="70"/>
  <c r="E65" i="70"/>
  <c r="F65" i="70" s="1"/>
  <c r="H45" i="101"/>
  <c r="I45" i="101" s="1"/>
  <c r="D46" i="101"/>
  <c r="E46" i="101"/>
  <c r="E61" i="42"/>
  <c r="F61" i="42" s="1"/>
  <c r="G61" i="42" s="1"/>
  <c r="B61" i="42"/>
  <c r="E52" i="96"/>
  <c r="E57" i="62"/>
  <c r="F57" i="62" s="1"/>
  <c r="G57" i="62" s="1"/>
  <c r="B57" i="62"/>
  <c r="I68" i="27"/>
  <c r="B64" i="34"/>
  <c r="G64" i="34"/>
  <c r="H64" i="34"/>
  <c r="I69" i="23"/>
  <c r="G62" i="24"/>
  <c r="E58" i="61"/>
  <c r="F58" i="61" s="1"/>
  <c r="B58" i="61"/>
  <c r="B66" i="28"/>
  <c r="G66" i="28"/>
  <c r="H66" i="28"/>
  <c r="I56" i="64"/>
  <c r="B64" i="17"/>
  <c r="E58" i="55"/>
  <c r="F58" i="55" s="1"/>
  <c r="B58" i="55"/>
  <c r="E54" i="81"/>
  <c r="F54" i="81" s="1"/>
  <c r="B54" i="81"/>
  <c r="G54" i="82"/>
  <c r="I54" i="82" s="1"/>
  <c r="D55" i="82"/>
  <c r="G56" i="63"/>
  <c r="I56" i="63" s="1"/>
  <c r="D57" i="63"/>
  <c r="D61" i="21"/>
  <c r="G58" i="97"/>
  <c r="I58" i="97" s="1"/>
  <c r="G61" i="18"/>
  <c r="I61" i="18" s="1"/>
  <c r="D62" i="18"/>
  <c r="E62" i="18" s="1"/>
  <c r="F62" i="18" s="1"/>
  <c r="D63" i="18" s="1"/>
  <c r="H52" i="94"/>
  <c r="I52" i="94" s="1"/>
  <c r="D53" i="94"/>
  <c r="E53" i="88"/>
  <c r="F53" i="88" s="1"/>
  <c r="B53" i="88"/>
  <c r="G54" i="92"/>
  <c r="I54" i="92" s="1"/>
  <c r="D55" i="92"/>
  <c r="G52" i="87"/>
  <c r="I52" i="87" s="1"/>
  <c r="D53" i="87"/>
  <c r="B63" i="29"/>
  <c r="G63" i="29"/>
  <c r="H63" i="29"/>
  <c r="H52" i="90"/>
  <c r="I52" i="90" s="1"/>
  <c r="D53" i="90"/>
  <c r="E53" i="90"/>
  <c r="E56" i="86"/>
  <c r="F56" i="86" s="1"/>
  <c r="B56" i="86"/>
  <c r="E57" i="64"/>
  <c r="F57" i="64" s="1"/>
  <c r="H57" i="64" s="1"/>
  <c r="B57" i="64"/>
  <c r="D55" i="84"/>
  <c r="E55" i="84"/>
  <c r="E62" i="20"/>
  <c r="F62" i="20" s="1"/>
  <c r="D63" i="20" s="1"/>
  <c r="B62" i="20"/>
  <c r="H54" i="80"/>
  <c r="I60" i="43"/>
  <c r="D64" i="3"/>
  <c r="E64" i="3" s="1"/>
  <c r="F64" i="3" s="1"/>
  <c r="D65" i="3" s="1"/>
  <c r="H61" i="53"/>
  <c r="F55" i="85"/>
  <c r="G55" i="85" s="1"/>
  <c r="B55" i="85"/>
  <c r="F54" i="83"/>
  <c r="G54" i="83" s="1"/>
  <c r="B54" i="83"/>
  <c r="E52" i="95"/>
  <c r="F52" i="95" s="1"/>
  <c r="B52" i="95"/>
  <c r="G54" i="84"/>
  <c r="I54" i="84" s="1"/>
  <c r="G50" i="98"/>
  <c r="I50" i="98" s="1"/>
  <c r="D51" i="98"/>
  <c r="E51" i="98"/>
  <c r="E59" i="97"/>
  <c r="F59" i="97" s="1"/>
  <c r="D60" i="97" s="1"/>
  <c r="B59" i="97"/>
  <c r="G61" i="22"/>
  <c r="I61" i="22" s="1"/>
  <c r="E64" i="17"/>
  <c r="F64" i="17" s="1"/>
  <c r="D65" i="17" s="1"/>
  <c r="B61" i="20"/>
  <c r="G61" i="20"/>
  <c r="H61" i="20"/>
  <c r="H59" i="45"/>
  <c r="G54" i="80"/>
  <c r="G61" i="74"/>
  <c r="H44" i="102"/>
  <c r="I62" i="31"/>
  <c r="G61" i="53"/>
  <c r="E57" i="60"/>
  <c r="F57" i="60" s="1"/>
  <c r="B57" i="60"/>
  <c r="G60" i="21"/>
  <c r="E63" i="24"/>
  <c r="F63" i="24" s="1"/>
  <c r="G63" i="24" s="1"/>
  <c r="B63" i="24"/>
  <c r="E58" i="72"/>
  <c r="F58" i="72" s="1"/>
  <c r="B58" i="72"/>
  <c r="E59" i="54"/>
  <c r="F59" i="54" s="1"/>
  <c r="G59" i="54" s="1"/>
  <c r="B59" i="54"/>
  <c r="E67" i="71"/>
  <c r="F67" i="71" s="1"/>
  <c r="D68" i="71" s="1"/>
  <c r="B67" i="71"/>
  <c r="B61" i="73"/>
  <c r="H61" i="73"/>
  <c r="I61" i="73" s="1"/>
  <c r="H61" i="74"/>
  <c r="E52" i="93"/>
  <c r="F52" i="93" s="1"/>
  <c r="B52" i="93"/>
  <c r="H60" i="21"/>
  <c r="H53" i="89"/>
  <c r="I53" i="89" s="1"/>
  <c r="D54" i="89"/>
  <c r="I56" i="65"/>
  <c r="G70" i="23"/>
  <c r="I70" i="23" s="1"/>
  <c r="D71" i="23"/>
  <c r="H61" i="39"/>
  <c r="D62" i="39"/>
  <c r="I64" i="30"/>
  <c r="E57" i="65"/>
  <c r="F57" i="65" s="1"/>
  <c r="B57" i="65"/>
  <c r="B65" i="32"/>
  <c r="H65" i="32"/>
  <c r="G65" i="32"/>
  <c r="I54" i="75"/>
  <c r="B61" i="39"/>
  <c r="G61" i="39"/>
  <c r="E65" i="30"/>
  <c r="F65" i="30" s="1"/>
  <c r="B65" i="30"/>
  <c r="H59" i="97" l="1"/>
  <c r="I58" i="56"/>
  <c r="F52" i="96"/>
  <c r="H52" i="96" s="1"/>
  <c r="H61" i="42"/>
  <c r="I51" i="96"/>
  <c r="I64" i="69"/>
  <c r="I56" i="68"/>
  <c r="I61" i="20"/>
  <c r="D56" i="75"/>
  <c r="H55" i="75"/>
  <c r="G55" i="75"/>
  <c r="H63" i="24"/>
  <c r="I63" i="24" s="1"/>
  <c r="I60" i="21"/>
  <c r="I66" i="28"/>
  <c r="I63" i="29"/>
  <c r="I59" i="58"/>
  <c r="I54" i="77"/>
  <c r="I62" i="24"/>
  <c r="I59" i="45"/>
  <c r="I62" i="41"/>
  <c r="H58" i="55"/>
  <c r="G58" i="55"/>
  <c r="G57" i="65"/>
  <c r="H57" i="65"/>
  <c r="I61" i="39"/>
  <c r="H62" i="20"/>
  <c r="I53" i="99"/>
  <c r="F59" i="56"/>
  <c r="D60" i="56" s="1"/>
  <c r="I60" i="19"/>
  <c r="H64" i="17"/>
  <c r="I64" i="34"/>
  <c r="I61" i="74"/>
  <c r="I69" i="27"/>
  <c r="I66" i="71"/>
  <c r="I55" i="91"/>
  <c r="E67" i="32"/>
  <c r="F67" i="32" s="1"/>
  <c r="G67" i="32" s="1"/>
  <c r="B67" i="32"/>
  <c r="G52" i="96"/>
  <c r="D55" i="81"/>
  <c r="H54" i="81"/>
  <c r="G54" i="81"/>
  <c r="D57" i="86"/>
  <c r="H56" i="86"/>
  <c r="G56" i="86"/>
  <c r="D53" i="95"/>
  <c r="H52" i="95"/>
  <c r="G52" i="95"/>
  <c r="D66" i="69"/>
  <c r="E66" i="69" s="1"/>
  <c r="F66" i="69" s="1"/>
  <c r="H65" i="69"/>
  <c r="G65" i="69"/>
  <c r="G52" i="93"/>
  <c r="D53" i="93"/>
  <c r="H52" i="93"/>
  <c r="E63" i="18"/>
  <c r="F63" i="18" s="1"/>
  <c r="G63" i="18" s="1"/>
  <c r="B63" i="18"/>
  <c r="D54" i="88"/>
  <c r="G53" i="88"/>
  <c r="H53" i="88"/>
  <c r="E65" i="29"/>
  <c r="F65" i="29" s="1"/>
  <c r="G65" i="29" s="1"/>
  <c r="B65" i="29"/>
  <c r="G57" i="60"/>
  <c r="D58" i="60"/>
  <c r="H57" i="60"/>
  <c r="H58" i="61"/>
  <c r="D59" i="61"/>
  <c r="G58" i="61"/>
  <c r="I54" i="80"/>
  <c r="E53" i="87"/>
  <c r="F53" i="87" s="1"/>
  <c r="B53" i="87"/>
  <c r="B61" i="21"/>
  <c r="D66" i="70"/>
  <c r="E66" i="70" s="1"/>
  <c r="F66" i="70" s="1"/>
  <c r="D71" i="27"/>
  <c r="E71" i="27" s="1"/>
  <c r="F71" i="27" s="1"/>
  <c r="D63" i="53"/>
  <c r="E63" i="53" s="1"/>
  <c r="F63" i="53" s="1"/>
  <c r="D64" i="53" s="1"/>
  <c r="E56" i="78"/>
  <c r="F56" i="78" s="1"/>
  <c r="B56" i="78"/>
  <c r="I57" i="57"/>
  <c r="E62" i="43"/>
  <c r="F62" i="43"/>
  <c r="H62" i="43" s="1"/>
  <c r="B62" i="43"/>
  <c r="E60" i="58"/>
  <c r="F60" i="58" s="1"/>
  <c r="B60" i="58"/>
  <c r="I50" i="100"/>
  <c r="D66" i="30"/>
  <c r="E66" i="30" s="1"/>
  <c r="F66" i="30" s="1"/>
  <c r="G58" i="72"/>
  <c r="D59" i="72"/>
  <c r="E71" i="23"/>
  <c r="F71" i="23" s="1"/>
  <c r="H71" i="23" s="1"/>
  <c r="B71" i="23"/>
  <c r="E68" i="71"/>
  <c r="F68" i="71" s="1"/>
  <c r="D69" i="71" s="1"/>
  <c r="B68" i="71"/>
  <c r="G59" i="97"/>
  <c r="I59" i="97" s="1"/>
  <c r="G62" i="20"/>
  <c r="E53" i="94"/>
  <c r="F53" i="94" s="1"/>
  <c r="B53" i="94"/>
  <c r="E57" i="63"/>
  <c r="F57" i="63" s="1"/>
  <c r="B57" i="63"/>
  <c r="G64" i="17"/>
  <c r="B65" i="70"/>
  <c r="H65" i="70"/>
  <c r="G65" i="70"/>
  <c r="B70" i="27"/>
  <c r="H70" i="27"/>
  <c r="G70" i="27"/>
  <c r="D64" i="31"/>
  <c r="E64" i="31" s="1"/>
  <c r="F64" i="31" s="1"/>
  <c r="D59" i="46"/>
  <c r="E59" i="46"/>
  <c r="B62" i="53"/>
  <c r="H62" i="53"/>
  <c r="G62" i="53"/>
  <c r="E58" i="57"/>
  <c r="F58" i="57" s="1"/>
  <c r="G58" i="57" s="1"/>
  <c r="B58" i="57"/>
  <c r="E51" i="100"/>
  <c r="F51" i="100" s="1"/>
  <c r="B51" i="100"/>
  <c r="E60" i="97"/>
  <c r="F60" i="97" s="1"/>
  <c r="G60" i="97" s="1"/>
  <c r="B60" i="97"/>
  <c r="G57" i="64"/>
  <c r="I57" i="64" s="1"/>
  <c r="D58" i="64"/>
  <c r="I61" i="42"/>
  <c r="G55" i="80"/>
  <c r="I55" i="80" s="1"/>
  <c r="D56" i="80"/>
  <c r="B64" i="29"/>
  <c r="G64" i="29"/>
  <c r="H64" i="29"/>
  <c r="F51" i="98"/>
  <c r="D52" i="98" s="1"/>
  <c r="B53" i="90"/>
  <c r="F53" i="90"/>
  <c r="D54" i="90" s="1"/>
  <c r="E55" i="82"/>
  <c r="F55" i="82" s="1"/>
  <c r="B55" i="82"/>
  <c r="B60" i="44"/>
  <c r="G60" i="44"/>
  <c r="H60" i="44"/>
  <c r="B67" i="28"/>
  <c r="G67" i="28"/>
  <c r="H67" i="28"/>
  <c r="B65" i="34"/>
  <c r="G65" i="34"/>
  <c r="H65" i="34"/>
  <c r="B62" i="74"/>
  <c r="H62" i="74"/>
  <c r="G62" i="74"/>
  <c r="I54" i="76"/>
  <c r="E60" i="56"/>
  <c r="F60" i="56" s="1"/>
  <c r="B60" i="56"/>
  <c r="E68" i="28"/>
  <c r="F68" i="28" s="1"/>
  <c r="B68" i="28"/>
  <c r="E63" i="74"/>
  <c r="F63" i="74" s="1"/>
  <c r="B63" i="74"/>
  <c r="E55" i="76"/>
  <c r="F55" i="76" s="1"/>
  <c r="B55" i="76"/>
  <c r="B59" i="56"/>
  <c r="H59" i="56"/>
  <c r="G59" i="56"/>
  <c r="E64" i="41"/>
  <c r="F64" i="41" s="1"/>
  <c r="D65" i="41" s="1"/>
  <c r="B64" i="41"/>
  <c r="E61" i="19"/>
  <c r="F61" i="19" s="1"/>
  <c r="D62" i="19" s="1"/>
  <c r="B61" i="19"/>
  <c r="E55" i="77"/>
  <c r="F55" i="77" s="1"/>
  <c r="B55" i="77"/>
  <c r="H57" i="62"/>
  <c r="I57" i="62" s="1"/>
  <c r="D58" i="62"/>
  <c r="D62" i="42"/>
  <c r="E62" i="42" s="1"/>
  <c r="F62" i="42" s="1"/>
  <c r="E61" i="45"/>
  <c r="F61" i="45" s="1"/>
  <c r="B61" i="45"/>
  <c r="H57" i="59"/>
  <c r="I57" i="59" s="1"/>
  <c r="D58" i="59"/>
  <c r="H65" i="30"/>
  <c r="E65" i="17"/>
  <c r="F65" i="17" s="1"/>
  <c r="B65" i="17"/>
  <c r="D59" i="55"/>
  <c r="E59" i="55"/>
  <c r="E56" i="79"/>
  <c r="F56" i="79" s="1"/>
  <c r="B56" i="79"/>
  <c r="B60" i="45"/>
  <c r="H60" i="45"/>
  <c r="G60" i="45"/>
  <c r="E63" i="22"/>
  <c r="F63" i="22" s="1"/>
  <c r="G63" i="22" s="1"/>
  <c r="B63" i="22"/>
  <c r="F54" i="99"/>
  <c r="B63" i="41"/>
  <c r="G63" i="41"/>
  <c r="H63" i="41"/>
  <c r="H55" i="85"/>
  <c r="I55" i="85" s="1"/>
  <c r="D56" i="85"/>
  <c r="E61" i="44"/>
  <c r="F61" i="44" s="1"/>
  <c r="B61" i="44"/>
  <c r="D58" i="65"/>
  <c r="E58" i="65"/>
  <c r="E54" i="89"/>
  <c r="F54" i="89" s="1"/>
  <c r="B54" i="89"/>
  <c r="H59" i="54"/>
  <c r="I59" i="54" s="1"/>
  <c r="D60" i="54"/>
  <c r="E63" i="20"/>
  <c r="F63" i="20" s="1"/>
  <c r="G63" i="20" s="1"/>
  <c r="B63" i="20"/>
  <c r="D64" i="24"/>
  <c r="E64" i="24" s="1"/>
  <c r="F64" i="24" s="1"/>
  <c r="B64" i="3"/>
  <c r="H64" i="3"/>
  <c r="G64" i="3"/>
  <c r="F46" i="101"/>
  <c r="G46" i="101" s="1"/>
  <c r="B46" i="101"/>
  <c r="E56" i="75"/>
  <c r="B56" i="75"/>
  <c r="H58" i="46"/>
  <c r="I58" i="46" s="1"/>
  <c r="B62" i="22"/>
  <c r="G62" i="22"/>
  <c r="H62" i="22"/>
  <c r="I56" i="66"/>
  <c r="B54" i="99"/>
  <c r="E57" i="68"/>
  <c r="F57" i="68" s="1"/>
  <c r="H57" i="68" s="1"/>
  <c r="B57" i="68"/>
  <c r="E55" i="92"/>
  <c r="F55" i="92" s="1"/>
  <c r="B55" i="92"/>
  <c r="D66" i="34"/>
  <c r="E66" i="34" s="1"/>
  <c r="F66" i="34" s="1"/>
  <c r="B51" i="98"/>
  <c r="I61" i="53"/>
  <c r="B62" i="18"/>
  <c r="H62" i="18"/>
  <c r="G62" i="18"/>
  <c r="E56" i="67"/>
  <c r="F56" i="67" s="1"/>
  <c r="B56" i="67"/>
  <c r="E65" i="3"/>
  <c r="F65" i="3" s="1"/>
  <c r="B65" i="3"/>
  <c r="G65" i="30"/>
  <c r="I65" i="32"/>
  <c r="H67" i="71"/>
  <c r="H58" i="72"/>
  <c r="I44" i="102"/>
  <c r="E62" i="39"/>
  <c r="F62" i="39" s="1"/>
  <c r="H62" i="39" s="1"/>
  <c r="B62" i="39"/>
  <c r="G67" i="71"/>
  <c r="H54" i="83"/>
  <c r="I54" i="83" s="1"/>
  <c r="D55" i="83"/>
  <c r="F55" i="84"/>
  <c r="B55" i="84"/>
  <c r="E61" i="21"/>
  <c r="F61" i="21" s="1"/>
  <c r="G61" i="21" s="1"/>
  <c r="F45" i="102"/>
  <c r="G45" i="102" s="1"/>
  <c r="B45" i="102"/>
  <c r="H63" i="31"/>
  <c r="I63" i="31" s="1"/>
  <c r="I55" i="78"/>
  <c r="E57" i="66"/>
  <c r="F57" i="66" s="1"/>
  <c r="H57" i="66" s="1"/>
  <c r="B57" i="66"/>
  <c r="E62" i="73"/>
  <c r="F62" i="73" s="1"/>
  <c r="G62" i="73" s="1"/>
  <c r="B62" i="73"/>
  <c r="I61" i="43"/>
  <c r="B66" i="32"/>
  <c r="G66" i="32"/>
  <c r="H66" i="32"/>
  <c r="E56" i="91"/>
  <c r="F56" i="91" s="1"/>
  <c r="B56" i="91"/>
  <c r="I57" i="65" l="1"/>
  <c r="I55" i="75"/>
  <c r="D53" i="96"/>
  <c r="F56" i="75"/>
  <c r="I64" i="17"/>
  <c r="I58" i="72"/>
  <c r="H65" i="29"/>
  <c r="I65" i="29" s="1"/>
  <c r="I62" i="20"/>
  <c r="I58" i="61"/>
  <c r="I54" i="81"/>
  <c r="I66" i="32"/>
  <c r="G61" i="19"/>
  <c r="I62" i="18"/>
  <c r="I64" i="3"/>
  <c r="I52" i="96"/>
  <c r="I60" i="45"/>
  <c r="G64" i="41"/>
  <c r="H51" i="98"/>
  <c r="I62" i="74"/>
  <c r="I62" i="53"/>
  <c r="G51" i="98"/>
  <c r="I65" i="70"/>
  <c r="I65" i="69"/>
  <c r="F59" i="55"/>
  <c r="H61" i="19"/>
  <c r="F59" i="46"/>
  <c r="I58" i="55"/>
  <c r="D65" i="31"/>
  <c r="E65" i="31" s="1"/>
  <c r="F65" i="31" s="1"/>
  <c r="D66" i="31" s="1"/>
  <c r="E64" i="53"/>
  <c r="F64" i="53" s="1"/>
  <c r="B64" i="53"/>
  <c r="D66" i="17"/>
  <c r="E66" i="17" s="1"/>
  <c r="F66" i="17" s="1"/>
  <c r="G65" i="17"/>
  <c r="H65" i="17"/>
  <c r="H57" i="63"/>
  <c r="D58" i="63"/>
  <c r="G57" i="63"/>
  <c r="G55" i="92"/>
  <c r="D56" i="92"/>
  <c r="H55" i="92"/>
  <c r="G55" i="82"/>
  <c r="D56" i="82"/>
  <c r="H55" i="82"/>
  <c r="D67" i="70"/>
  <c r="D63" i="42"/>
  <c r="E63" i="42" s="1"/>
  <c r="F63" i="42" s="1"/>
  <c r="G53" i="94"/>
  <c r="D54" i="94"/>
  <c r="E54" i="94"/>
  <c r="H53" i="94"/>
  <c r="H56" i="79"/>
  <c r="D57" i="79"/>
  <c r="G56" i="79"/>
  <c r="D64" i="74"/>
  <c r="G63" i="74"/>
  <c r="H63" i="74"/>
  <c r="G56" i="75"/>
  <c r="D57" i="75"/>
  <c r="H56" i="75"/>
  <c r="D57" i="91"/>
  <c r="G56" i="91"/>
  <c r="H56" i="91"/>
  <c r="D67" i="30"/>
  <c r="D54" i="87"/>
  <c r="E54" i="87"/>
  <c r="H53" i="87"/>
  <c r="G53" i="87"/>
  <c r="D55" i="89"/>
  <c r="G54" i="89"/>
  <c r="H54" i="89"/>
  <c r="G56" i="67"/>
  <c r="D57" i="67"/>
  <c r="H56" i="67"/>
  <c r="D69" i="28"/>
  <c r="E69" i="28" s="1"/>
  <c r="F69" i="28" s="1"/>
  <c r="G68" i="28"/>
  <c r="H68" i="28"/>
  <c r="D52" i="100"/>
  <c r="H51" i="100"/>
  <c r="G51" i="100"/>
  <c r="H56" i="78"/>
  <c r="D57" i="78"/>
  <c r="G56" i="78"/>
  <c r="D61" i="56"/>
  <c r="E61" i="56" s="1"/>
  <c r="F61" i="56" s="1"/>
  <c r="I67" i="28"/>
  <c r="H60" i="97"/>
  <c r="I60" i="97" s="1"/>
  <c r="B59" i="72"/>
  <c r="D61" i="58"/>
  <c r="E61" i="58" s="1"/>
  <c r="F61" i="58" s="1"/>
  <c r="D62" i="58" s="1"/>
  <c r="E58" i="60"/>
  <c r="F58" i="60" s="1"/>
  <c r="G58" i="60" s="1"/>
  <c r="B58" i="60"/>
  <c r="E53" i="93"/>
  <c r="F53" i="93" s="1"/>
  <c r="B53" i="93"/>
  <c r="E53" i="95"/>
  <c r="F53" i="95" s="1"/>
  <c r="G53" i="95" s="1"/>
  <c r="B53" i="95"/>
  <c r="D65" i="24"/>
  <c r="E65" i="24" s="1"/>
  <c r="F65" i="24" s="1"/>
  <c r="G61" i="44"/>
  <c r="D62" i="44"/>
  <c r="H62" i="73"/>
  <c r="I62" i="73" s="1"/>
  <c r="E55" i="83"/>
  <c r="F55" i="83" s="1"/>
  <c r="D56" i="83" s="1"/>
  <c r="B55" i="83"/>
  <c r="B64" i="24"/>
  <c r="H64" i="24"/>
  <c r="G64" i="24"/>
  <c r="H61" i="45"/>
  <c r="D62" i="45"/>
  <c r="E62" i="45" s="1"/>
  <c r="F62" i="45" s="1"/>
  <c r="H55" i="77"/>
  <c r="D56" i="77"/>
  <c r="E65" i="41"/>
  <c r="F65" i="41" s="1"/>
  <c r="B65" i="41"/>
  <c r="G55" i="76"/>
  <c r="D56" i="76"/>
  <c r="G59" i="46"/>
  <c r="D60" i="46"/>
  <c r="E69" i="71"/>
  <c r="F69" i="71" s="1"/>
  <c r="G69" i="71" s="1"/>
  <c r="B69" i="71"/>
  <c r="H61" i="21"/>
  <c r="I61" i="21" s="1"/>
  <c r="E54" i="88"/>
  <c r="F54" i="88" s="1"/>
  <c r="H54" i="88" s="1"/>
  <c r="B54" i="88"/>
  <c r="E53" i="96"/>
  <c r="F53" i="96" s="1"/>
  <c r="B53" i="96"/>
  <c r="D55" i="99"/>
  <c r="E55" i="99"/>
  <c r="I67" i="71"/>
  <c r="I62" i="22"/>
  <c r="H63" i="22"/>
  <c r="I63" i="22" s="1"/>
  <c r="G53" i="90"/>
  <c r="E56" i="80"/>
  <c r="F56" i="80" s="1"/>
  <c r="D57" i="80" s="1"/>
  <c r="B56" i="80"/>
  <c r="B59" i="46"/>
  <c r="H59" i="46"/>
  <c r="I56" i="86"/>
  <c r="H45" i="102"/>
  <c r="I45" i="102" s="1"/>
  <c r="D46" i="102"/>
  <c r="E46" i="102"/>
  <c r="H55" i="84"/>
  <c r="D56" i="84"/>
  <c r="D66" i="3"/>
  <c r="E66" i="3" s="1"/>
  <c r="F66" i="3" s="1"/>
  <c r="D63" i="73"/>
  <c r="E56" i="85"/>
  <c r="F56" i="85" s="1"/>
  <c r="D57" i="85" s="1"/>
  <c r="B56" i="85"/>
  <c r="I60" i="44"/>
  <c r="H53" i="90"/>
  <c r="D61" i="97"/>
  <c r="E61" i="97" s="1"/>
  <c r="F61" i="97" s="1"/>
  <c r="D62" i="97" s="1"/>
  <c r="G71" i="23"/>
  <c r="I71" i="23" s="1"/>
  <c r="D72" i="23"/>
  <c r="B66" i="30"/>
  <c r="G66" i="30"/>
  <c r="H66" i="30"/>
  <c r="G62" i="43"/>
  <c r="I62" i="43" s="1"/>
  <c r="D63" i="43"/>
  <c r="B63" i="53"/>
  <c r="H63" i="53"/>
  <c r="G63" i="53"/>
  <c r="E57" i="86"/>
  <c r="F57" i="86" s="1"/>
  <c r="G57" i="86" s="1"/>
  <c r="B57" i="86"/>
  <c r="D64" i="22"/>
  <c r="E64" i="22" s="1"/>
  <c r="F64" i="22" s="1"/>
  <c r="D60" i="55"/>
  <c r="E60" i="55" s="1"/>
  <c r="F60" i="55" s="1"/>
  <c r="I65" i="30"/>
  <c r="B62" i="42"/>
  <c r="H62" i="42"/>
  <c r="G62" i="42"/>
  <c r="E54" i="90"/>
  <c r="F54" i="90" s="1"/>
  <c r="G54" i="90" s="1"/>
  <c r="B54" i="90"/>
  <c r="H58" i="57"/>
  <c r="I58" i="57" s="1"/>
  <c r="D59" i="57"/>
  <c r="B64" i="31"/>
  <c r="H64" i="31"/>
  <c r="G64" i="31"/>
  <c r="D72" i="27"/>
  <c r="E72" i="27" s="1"/>
  <c r="E73" i="27" s="1"/>
  <c r="H66" i="69"/>
  <c r="D67" i="69"/>
  <c r="H67" i="32"/>
  <c r="I67" i="32" s="1"/>
  <c r="D68" i="32"/>
  <c r="E68" i="32" s="1"/>
  <c r="F68" i="32" s="1"/>
  <c r="G57" i="68"/>
  <c r="I57" i="68" s="1"/>
  <c r="D58" i="68"/>
  <c r="G62" i="39"/>
  <c r="I62" i="39" s="1"/>
  <c r="D63" i="39"/>
  <c r="B66" i="34"/>
  <c r="H66" i="34"/>
  <c r="G66" i="34"/>
  <c r="F58" i="65"/>
  <c r="D59" i="65" s="1"/>
  <c r="I63" i="41"/>
  <c r="B59" i="55"/>
  <c r="H59" i="55"/>
  <c r="G59" i="55"/>
  <c r="E58" i="59"/>
  <c r="F58" i="59" s="1"/>
  <c r="B58" i="59"/>
  <c r="E58" i="62"/>
  <c r="F58" i="62" s="1"/>
  <c r="B58" i="62"/>
  <c r="I59" i="56"/>
  <c r="G60" i="56"/>
  <c r="I65" i="34"/>
  <c r="E58" i="64"/>
  <c r="F58" i="64" s="1"/>
  <c r="B58" i="64"/>
  <c r="G60" i="58"/>
  <c r="B71" i="27"/>
  <c r="G71" i="27"/>
  <c r="H71" i="27"/>
  <c r="E59" i="61"/>
  <c r="F59" i="61" s="1"/>
  <c r="D60" i="61" s="1"/>
  <c r="B59" i="61"/>
  <c r="D66" i="29"/>
  <c r="E66" i="29" s="1"/>
  <c r="F66" i="29" s="1"/>
  <c r="H63" i="18"/>
  <c r="I63" i="18" s="1"/>
  <c r="D64" i="18"/>
  <c r="E64" i="18" s="1"/>
  <c r="F64" i="18" s="1"/>
  <c r="B66" i="69"/>
  <c r="G66" i="69"/>
  <c r="D67" i="34"/>
  <c r="E67" i="34" s="1"/>
  <c r="F67" i="34" s="1"/>
  <c r="H46" i="101"/>
  <c r="I46" i="101" s="1"/>
  <c r="D47" i="101"/>
  <c r="E47" i="101"/>
  <c r="H63" i="20"/>
  <c r="I63" i="20" s="1"/>
  <c r="D64" i="20"/>
  <c r="D62" i="21"/>
  <c r="G57" i="66"/>
  <c r="I57" i="66" s="1"/>
  <c r="D58" i="66"/>
  <c r="G55" i="84"/>
  <c r="G65" i="3"/>
  <c r="H54" i="99"/>
  <c r="E60" i="54"/>
  <c r="F60" i="54" s="1"/>
  <c r="B60" i="54"/>
  <c r="B58" i="65"/>
  <c r="E62" i="19"/>
  <c r="F62" i="19" s="1"/>
  <c r="B62" i="19"/>
  <c r="E52" i="98"/>
  <c r="F52" i="98" s="1"/>
  <c r="B52" i="98"/>
  <c r="I70" i="27"/>
  <c r="H68" i="71"/>
  <c r="H60" i="58"/>
  <c r="E55" i="81"/>
  <c r="F55" i="81" s="1"/>
  <c r="B55" i="81"/>
  <c r="H65" i="3"/>
  <c r="G54" i="99"/>
  <c r="H61" i="44"/>
  <c r="I61" i="44" s="1"/>
  <c r="G61" i="45"/>
  <c r="G55" i="77"/>
  <c r="H64" i="41"/>
  <c r="H55" i="76"/>
  <c r="H60" i="56"/>
  <c r="I64" i="29"/>
  <c r="G68" i="71"/>
  <c r="E59" i="72"/>
  <c r="F59" i="72" s="1"/>
  <c r="D60" i="72" s="1"/>
  <c r="B66" i="70"/>
  <c r="H66" i="70"/>
  <c r="G66" i="70"/>
  <c r="I57" i="60"/>
  <c r="I53" i="88"/>
  <c r="I52" i="93"/>
  <c r="I52" i="95"/>
  <c r="I61" i="45" l="1"/>
  <c r="D54" i="96"/>
  <c r="B54" i="96" s="1"/>
  <c r="G53" i="96"/>
  <c r="I66" i="69"/>
  <c r="I56" i="79"/>
  <c r="I55" i="77"/>
  <c r="H53" i="96"/>
  <c r="I53" i="96" s="1"/>
  <c r="I56" i="91"/>
  <c r="I66" i="34"/>
  <c r="H58" i="65"/>
  <c r="I58" i="65" s="1"/>
  <c r="G58" i="65"/>
  <c r="I64" i="24"/>
  <c r="I65" i="3"/>
  <c r="I53" i="87"/>
  <c r="I55" i="92"/>
  <c r="I61" i="19"/>
  <c r="H58" i="64"/>
  <c r="G58" i="64"/>
  <c r="H59" i="61"/>
  <c r="I64" i="31"/>
  <c r="I51" i="100"/>
  <c r="I66" i="30"/>
  <c r="H58" i="60"/>
  <c r="I58" i="60" s="1"/>
  <c r="I68" i="28"/>
  <c r="I54" i="89"/>
  <c r="I59" i="55"/>
  <c r="I56" i="75"/>
  <c r="I65" i="17"/>
  <c r="I64" i="41"/>
  <c r="I68" i="71"/>
  <c r="I55" i="84"/>
  <c r="I51" i="98"/>
  <c r="E62" i="58"/>
  <c r="F62" i="58" s="1"/>
  <c r="G62" i="58" s="1"/>
  <c r="B62" i="58"/>
  <c r="H53" i="93"/>
  <c r="D54" i="93"/>
  <c r="G53" i="93"/>
  <c r="G63" i="42"/>
  <c r="D64" i="42"/>
  <c r="E64" i="42" s="1"/>
  <c r="F64" i="42" s="1"/>
  <c r="D65" i="42" s="1"/>
  <c r="D65" i="53"/>
  <c r="E65" i="53" s="1"/>
  <c r="F65" i="53" s="1"/>
  <c r="H64" i="53"/>
  <c r="G64" i="53"/>
  <c r="D66" i="41"/>
  <c r="E66" i="41" s="1"/>
  <c r="F66" i="41" s="1"/>
  <c r="D67" i="41" s="1"/>
  <c r="G65" i="41"/>
  <c r="H65" i="41"/>
  <c r="G62" i="19"/>
  <c r="D63" i="19"/>
  <c r="G58" i="62"/>
  <c r="D59" i="62"/>
  <c r="E59" i="62"/>
  <c r="E67" i="69"/>
  <c r="F67" i="69" s="1"/>
  <c r="B67" i="69"/>
  <c r="H59" i="72"/>
  <c r="B47" i="101"/>
  <c r="F47" i="101"/>
  <c r="H47" i="101" s="1"/>
  <c r="B64" i="22"/>
  <c r="H64" i="22"/>
  <c r="G64" i="22"/>
  <c r="I63" i="53"/>
  <c r="G56" i="80"/>
  <c r="F55" i="99"/>
  <c r="H55" i="99" s="1"/>
  <c r="D70" i="71"/>
  <c r="E70" i="71" s="1"/>
  <c r="F70" i="71" s="1"/>
  <c r="E62" i="44"/>
  <c r="F62" i="44" s="1"/>
  <c r="D63" i="44" s="1"/>
  <c r="B62" i="44"/>
  <c r="D62" i="56"/>
  <c r="E62" i="56" s="1"/>
  <c r="F62" i="56" s="1"/>
  <c r="B67" i="30"/>
  <c r="B67" i="70"/>
  <c r="I57" i="63"/>
  <c r="B63" i="73"/>
  <c r="B64" i="74"/>
  <c r="G55" i="81"/>
  <c r="D56" i="81"/>
  <c r="E58" i="66"/>
  <c r="F58" i="66" s="1"/>
  <c r="B58" i="66"/>
  <c r="G58" i="59"/>
  <c r="D59" i="59"/>
  <c r="D69" i="32"/>
  <c r="E69" i="32" s="1"/>
  <c r="F69" i="32" s="1"/>
  <c r="E62" i="97"/>
  <c r="F62" i="97" s="1"/>
  <c r="B62" i="97"/>
  <c r="E57" i="85"/>
  <c r="F57" i="85" s="1"/>
  <c r="G57" i="85" s="1"/>
  <c r="B57" i="85"/>
  <c r="B55" i="99"/>
  <c r="E60" i="46"/>
  <c r="F60" i="46" s="1"/>
  <c r="D61" i="46" s="1"/>
  <c r="B60" i="46"/>
  <c r="B61" i="56"/>
  <c r="G61" i="56"/>
  <c r="H61" i="56"/>
  <c r="I63" i="74"/>
  <c r="I53" i="94"/>
  <c r="E58" i="63"/>
  <c r="F58" i="63" s="1"/>
  <c r="H58" i="63" s="1"/>
  <c r="B58" i="63"/>
  <c r="D61" i="54"/>
  <c r="E61" i="54" s="1"/>
  <c r="F61" i="54" s="1"/>
  <c r="B63" i="39"/>
  <c r="E56" i="83"/>
  <c r="F56" i="83" s="1"/>
  <c r="G56" i="83" s="1"/>
  <c r="B56" i="83"/>
  <c r="E57" i="91"/>
  <c r="F57" i="91" s="1"/>
  <c r="H57" i="91" s="1"/>
  <c r="B57" i="91"/>
  <c r="I55" i="76"/>
  <c r="H52" i="98"/>
  <c r="D53" i="98"/>
  <c r="E53" i="98"/>
  <c r="G60" i="54"/>
  <c r="H60" i="54"/>
  <c r="B66" i="29"/>
  <c r="H66" i="29"/>
  <c r="G66" i="29"/>
  <c r="B68" i="32"/>
  <c r="G68" i="32"/>
  <c r="H68" i="32"/>
  <c r="I62" i="42"/>
  <c r="E63" i="43"/>
  <c r="F63" i="43" s="1"/>
  <c r="B63" i="43"/>
  <c r="B61" i="97"/>
  <c r="G61" i="97"/>
  <c r="H61" i="97"/>
  <c r="B46" i="102"/>
  <c r="F46" i="102"/>
  <c r="H46" i="102" s="1"/>
  <c r="E57" i="80"/>
  <c r="F57" i="80" s="1"/>
  <c r="G57" i="80" s="1"/>
  <c r="B57" i="80"/>
  <c r="G54" i="88"/>
  <c r="I54" i="88" s="1"/>
  <c r="D55" i="88"/>
  <c r="E56" i="77"/>
  <c r="F56" i="77" s="1"/>
  <c r="B56" i="77"/>
  <c r="G55" i="83"/>
  <c r="D66" i="24"/>
  <c r="E66" i="24" s="1"/>
  <c r="F66" i="24" s="1"/>
  <c r="B61" i="58"/>
  <c r="H61" i="58"/>
  <c r="G61" i="58"/>
  <c r="I56" i="78"/>
  <c r="D70" i="28"/>
  <c r="E70" i="28" s="1"/>
  <c r="F70" i="28" s="1"/>
  <c r="E55" i="89"/>
  <c r="B55" i="89"/>
  <c r="F55" i="89"/>
  <c r="D56" i="89" s="1"/>
  <c r="I55" i="82"/>
  <c r="B62" i="21"/>
  <c r="D67" i="29"/>
  <c r="E67" i="29" s="1"/>
  <c r="F67" i="29" s="1"/>
  <c r="I66" i="70"/>
  <c r="H62" i="19"/>
  <c r="H67" i="34"/>
  <c r="D68" i="34"/>
  <c r="I60" i="58"/>
  <c r="E62" i="21"/>
  <c r="F62" i="21" s="1"/>
  <c r="H62" i="21" s="1"/>
  <c r="B67" i="34"/>
  <c r="G67" i="34"/>
  <c r="G59" i="61"/>
  <c r="I59" i="61" s="1"/>
  <c r="H58" i="62"/>
  <c r="E63" i="39"/>
  <c r="F63" i="39" s="1"/>
  <c r="D64" i="39" s="1"/>
  <c r="E59" i="57"/>
  <c r="F59" i="57" s="1"/>
  <c r="G59" i="57" s="1"/>
  <c r="B59" i="57"/>
  <c r="I53" i="90"/>
  <c r="E63" i="73"/>
  <c r="F63" i="73" s="1"/>
  <c r="D64" i="73" s="1"/>
  <c r="E56" i="76"/>
  <c r="F56" i="76" s="1"/>
  <c r="B56" i="76"/>
  <c r="H55" i="83"/>
  <c r="B65" i="24"/>
  <c r="G65" i="24"/>
  <c r="H65" i="24"/>
  <c r="G59" i="72"/>
  <c r="E57" i="78"/>
  <c r="F57" i="78" s="1"/>
  <c r="B57" i="78"/>
  <c r="B69" i="28"/>
  <c r="H69" i="28"/>
  <c r="G69" i="28"/>
  <c r="E64" i="74"/>
  <c r="F64" i="74" s="1"/>
  <c r="G64" i="74" s="1"/>
  <c r="F54" i="94"/>
  <c r="D55" i="94" s="1"/>
  <c r="B54" i="94"/>
  <c r="E56" i="82"/>
  <c r="F56" i="82" s="1"/>
  <c r="H56" i="82" s="1"/>
  <c r="B56" i="82"/>
  <c r="H66" i="3"/>
  <c r="D67" i="3"/>
  <c r="I59" i="46"/>
  <c r="E54" i="96"/>
  <c r="H69" i="71"/>
  <c r="I69" i="71" s="1"/>
  <c r="B62" i="45"/>
  <c r="H62" i="45"/>
  <c r="G62" i="45"/>
  <c r="I56" i="67"/>
  <c r="E64" i="20"/>
  <c r="F64" i="20" s="1"/>
  <c r="G64" i="20" s="1"/>
  <c r="B64" i="20"/>
  <c r="G52" i="98"/>
  <c r="D65" i="18"/>
  <c r="E65" i="18" s="1"/>
  <c r="F65" i="18" s="1"/>
  <c r="D66" i="18" s="1"/>
  <c r="E58" i="68"/>
  <c r="F58" i="68" s="1"/>
  <c r="B58" i="68"/>
  <c r="B60" i="55"/>
  <c r="H60" i="55"/>
  <c r="G60" i="55"/>
  <c r="H56" i="85"/>
  <c r="B66" i="3"/>
  <c r="G66" i="3"/>
  <c r="H53" i="95"/>
  <c r="I53" i="95" s="1"/>
  <c r="D54" i="95"/>
  <c r="D59" i="60"/>
  <c r="E59" i="60"/>
  <c r="E57" i="67"/>
  <c r="F57" i="67" s="1"/>
  <c r="G57" i="67" s="1"/>
  <c r="B57" i="67"/>
  <c r="B54" i="87"/>
  <c r="F54" i="87"/>
  <c r="G54" i="87" s="1"/>
  <c r="E57" i="75"/>
  <c r="B57" i="75"/>
  <c r="F57" i="75"/>
  <c r="D58" i="75" s="1"/>
  <c r="E57" i="79"/>
  <c r="F57" i="79" s="1"/>
  <c r="B57" i="79"/>
  <c r="B63" i="42"/>
  <c r="H63" i="42"/>
  <c r="I63" i="42" s="1"/>
  <c r="E56" i="92"/>
  <c r="F56" i="92" s="1"/>
  <c r="B56" i="92"/>
  <c r="H66" i="17"/>
  <c r="D67" i="17"/>
  <c r="E66" i="31"/>
  <c r="F66" i="31" s="1"/>
  <c r="B66" i="31"/>
  <c r="E60" i="72"/>
  <c r="F60" i="72" s="1"/>
  <c r="D61" i="72" s="1"/>
  <c r="B60" i="72"/>
  <c r="H57" i="86"/>
  <c r="I57" i="86" s="1"/>
  <c r="D58" i="86"/>
  <c r="E58" i="86" s="1"/>
  <c r="F58" i="86" s="1"/>
  <c r="D59" i="86" s="1"/>
  <c r="D63" i="45"/>
  <c r="E63" i="45" s="1"/>
  <c r="F63" i="45" s="1"/>
  <c r="D64" i="45" s="1"/>
  <c r="D61" i="55"/>
  <c r="E61" i="55" s="1"/>
  <c r="F61" i="55" s="1"/>
  <c r="I54" i="99"/>
  <c r="E60" i="61"/>
  <c r="F60" i="61" s="1"/>
  <c r="B60" i="61"/>
  <c r="D59" i="64"/>
  <c r="E59" i="64" s="1"/>
  <c r="F59" i="64" s="1"/>
  <c r="H54" i="90"/>
  <c r="I54" i="90" s="1"/>
  <c r="D55" i="90"/>
  <c r="I60" i="56"/>
  <c r="H55" i="81"/>
  <c r="I55" i="81" s="1"/>
  <c r="B64" i="18"/>
  <c r="G64" i="18"/>
  <c r="H64" i="18"/>
  <c r="I71" i="27"/>
  <c r="H58" i="59"/>
  <c r="E59" i="65"/>
  <c r="F59" i="65" s="1"/>
  <c r="G59" i="65" s="1"/>
  <c r="B59" i="65"/>
  <c r="B72" i="27"/>
  <c r="F72" i="27"/>
  <c r="G72" i="27" s="1"/>
  <c r="G73" i="27" s="1"/>
  <c r="D65" i="22"/>
  <c r="E65" i="22" s="1"/>
  <c r="F65" i="22" s="1"/>
  <c r="E72" i="23"/>
  <c r="E73" i="23" s="1"/>
  <c r="B72" i="23"/>
  <c r="G56" i="85"/>
  <c r="E56" i="84"/>
  <c r="F56" i="84" s="1"/>
  <c r="D57" i="84" s="1"/>
  <c r="B56" i="84"/>
  <c r="H56" i="80"/>
  <c r="E52" i="100"/>
  <c r="F52" i="100" s="1"/>
  <c r="H52" i="100" s="1"/>
  <c r="B52" i="100"/>
  <c r="E67" i="30"/>
  <c r="F67" i="30" s="1"/>
  <c r="E67" i="70"/>
  <c r="F67" i="70" s="1"/>
  <c r="B66" i="17"/>
  <c r="G66" i="17"/>
  <c r="B65" i="31"/>
  <c r="G65" i="31"/>
  <c r="H65" i="31"/>
  <c r="G57" i="75" l="1"/>
  <c r="H62" i="58"/>
  <c r="I62" i="19"/>
  <c r="I65" i="41"/>
  <c r="F72" i="23"/>
  <c r="H72" i="23" s="1"/>
  <c r="F54" i="96"/>
  <c r="E55" i="96" s="1"/>
  <c r="I62" i="58"/>
  <c r="I64" i="53"/>
  <c r="I61" i="58"/>
  <c r="I61" i="56"/>
  <c r="I58" i="59"/>
  <c r="H55" i="89"/>
  <c r="I60" i="54"/>
  <c r="I68" i="32"/>
  <c r="I58" i="62"/>
  <c r="H62" i="44"/>
  <c r="I56" i="80"/>
  <c r="G67" i="69"/>
  <c r="H67" i="69"/>
  <c r="H72" i="27"/>
  <c r="I52" i="98"/>
  <c r="I69" i="28"/>
  <c r="G60" i="46"/>
  <c r="G60" i="72"/>
  <c r="G55" i="99"/>
  <c r="I55" i="99" s="1"/>
  <c r="H54" i="94"/>
  <c r="I66" i="29"/>
  <c r="H63" i="39"/>
  <c r="I66" i="17"/>
  <c r="H60" i="72"/>
  <c r="I67" i="34"/>
  <c r="G62" i="44"/>
  <c r="I64" i="22"/>
  <c r="I58" i="64"/>
  <c r="H56" i="77"/>
  <c r="D57" i="77"/>
  <c r="G56" i="77"/>
  <c r="G58" i="68"/>
  <c r="D59" i="68"/>
  <c r="H58" i="68"/>
  <c r="E67" i="41"/>
  <c r="F67" i="41" s="1"/>
  <c r="B67" i="41"/>
  <c r="E59" i="86"/>
  <c r="F59" i="86" s="1"/>
  <c r="H59" i="86" s="1"/>
  <c r="B59" i="86"/>
  <c r="D67" i="31"/>
  <c r="G66" i="31"/>
  <c r="H66" i="31"/>
  <c r="H56" i="92"/>
  <c r="D57" i="92"/>
  <c r="G56" i="92"/>
  <c r="H57" i="78"/>
  <c r="D58" i="78"/>
  <c r="G57" i="78"/>
  <c r="E66" i="18"/>
  <c r="F66" i="18" s="1"/>
  <c r="H66" i="18" s="1"/>
  <c r="B66" i="18"/>
  <c r="H54" i="96"/>
  <c r="D55" i="96"/>
  <c r="G54" i="96"/>
  <c r="H58" i="66"/>
  <c r="D59" i="66"/>
  <c r="E59" i="66"/>
  <c r="G58" i="66"/>
  <c r="D61" i="61"/>
  <c r="G60" i="61"/>
  <c r="H60" i="61"/>
  <c r="D68" i="29"/>
  <c r="E68" i="29" s="1"/>
  <c r="F68" i="29" s="1"/>
  <c r="D64" i="43"/>
  <c r="H63" i="43"/>
  <c r="G63" i="43"/>
  <c r="D62" i="54"/>
  <c r="E62" i="54" s="1"/>
  <c r="F62" i="54" s="1"/>
  <c r="H63" i="73"/>
  <c r="H62" i="56"/>
  <c r="D63" i="56"/>
  <c r="D56" i="99"/>
  <c r="E56" i="99"/>
  <c r="B59" i="62"/>
  <c r="I53" i="93"/>
  <c r="E57" i="84"/>
  <c r="F57" i="84" s="1"/>
  <c r="G57" i="84" s="1"/>
  <c r="B57" i="84"/>
  <c r="H73" i="23"/>
  <c r="H64" i="20"/>
  <c r="I64" i="20" s="1"/>
  <c r="D65" i="20"/>
  <c r="E65" i="20" s="1"/>
  <c r="F65" i="20" s="1"/>
  <c r="E55" i="94"/>
  <c r="F55" i="94" s="1"/>
  <c r="B55" i="94"/>
  <c r="D60" i="57"/>
  <c r="E60" i="57" s="1"/>
  <c r="F60" i="57" s="1"/>
  <c r="E68" i="34"/>
  <c r="F68" i="34" s="1"/>
  <c r="B68" i="34"/>
  <c r="B70" i="28"/>
  <c r="H70" i="28"/>
  <c r="G70" i="28"/>
  <c r="B53" i="98"/>
  <c r="F53" i="98"/>
  <c r="G53" i="98" s="1"/>
  <c r="H56" i="83"/>
  <c r="I56" i="83" s="1"/>
  <c r="D57" i="83"/>
  <c r="B61" i="54"/>
  <c r="H61" i="54"/>
  <c r="G61" i="54"/>
  <c r="D63" i="97"/>
  <c r="E63" i="97" s="1"/>
  <c r="F63" i="97" s="1"/>
  <c r="B62" i="56"/>
  <c r="G62" i="56"/>
  <c r="I59" i="72"/>
  <c r="E54" i="93"/>
  <c r="F54" i="93" s="1"/>
  <c r="G54" i="93" s="1"/>
  <c r="B54" i="93"/>
  <c r="D71" i="28"/>
  <c r="E71" i="28" s="1"/>
  <c r="F71" i="28" s="1"/>
  <c r="G56" i="84"/>
  <c r="E64" i="45"/>
  <c r="F64" i="45" s="1"/>
  <c r="G64" i="45" s="1"/>
  <c r="B64" i="45"/>
  <c r="G57" i="79"/>
  <c r="D58" i="79"/>
  <c r="H54" i="87"/>
  <c r="I54" i="87" s="1"/>
  <c r="D55" i="87"/>
  <c r="E55" i="87"/>
  <c r="G67" i="70"/>
  <c r="D68" i="70"/>
  <c r="H64" i="74"/>
  <c r="D65" i="74"/>
  <c r="E64" i="39"/>
  <c r="F64" i="39" s="1"/>
  <c r="H64" i="39" s="1"/>
  <c r="B64" i="39"/>
  <c r="D58" i="80"/>
  <c r="E58" i="80"/>
  <c r="G69" i="32"/>
  <c r="D70" i="32"/>
  <c r="E56" i="81"/>
  <c r="F56" i="81" s="1"/>
  <c r="B56" i="81"/>
  <c r="E63" i="19"/>
  <c r="F63" i="19" s="1"/>
  <c r="B63" i="19"/>
  <c r="G65" i="53"/>
  <c r="D66" i="53"/>
  <c r="D66" i="22"/>
  <c r="E66" i="22" s="1"/>
  <c r="F66" i="22" s="1"/>
  <c r="D67" i="22" s="1"/>
  <c r="B59" i="60"/>
  <c r="B67" i="3"/>
  <c r="G56" i="76"/>
  <c r="D57" i="76"/>
  <c r="H59" i="65"/>
  <c r="I59" i="65" s="1"/>
  <c r="E61" i="72"/>
  <c r="F61" i="72" s="1"/>
  <c r="H61" i="72" s="1"/>
  <c r="B61" i="72"/>
  <c r="E54" i="95"/>
  <c r="F54" i="95" s="1"/>
  <c r="H54" i="95" s="1"/>
  <c r="B54" i="95"/>
  <c r="H56" i="84"/>
  <c r="B63" i="45"/>
  <c r="G63" i="45"/>
  <c r="H63" i="45"/>
  <c r="D68" i="30"/>
  <c r="E68" i="30" s="1"/>
  <c r="F68" i="30" s="1"/>
  <c r="H57" i="75"/>
  <c r="I57" i="75" s="1"/>
  <c r="I66" i="3"/>
  <c r="I65" i="24"/>
  <c r="G55" i="89"/>
  <c r="I55" i="89" s="1"/>
  <c r="B69" i="32"/>
  <c r="H69" i="32"/>
  <c r="H67" i="70"/>
  <c r="B65" i="53"/>
  <c r="H65" i="53"/>
  <c r="B58" i="86"/>
  <c r="G58" i="86"/>
  <c r="H58" i="86"/>
  <c r="H57" i="67"/>
  <c r="I57" i="67" s="1"/>
  <c r="D58" i="67"/>
  <c r="E58" i="67"/>
  <c r="E59" i="59"/>
  <c r="F59" i="59" s="1"/>
  <c r="D60" i="59" s="1"/>
  <c r="B59" i="59"/>
  <c r="E65" i="42"/>
  <c r="F65" i="42" s="1"/>
  <c r="B65" i="42"/>
  <c r="E64" i="73"/>
  <c r="F64" i="73" s="1"/>
  <c r="H64" i="73" s="1"/>
  <c r="B64" i="73"/>
  <c r="G58" i="63"/>
  <c r="I58" i="63" s="1"/>
  <c r="D59" i="63"/>
  <c r="H57" i="85"/>
  <c r="I57" i="85" s="1"/>
  <c r="D58" i="85"/>
  <c r="I64" i="74"/>
  <c r="I65" i="31"/>
  <c r="G52" i="100"/>
  <c r="I52" i="100" s="1"/>
  <c r="D53" i="100"/>
  <c r="B65" i="22"/>
  <c r="H65" i="22"/>
  <c r="G65" i="22"/>
  <c r="E58" i="75"/>
  <c r="F58" i="75" s="1"/>
  <c r="H58" i="75" s="1"/>
  <c r="B58" i="75"/>
  <c r="I56" i="85"/>
  <c r="E56" i="89"/>
  <c r="F56" i="89" s="1"/>
  <c r="G56" i="89" s="1"/>
  <c r="B56" i="89"/>
  <c r="E55" i="88"/>
  <c r="F55" i="88" s="1"/>
  <c r="B55" i="88"/>
  <c r="G46" i="102"/>
  <c r="I46" i="102" s="1"/>
  <c r="D47" i="102"/>
  <c r="E47" i="102"/>
  <c r="G63" i="39"/>
  <c r="I63" i="39" s="1"/>
  <c r="H60" i="46"/>
  <c r="H67" i="30"/>
  <c r="E63" i="44"/>
  <c r="F63" i="44" s="1"/>
  <c r="B63" i="44"/>
  <c r="D68" i="69"/>
  <c r="B64" i="42"/>
  <c r="G64" i="42"/>
  <c r="H64" i="42"/>
  <c r="D60" i="65"/>
  <c r="E60" i="65" s="1"/>
  <c r="F60" i="65" s="1"/>
  <c r="D61" i="65" s="1"/>
  <c r="G56" i="82"/>
  <c r="I56" i="82" s="1"/>
  <c r="D57" i="82"/>
  <c r="H73" i="27"/>
  <c r="I72" i="27"/>
  <c r="I73" i="27" s="1"/>
  <c r="D60" i="64"/>
  <c r="E60" i="64" s="1"/>
  <c r="F60" i="64" s="1"/>
  <c r="D61" i="64" s="1"/>
  <c r="B65" i="18"/>
  <c r="G65" i="18"/>
  <c r="H65" i="18"/>
  <c r="G66" i="24"/>
  <c r="D67" i="24"/>
  <c r="G57" i="91"/>
  <c r="I57" i="91" s="1"/>
  <c r="D58" i="91"/>
  <c r="E61" i="46"/>
  <c r="F61" i="46" s="1"/>
  <c r="G61" i="46" s="1"/>
  <c r="B61" i="46"/>
  <c r="H62" i="97"/>
  <c r="G67" i="30"/>
  <c r="D71" i="71"/>
  <c r="E71" i="71" s="1"/>
  <c r="F71" i="71" s="1"/>
  <c r="E55" i="90"/>
  <c r="F55" i="90" s="1"/>
  <c r="B55" i="90"/>
  <c r="D62" i="55"/>
  <c r="I55" i="83"/>
  <c r="B67" i="29"/>
  <c r="H67" i="29"/>
  <c r="G67" i="29"/>
  <c r="I64" i="18"/>
  <c r="B59" i="64"/>
  <c r="G59" i="64"/>
  <c r="H59" i="64"/>
  <c r="B61" i="55"/>
  <c r="G61" i="55"/>
  <c r="H61" i="55"/>
  <c r="I61" i="55" s="1"/>
  <c r="E67" i="17"/>
  <c r="F67" i="17" s="1"/>
  <c r="B67" i="17"/>
  <c r="H57" i="79"/>
  <c r="I57" i="79" s="1"/>
  <c r="F59" i="60"/>
  <c r="I60" i="55"/>
  <c r="I62" i="45"/>
  <c r="E67" i="3"/>
  <c r="F67" i="3" s="1"/>
  <c r="G54" i="94"/>
  <c r="I54" i="94" s="1"/>
  <c r="H56" i="76"/>
  <c r="H59" i="57"/>
  <c r="I59" i="57" s="1"/>
  <c r="D63" i="21"/>
  <c r="E63" i="21" s="1"/>
  <c r="F63" i="21" s="1"/>
  <c r="D64" i="21" s="1"/>
  <c r="G62" i="21"/>
  <c r="I62" i="21" s="1"/>
  <c r="B66" i="24"/>
  <c r="H66" i="24"/>
  <c r="H57" i="80"/>
  <c r="I57" i="80" s="1"/>
  <c r="I61" i="97"/>
  <c r="G62" i="97"/>
  <c r="G63" i="73"/>
  <c r="B70" i="71"/>
  <c r="H70" i="71"/>
  <c r="G70" i="71"/>
  <c r="G47" i="101"/>
  <c r="I47" i="101" s="1"/>
  <c r="D48" i="101"/>
  <c r="E48" i="101"/>
  <c r="F59" i="62"/>
  <c r="H59" i="62" s="1"/>
  <c r="B66" i="41"/>
  <c r="G66" i="41"/>
  <c r="H66" i="41"/>
  <c r="D63" i="58"/>
  <c r="E63" i="58" s="1"/>
  <c r="F63" i="58" s="1"/>
  <c r="I60" i="46" l="1"/>
  <c r="I65" i="18"/>
  <c r="G72" i="23"/>
  <c r="I65" i="53"/>
  <c r="I66" i="41"/>
  <c r="I56" i="77"/>
  <c r="I62" i="44"/>
  <c r="I66" i="24"/>
  <c r="I67" i="69"/>
  <c r="I63" i="43"/>
  <c r="I69" i="32"/>
  <c r="I58" i="68"/>
  <c r="H68" i="34"/>
  <c r="G68" i="34"/>
  <c r="H61" i="46"/>
  <c r="I61" i="46" s="1"/>
  <c r="I58" i="86"/>
  <c r="I60" i="72"/>
  <c r="I57" i="78"/>
  <c r="I60" i="61"/>
  <c r="I62" i="56"/>
  <c r="I58" i="66"/>
  <c r="D72" i="71"/>
  <c r="E72" i="71" s="1"/>
  <c r="E73" i="71" s="1"/>
  <c r="G56" i="81"/>
  <c r="D57" i="81"/>
  <c r="H56" i="81"/>
  <c r="D64" i="58"/>
  <c r="E64" i="58" s="1"/>
  <c r="F64" i="58" s="1"/>
  <c r="D68" i="17"/>
  <c r="E68" i="17" s="1"/>
  <c r="F68" i="17" s="1"/>
  <c r="D69" i="17" s="1"/>
  <c r="H67" i="17"/>
  <c r="G67" i="17"/>
  <c r="D64" i="44"/>
  <c r="G63" i="44"/>
  <c r="H63" i="44"/>
  <c r="H55" i="88"/>
  <c r="D56" i="88"/>
  <c r="G55" i="88"/>
  <c r="E61" i="64"/>
  <c r="F61" i="64" s="1"/>
  <c r="B61" i="64"/>
  <c r="B68" i="69"/>
  <c r="I70" i="71"/>
  <c r="E60" i="59"/>
  <c r="F60" i="59" s="1"/>
  <c r="H60" i="59" s="1"/>
  <c r="B60" i="59"/>
  <c r="G54" i="95"/>
  <c r="I54" i="95" s="1"/>
  <c r="D55" i="95"/>
  <c r="E64" i="21"/>
  <c r="F64" i="21" s="1"/>
  <c r="B64" i="21"/>
  <c r="D62" i="46"/>
  <c r="E62" i="46" s="1"/>
  <c r="F62" i="46" s="1"/>
  <c r="D63" i="46" s="1"/>
  <c r="B62" i="55"/>
  <c r="E67" i="24"/>
  <c r="F67" i="24" s="1"/>
  <c r="G67" i="24" s="1"/>
  <c r="B67" i="24"/>
  <c r="G58" i="75"/>
  <c r="I58" i="75" s="1"/>
  <c r="H65" i="42"/>
  <c r="D66" i="42"/>
  <c r="G63" i="19"/>
  <c r="D64" i="19"/>
  <c r="E64" i="19" s="1"/>
  <c r="F64" i="19" s="1"/>
  <c r="E70" i="32"/>
  <c r="F70" i="32" s="1"/>
  <c r="H70" i="32" s="1"/>
  <c r="B70" i="32"/>
  <c r="E65" i="74"/>
  <c r="F65" i="74" s="1"/>
  <c r="D66" i="74" s="1"/>
  <c r="B65" i="74"/>
  <c r="E57" i="83"/>
  <c r="F57" i="83" s="1"/>
  <c r="B57" i="83"/>
  <c r="G55" i="94"/>
  <c r="D56" i="94"/>
  <c r="F56" i="99"/>
  <c r="G56" i="99" s="1"/>
  <c r="B61" i="61"/>
  <c r="I56" i="92"/>
  <c r="D68" i="41"/>
  <c r="E68" i="41" s="1"/>
  <c r="F68" i="41" s="1"/>
  <c r="G55" i="90"/>
  <c r="D56" i="90"/>
  <c r="E56" i="90"/>
  <c r="I67" i="29"/>
  <c r="H56" i="89"/>
  <c r="I56" i="89" s="1"/>
  <c r="D57" i="89"/>
  <c r="G59" i="60"/>
  <c r="D60" i="60"/>
  <c r="F47" i="102"/>
  <c r="B47" i="102"/>
  <c r="H47" i="102"/>
  <c r="E66" i="53"/>
  <c r="F66" i="53" s="1"/>
  <c r="G66" i="53" s="1"/>
  <c r="B66" i="53"/>
  <c r="I56" i="76"/>
  <c r="B48" i="101"/>
  <c r="F48" i="101"/>
  <c r="G48" i="101" s="1"/>
  <c r="H55" i="90"/>
  <c r="I62" i="97"/>
  <c r="I67" i="30"/>
  <c r="G59" i="59"/>
  <c r="H59" i="60"/>
  <c r="H57" i="84"/>
  <c r="I57" i="84" s="1"/>
  <c r="D58" i="84"/>
  <c r="B56" i="99"/>
  <c r="E57" i="92"/>
  <c r="F57" i="92" s="1"/>
  <c r="H57" i="92" s="1"/>
  <c r="B57" i="92"/>
  <c r="D68" i="3"/>
  <c r="E68" i="3" s="1"/>
  <c r="F68" i="3" s="1"/>
  <c r="E68" i="69"/>
  <c r="F68" i="69" s="1"/>
  <c r="H59" i="59"/>
  <c r="I56" i="84"/>
  <c r="D62" i="72"/>
  <c r="E62" i="72" s="1"/>
  <c r="F62" i="72" s="1"/>
  <c r="D63" i="72" s="1"/>
  <c r="F58" i="80"/>
  <c r="D59" i="80" s="1"/>
  <c r="E68" i="70"/>
  <c r="F68" i="70" s="1"/>
  <c r="B68" i="70"/>
  <c r="E63" i="56"/>
  <c r="F63" i="56" s="1"/>
  <c r="H63" i="56" s="1"/>
  <c r="B63" i="56"/>
  <c r="E64" i="43"/>
  <c r="F64" i="43" s="1"/>
  <c r="B64" i="43"/>
  <c r="F59" i="66"/>
  <c r="D60" i="66" s="1"/>
  <c r="D60" i="86"/>
  <c r="E60" i="86" s="1"/>
  <c r="F60" i="86" s="1"/>
  <c r="D61" i="86" s="1"/>
  <c r="B63" i="58"/>
  <c r="G63" i="58"/>
  <c r="H63" i="58"/>
  <c r="E57" i="82"/>
  <c r="F57" i="82" s="1"/>
  <c r="H57" i="82" s="1"/>
  <c r="B57" i="82"/>
  <c r="B58" i="80"/>
  <c r="G58" i="80"/>
  <c r="H64" i="45"/>
  <c r="I64" i="45" s="1"/>
  <c r="D65" i="45"/>
  <c r="D64" i="97"/>
  <c r="E64" i="97" s="1"/>
  <c r="F64" i="97" s="1"/>
  <c r="H53" i="98"/>
  <c r="I53" i="98" s="1"/>
  <c r="D54" i="98"/>
  <c r="E54" i="98"/>
  <c r="D69" i="34"/>
  <c r="E69" i="34" s="1"/>
  <c r="F69" i="34" s="1"/>
  <c r="H65" i="20"/>
  <c r="D66" i="20"/>
  <c r="D69" i="29"/>
  <c r="E69" i="29" s="1"/>
  <c r="F69" i="29" s="1"/>
  <c r="D70" i="29" s="1"/>
  <c r="B59" i="66"/>
  <c r="G66" i="18"/>
  <c r="I66" i="18" s="1"/>
  <c r="D67" i="18"/>
  <c r="E67" i="18" s="1"/>
  <c r="F67" i="18" s="1"/>
  <c r="E59" i="68"/>
  <c r="F59" i="68" s="1"/>
  <c r="B59" i="68"/>
  <c r="B63" i="97"/>
  <c r="H63" i="97"/>
  <c r="G63" i="97"/>
  <c r="B65" i="20"/>
  <c r="G65" i="20"/>
  <c r="I63" i="73"/>
  <c r="B68" i="29"/>
  <c r="G68" i="29"/>
  <c r="H68" i="29"/>
  <c r="I66" i="31"/>
  <c r="D63" i="54"/>
  <c r="E63" i="54" s="1"/>
  <c r="F63" i="54" s="1"/>
  <c r="I54" i="96"/>
  <c r="G67" i="41"/>
  <c r="E58" i="85"/>
  <c r="F58" i="85" s="1"/>
  <c r="G58" i="85" s="1"/>
  <c r="B58" i="85"/>
  <c r="E67" i="22"/>
  <c r="F67" i="22" s="1"/>
  <c r="B67" i="22"/>
  <c r="G64" i="73"/>
  <c r="I64" i="73" s="1"/>
  <c r="D65" i="73"/>
  <c r="E57" i="76"/>
  <c r="F57" i="76" s="1"/>
  <c r="G57" i="76" s="1"/>
  <c r="B57" i="76"/>
  <c r="E61" i="65"/>
  <c r="F61" i="65" s="1"/>
  <c r="B61" i="65"/>
  <c r="E59" i="63"/>
  <c r="F59" i="63" s="1"/>
  <c r="B59" i="63"/>
  <c r="D69" i="30"/>
  <c r="E69" i="30" s="1"/>
  <c r="F69" i="30" s="1"/>
  <c r="F55" i="87"/>
  <c r="H55" i="87" s="1"/>
  <c r="B55" i="87"/>
  <c r="D61" i="57"/>
  <c r="E61" i="57" s="1"/>
  <c r="F61" i="57" s="1"/>
  <c r="G59" i="62"/>
  <c r="I59" i="62" s="1"/>
  <c r="B63" i="21"/>
  <c r="H63" i="21"/>
  <c r="G63" i="21"/>
  <c r="E58" i="91"/>
  <c r="F58" i="91" s="1"/>
  <c r="B58" i="91"/>
  <c r="B60" i="65"/>
  <c r="G60" i="65"/>
  <c r="H60" i="65"/>
  <c r="F58" i="67"/>
  <c r="G58" i="67" s="1"/>
  <c r="I67" i="70"/>
  <c r="B68" i="30"/>
  <c r="H68" i="30"/>
  <c r="G68" i="30"/>
  <c r="G67" i="3"/>
  <c r="D72" i="28"/>
  <c r="E72" i="28" s="1"/>
  <c r="E73" i="28" s="1"/>
  <c r="H54" i="93"/>
  <c r="I54" i="93" s="1"/>
  <c r="D55" i="93"/>
  <c r="I61" i="54"/>
  <c r="I70" i="28"/>
  <c r="B60" i="57"/>
  <c r="H60" i="57"/>
  <c r="G60" i="57"/>
  <c r="B62" i="54"/>
  <c r="G62" i="54"/>
  <c r="H62" i="54"/>
  <c r="E58" i="78"/>
  <c r="F58" i="78" s="1"/>
  <c r="B58" i="78"/>
  <c r="E67" i="31"/>
  <c r="F67" i="31" s="1"/>
  <c r="G67" i="31" s="1"/>
  <c r="B67" i="31"/>
  <c r="E57" i="77"/>
  <c r="F57" i="77" s="1"/>
  <c r="G57" i="77" s="1"/>
  <c r="B57" i="77"/>
  <c r="D59" i="75"/>
  <c r="E59" i="75"/>
  <c r="B66" i="22"/>
  <c r="H66" i="22"/>
  <c r="G66" i="22"/>
  <c r="I65" i="22"/>
  <c r="G64" i="39"/>
  <c r="I64" i="39" s="1"/>
  <c r="D65" i="39"/>
  <c r="D60" i="62"/>
  <c r="E60" i="62" s="1"/>
  <c r="F60" i="62" s="1"/>
  <c r="D61" i="62" s="1"/>
  <c r="I59" i="64"/>
  <c r="E62" i="55"/>
  <c r="F62" i="55" s="1"/>
  <c r="H62" i="55" s="1"/>
  <c r="B71" i="71"/>
  <c r="H71" i="71"/>
  <c r="G71" i="71"/>
  <c r="B60" i="64"/>
  <c r="G60" i="64"/>
  <c r="H60" i="64"/>
  <c r="I64" i="42"/>
  <c r="E53" i="100"/>
  <c r="F53" i="100" s="1"/>
  <c r="D54" i="100" s="1"/>
  <c r="B53" i="100"/>
  <c r="G65" i="42"/>
  <c r="B58" i="67"/>
  <c r="I63" i="45"/>
  <c r="G61" i="72"/>
  <c r="I61" i="72" s="1"/>
  <c r="H67" i="3"/>
  <c r="H63" i="19"/>
  <c r="I63" i="19" s="1"/>
  <c r="E58" i="79"/>
  <c r="F58" i="79" s="1"/>
  <c r="G58" i="79" s="1"/>
  <c r="B58" i="79"/>
  <c r="B71" i="28"/>
  <c r="H71" i="28"/>
  <c r="G71" i="28"/>
  <c r="H55" i="94"/>
  <c r="I55" i="94" s="1"/>
  <c r="E61" i="61"/>
  <c r="F61" i="61" s="1"/>
  <c r="G61" i="61" s="1"/>
  <c r="F55" i="96"/>
  <c r="D56" i="96" s="1"/>
  <c r="B55" i="96"/>
  <c r="G59" i="86"/>
  <c r="I59" i="86" s="1"/>
  <c r="H67" i="41"/>
  <c r="G73" i="23" l="1"/>
  <c r="I72" i="23"/>
  <c r="I73" i="23" s="1"/>
  <c r="G65" i="74"/>
  <c r="H65" i="74"/>
  <c r="I65" i="74" s="1"/>
  <c r="H55" i="96"/>
  <c r="I65" i="42"/>
  <c r="I60" i="65"/>
  <c r="I60" i="57"/>
  <c r="I62" i="54"/>
  <c r="I56" i="81"/>
  <c r="I68" i="30"/>
  <c r="I65" i="20"/>
  <c r="F54" i="98"/>
  <c r="E55" i="98" s="1"/>
  <c r="I67" i="41"/>
  <c r="I71" i="28"/>
  <c r="H67" i="24"/>
  <c r="I67" i="24" s="1"/>
  <c r="G55" i="96"/>
  <c r="I55" i="96" s="1"/>
  <c r="I60" i="64"/>
  <c r="F59" i="75"/>
  <c r="I63" i="58"/>
  <c r="H56" i="99"/>
  <c r="I56" i="99" s="1"/>
  <c r="I55" i="90"/>
  <c r="I55" i="88"/>
  <c r="I68" i="34"/>
  <c r="G58" i="78"/>
  <c r="D59" i="78"/>
  <c r="E59" i="78"/>
  <c r="H58" i="78"/>
  <c r="D62" i="65"/>
  <c r="E62" i="65" s="1"/>
  <c r="F62" i="65" s="1"/>
  <c r="H61" i="65"/>
  <c r="G61" i="65"/>
  <c r="D65" i="19"/>
  <c r="E65" i="19" s="1"/>
  <c r="F65" i="19" s="1"/>
  <c r="D60" i="68"/>
  <c r="E60" i="68" s="1"/>
  <c r="F60" i="68" s="1"/>
  <c r="G59" i="68"/>
  <c r="H59" i="68"/>
  <c r="H57" i="83"/>
  <c r="D58" i="83"/>
  <c r="G57" i="83"/>
  <c r="D65" i="58"/>
  <c r="E65" i="58" s="1"/>
  <c r="F65" i="58" s="1"/>
  <c r="E63" i="46"/>
  <c r="F63" i="46" s="1"/>
  <c r="D64" i="46" s="1"/>
  <c r="B63" i="46"/>
  <c r="E61" i="86"/>
  <c r="F61" i="86" s="1"/>
  <c r="D62" i="86" s="1"/>
  <c r="B61" i="86"/>
  <c r="H69" i="30"/>
  <c r="D70" i="30"/>
  <c r="D69" i="3"/>
  <c r="E69" i="3" s="1"/>
  <c r="F69" i="3" s="1"/>
  <c r="D59" i="91"/>
  <c r="H58" i="91"/>
  <c r="G58" i="91"/>
  <c r="D65" i="21"/>
  <c r="E65" i="21" s="1"/>
  <c r="F65" i="21" s="1"/>
  <c r="G64" i="21"/>
  <c r="H64" i="21"/>
  <c r="D60" i="63"/>
  <c r="E60" i="63"/>
  <c r="G59" i="63"/>
  <c r="H59" i="63"/>
  <c r="H63" i="54"/>
  <c r="D64" i="54"/>
  <c r="E64" i="54" s="1"/>
  <c r="F64" i="54" s="1"/>
  <c r="D65" i="54" s="1"/>
  <c r="D65" i="43"/>
  <c r="E65" i="43" s="1"/>
  <c r="F65" i="43" s="1"/>
  <c r="H64" i="43"/>
  <c r="G64" i="43"/>
  <c r="D68" i="22"/>
  <c r="G67" i="22"/>
  <c r="H67" i="22"/>
  <c r="E70" i="29"/>
  <c r="F70" i="29" s="1"/>
  <c r="H70" i="29" s="1"/>
  <c r="B70" i="29"/>
  <c r="G61" i="64"/>
  <c r="D62" i="64"/>
  <c r="E62" i="64" s="1"/>
  <c r="F62" i="64" s="1"/>
  <c r="H61" i="64"/>
  <c r="H53" i="100"/>
  <c r="I67" i="3"/>
  <c r="I71" i="71"/>
  <c r="H59" i="66"/>
  <c r="B69" i="34"/>
  <c r="H69" i="34"/>
  <c r="G69" i="34"/>
  <c r="H58" i="80"/>
  <c r="I58" i="80" s="1"/>
  <c r="G68" i="70"/>
  <c r="D69" i="70"/>
  <c r="E69" i="70" s="1"/>
  <c r="F69" i="70" s="1"/>
  <c r="D70" i="70" s="1"/>
  <c r="D69" i="69"/>
  <c r="E69" i="69" s="1"/>
  <c r="F69" i="69" s="1"/>
  <c r="H66" i="53"/>
  <c r="I66" i="53" s="1"/>
  <c r="D69" i="41"/>
  <c r="E69" i="41" s="1"/>
  <c r="F69" i="41" s="1"/>
  <c r="G70" i="32"/>
  <c r="I70" i="32" s="1"/>
  <c r="B66" i="42"/>
  <c r="G68" i="69"/>
  <c r="H61" i="57"/>
  <c r="D62" i="57"/>
  <c r="G59" i="66"/>
  <c r="D55" i="98"/>
  <c r="E57" i="89"/>
  <c r="F57" i="89" s="1"/>
  <c r="B57" i="89"/>
  <c r="B68" i="41"/>
  <c r="H68" i="41"/>
  <c r="G68" i="41"/>
  <c r="E55" i="95"/>
  <c r="F55" i="95" s="1"/>
  <c r="G55" i="95" s="1"/>
  <c r="B55" i="95"/>
  <c r="H68" i="69"/>
  <c r="E64" i="44"/>
  <c r="F64" i="44" s="1"/>
  <c r="B64" i="44"/>
  <c r="B64" i="58"/>
  <c r="H64" i="58"/>
  <c r="G64" i="58"/>
  <c r="E54" i="100"/>
  <c r="F54" i="100" s="1"/>
  <c r="B54" i="100"/>
  <c r="H57" i="77"/>
  <c r="I57" i="77" s="1"/>
  <c r="D58" i="77"/>
  <c r="D63" i="55"/>
  <c r="E63" i="55" s="1"/>
  <c r="F63" i="55" s="1"/>
  <c r="I66" i="22"/>
  <c r="B61" i="57"/>
  <c r="G61" i="57"/>
  <c r="B54" i="98"/>
  <c r="G63" i="56"/>
  <c r="I63" i="56" s="1"/>
  <c r="E55" i="93"/>
  <c r="F55" i="93" s="1"/>
  <c r="B55" i="93"/>
  <c r="B60" i="86"/>
  <c r="H60" i="86"/>
  <c r="G60" i="86"/>
  <c r="E59" i="80"/>
  <c r="F59" i="80" s="1"/>
  <c r="B59" i="80"/>
  <c r="B68" i="3"/>
  <c r="G68" i="3"/>
  <c r="H68" i="3"/>
  <c r="D67" i="53"/>
  <c r="E67" i="53" s="1"/>
  <c r="F67" i="53" s="1"/>
  <c r="D68" i="53" s="1"/>
  <c r="D71" i="32"/>
  <c r="E71" i="32" s="1"/>
  <c r="F71" i="32" s="1"/>
  <c r="D72" i="32" s="1"/>
  <c r="B62" i="46"/>
  <c r="G62" i="46"/>
  <c r="H62" i="46"/>
  <c r="E57" i="81"/>
  <c r="F57" i="81" s="1"/>
  <c r="H57" i="81" s="1"/>
  <c r="B57" i="81"/>
  <c r="E61" i="62"/>
  <c r="F61" i="62" s="1"/>
  <c r="B61" i="62"/>
  <c r="D60" i="75"/>
  <c r="E60" i="75" s="1"/>
  <c r="F60" i="75" s="1"/>
  <c r="H58" i="67"/>
  <c r="I58" i="67" s="1"/>
  <c r="D59" i="67"/>
  <c r="H57" i="76"/>
  <c r="I57" i="76" s="1"/>
  <c r="D58" i="76"/>
  <c r="B63" i="54"/>
  <c r="G63" i="54"/>
  <c r="B69" i="29"/>
  <c r="G69" i="29"/>
  <c r="H69" i="29"/>
  <c r="D65" i="97"/>
  <c r="E65" i="97" s="1"/>
  <c r="F65" i="97" s="1"/>
  <c r="G57" i="82"/>
  <c r="I57" i="82" s="1"/>
  <c r="D58" i="82"/>
  <c r="E60" i="66"/>
  <c r="F60" i="66" s="1"/>
  <c r="D61" i="66" s="1"/>
  <c r="B60" i="66"/>
  <c r="D64" i="56"/>
  <c r="E64" i="56" s="1"/>
  <c r="F64" i="56" s="1"/>
  <c r="D65" i="56" s="1"/>
  <c r="E63" i="72"/>
  <c r="F63" i="72" s="1"/>
  <c r="D64" i="72" s="1"/>
  <c r="B63" i="72"/>
  <c r="E58" i="84"/>
  <c r="F58" i="84" s="1"/>
  <c r="B58" i="84"/>
  <c r="G60" i="59"/>
  <c r="I60" i="59" s="1"/>
  <c r="D61" i="59"/>
  <c r="I67" i="17"/>
  <c r="H58" i="79"/>
  <c r="I58" i="79" s="1"/>
  <c r="D59" i="79"/>
  <c r="E59" i="79"/>
  <c r="B60" i="62"/>
  <c r="H60" i="62"/>
  <c r="G60" i="62"/>
  <c r="H67" i="31"/>
  <c r="I67" i="31" s="1"/>
  <c r="D68" i="31"/>
  <c r="I63" i="97"/>
  <c r="G67" i="18"/>
  <c r="D68" i="18"/>
  <c r="E66" i="20"/>
  <c r="F66" i="20" s="1"/>
  <c r="G66" i="20" s="1"/>
  <c r="B66" i="20"/>
  <c r="B64" i="97"/>
  <c r="G64" i="97"/>
  <c r="H64" i="97"/>
  <c r="B62" i="72"/>
  <c r="G62" i="72"/>
  <c r="H62" i="72"/>
  <c r="G57" i="92"/>
  <c r="I57" i="92" s="1"/>
  <c r="D58" i="92"/>
  <c r="H48" i="101"/>
  <c r="I48" i="101" s="1"/>
  <c r="D49" i="101"/>
  <c r="E49" i="101"/>
  <c r="D57" i="99"/>
  <c r="E57" i="99"/>
  <c r="B64" i="19"/>
  <c r="H64" i="19"/>
  <c r="G64" i="19"/>
  <c r="E56" i="88"/>
  <c r="F56" i="88" s="1"/>
  <c r="G56" i="88" s="1"/>
  <c r="B56" i="88"/>
  <c r="E69" i="17"/>
  <c r="F69" i="17" s="1"/>
  <c r="H69" i="17" s="1"/>
  <c r="B69" i="17"/>
  <c r="E56" i="96"/>
  <c r="F56" i="96" s="1"/>
  <c r="G56" i="96" s="1"/>
  <c r="B56" i="96"/>
  <c r="B59" i="75"/>
  <c r="G59" i="75"/>
  <c r="H59" i="75"/>
  <c r="G55" i="87"/>
  <c r="I55" i="87" s="1"/>
  <c r="D56" i="87"/>
  <c r="H61" i="61"/>
  <c r="I61" i="61" s="1"/>
  <c r="D62" i="61"/>
  <c r="G53" i="100"/>
  <c r="E65" i="39"/>
  <c r="F65" i="39" s="1"/>
  <c r="H65" i="39" s="1"/>
  <c r="B65" i="39"/>
  <c r="B72" i="28"/>
  <c r="F72" i="28"/>
  <c r="G72" i="28" s="1"/>
  <c r="G73" i="28" s="1"/>
  <c r="I63" i="21"/>
  <c r="E65" i="73"/>
  <c r="F65" i="73" s="1"/>
  <c r="B65" i="73"/>
  <c r="I68" i="29"/>
  <c r="B67" i="18"/>
  <c r="H67" i="18"/>
  <c r="E65" i="45"/>
  <c r="F65" i="45" s="1"/>
  <c r="H65" i="45" s="1"/>
  <c r="B65" i="45"/>
  <c r="I59" i="60"/>
  <c r="G47" i="102"/>
  <c r="I47" i="102" s="1"/>
  <c r="D48" i="102"/>
  <c r="E48" i="102"/>
  <c r="B56" i="90"/>
  <c r="F56" i="90"/>
  <c r="H56" i="90" s="1"/>
  <c r="E56" i="94"/>
  <c r="F56" i="94" s="1"/>
  <c r="B56" i="94"/>
  <c r="D68" i="24"/>
  <c r="E68" i="24" s="1"/>
  <c r="F68" i="24" s="1"/>
  <c r="B68" i="17"/>
  <c r="H68" i="17"/>
  <c r="G68" i="17"/>
  <c r="B72" i="71"/>
  <c r="F72" i="71"/>
  <c r="H72" i="71" s="1"/>
  <c r="B69" i="30"/>
  <c r="G69" i="30"/>
  <c r="I69" i="30" s="1"/>
  <c r="H58" i="85"/>
  <c r="I58" i="85" s="1"/>
  <c r="D59" i="85"/>
  <c r="E59" i="85"/>
  <c r="D70" i="34"/>
  <c r="E70" i="34" s="1"/>
  <c r="F70" i="34" s="1"/>
  <c r="H68" i="70"/>
  <c r="I59" i="59"/>
  <c r="E60" i="60"/>
  <c r="B60" i="60"/>
  <c r="F60" i="60"/>
  <c r="E66" i="74"/>
  <c r="F66" i="74" s="1"/>
  <c r="D67" i="74" s="1"/>
  <c r="B66" i="74"/>
  <c r="E66" i="42"/>
  <c r="F66" i="42" s="1"/>
  <c r="G62" i="55"/>
  <c r="I62" i="55" s="1"/>
  <c r="I63" i="44"/>
  <c r="H54" i="98" l="1"/>
  <c r="G63" i="72"/>
  <c r="G54" i="98"/>
  <c r="I63" i="54"/>
  <c r="I68" i="41"/>
  <c r="I59" i="68"/>
  <c r="H66" i="74"/>
  <c r="G61" i="86"/>
  <c r="F59" i="78"/>
  <c r="D60" i="78" s="1"/>
  <c r="I62" i="46"/>
  <c r="G70" i="29"/>
  <c r="I70" i="29" s="1"/>
  <c r="I68" i="70"/>
  <c r="I68" i="69"/>
  <c r="D60" i="80"/>
  <c r="H59" i="80"/>
  <c r="G72" i="71"/>
  <c r="G73" i="71" s="1"/>
  <c r="H72" i="28"/>
  <c r="I68" i="3"/>
  <c r="I61" i="57"/>
  <c r="I67" i="22"/>
  <c r="I61" i="65"/>
  <c r="I67" i="18"/>
  <c r="G60" i="66"/>
  <c r="I69" i="34"/>
  <c r="I58" i="91"/>
  <c r="I58" i="78"/>
  <c r="I62" i="72"/>
  <c r="I64" i="43"/>
  <c r="F60" i="63"/>
  <c r="D61" i="63" s="1"/>
  <c r="E70" i="70"/>
  <c r="F70" i="70" s="1"/>
  <c r="H70" i="70" s="1"/>
  <c r="B70" i="70"/>
  <c r="D66" i="97"/>
  <c r="E66" i="97" s="1"/>
  <c r="F66" i="97" s="1"/>
  <c r="H56" i="94"/>
  <c r="D57" i="94"/>
  <c r="G56" i="94"/>
  <c r="H54" i="100"/>
  <c r="D55" i="100"/>
  <c r="G54" i="100"/>
  <c r="G57" i="89"/>
  <c r="D58" i="89"/>
  <c r="H57" i="89"/>
  <c r="H65" i="21"/>
  <c r="D66" i="21"/>
  <c r="H73" i="71"/>
  <c r="E65" i="56"/>
  <c r="F65" i="56" s="1"/>
  <c r="G65" i="56" s="1"/>
  <c r="B65" i="56"/>
  <c r="D63" i="65"/>
  <c r="E63" i="65" s="1"/>
  <c r="F63" i="65" s="1"/>
  <c r="D70" i="41"/>
  <c r="E70" i="41" s="1"/>
  <c r="F70" i="41" s="1"/>
  <c r="D56" i="93"/>
  <c r="G55" i="93"/>
  <c r="H55" i="93"/>
  <c r="G61" i="62"/>
  <c r="D62" i="62"/>
  <c r="H61" i="62"/>
  <c r="G58" i="84"/>
  <c r="D59" i="84"/>
  <c r="E59" i="84"/>
  <c r="H58" i="84"/>
  <c r="D66" i="58"/>
  <c r="E66" i="58" s="1"/>
  <c r="F66" i="58" s="1"/>
  <c r="B59" i="85"/>
  <c r="G65" i="73"/>
  <c r="D66" i="73"/>
  <c r="E58" i="92"/>
  <c r="F58" i="92" s="1"/>
  <c r="G58" i="92" s="1"/>
  <c r="B58" i="92"/>
  <c r="E68" i="31"/>
  <c r="F68" i="31" s="1"/>
  <c r="H68" i="31" s="1"/>
  <c r="B68" i="31"/>
  <c r="H60" i="75"/>
  <c r="D61" i="75"/>
  <c r="E68" i="53"/>
  <c r="F68" i="53" s="1"/>
  <c r="B68" i="53"/>
  <c r="E60" i="80"/>
  <c r="F60" i="80" s="1"/>
  <c r="D61" i="80" s="1"/>
  <c r="B60" i="80"/>
  <c r="H64" i="44"/>
  <c r="D65" i="44"/>
  <c r="F55" i="98"/>
  <c r="G55" i="98" s="1"/>
  <c r="B55" i="98"/>
  <c r="I53" i="100"/>
  <c r="B70" i="30"/>
  <c r="G63" i="46"/>
  <c r="D71" i="34"/>
  <c r="E71" i="34" s="1"/>
  <c r="F71" i="34" s="1"/>
  <c r="G65" i="39"/>
  <c r="I65" i="39" s="1"/>
  <c r="D66" i="39"/>
  <c r="I59" i="75"/>
  <c r="I64" i="19"/>
  <c r="E61" i="59"/>
  <c r="F61" i="59" s="1"/>
  <c r="H61" i="59" s="1"/>
  <c r="B61" i="59"/>
  <c r="H63" i="72"/>
  <c r="I63" i="72" s="1"/>
  <c r="B60" i="75"/>
  <c r="G60" i="75"/>
  <c r="B67" i="53"/>
  <c r="G67" i="53"/>
  <c r="H67" i="53"/>
  <c r="H65" i="43"/>
  <c r="D66" i="43"/>
  <c r="E66" i="43" s="1"/>
  <c r="F66" i="43" s="1"/>
  <c r="B60" i="63"/>
  <c r="H66" i="20"/>
  <c r="I66" i="20" s="1"/>
  <c r="D67" i="20"/>
  <c r="E61" i="66"/>
  <c r="F61" i="66" s="1"/>
  <c r="G61" i="66" s="1"/>
  <c r="B61" i="66"/>
  <c r="E62" i="57"/>
  <c r="F62" i="57" s="1"/>
  <c r="B62" i="57"/>
  <c r="B69" i="41"/>
  <c r="G69" i="41"/>
  <c r="H69" i="41"/>
  <c r="I61" i="64"/>
  <c r="D71" i="29"/>
  <c r="E71" i="29" s="1"/>
  <c r="F71" i="29" s="1"/>
  <c r="B65" i="43"/>
  <c r="G65" i="43"/>
  <c r="H63" i="46"/>
  <c r="H60" i="60"/>
  <c r="D61" i="60"/>
  <c r="I68" i="17"/>
  <c r="H66" i="42"/>
  <c r="D67" i="42"/>
  <c r="G65" i="45"/>
  <c r="I65" i="45" s="1"/>
  <c r="D66" i="45"/>
  <c r="G69" i="17"/>
  <c r="I69" i="17" s="1"/>
  <c r="D70" i="17"/>
  <c r="E70" i="17" s="1"/>
  <c r="F70" i="17" s="1"/>
  <c r="D71" i="17" s="1"/>
  <c r="G66" i="74"/>
  <c r="D69" i="24"/>
  <c r="E69" i="24" s="1"/>
  <c r="F69" i="24" s="1"/>
  <c r="F57" i="99"/>
  <c r="G57" i="99" s="1"/>
  <c r="I60" i="62"/>
  <c r="E58" i="82"/>
  <c r="F58" i="82" s="1"/>
  <c r="D59" i="82" s="1"/>
  <c r="B58" i="82"/>
  <c r="I60" i="86"/>
  <c r="D64" i="55"/>
  <c r="E64" i="55" s="1"/>
  <c r="F64" i="55" s="1"/>
  <c r="D63" i="64"/>
  <c r="E63" i="64" s="1"/>
  <c r="F63" i="64" s="1"/>
  <c r="E65" i="54"/>
  <c r="F65" i="54" s="1"/>
  <c r="G65" i="54" s="1"/>
  <c r="B65" i="54"/>
  <c r="E64" i="46"/>
  <c r="F64" i="46" s="1"/>
  <c r="H64" i="46"/>
  <c r="B64" i="46"/>
  <c r="G64" i="46"/>
  <c r="H60" i="68"/>
  <c r="D61" i="68"/>
  <c r="B62" i="65"/>
  <c r="H62" i="65"/>
  <c r="G62" i="65"/>
  <c r="G56" i="90"/>
  <c r="I56" i="90" s="1"/>
  <c r="D57" i="90"/>
  <c r="B68" i="24"/>
  <c r="H68" i="24"/>
  <c r="G68" i="24"/>
  <c r="B57" i="99"/>
  <c r="H57" i="99"/>
  <c r="E68" i="18"/>
  <c r="F68" i="18" s="1"/>
  <c r="G68" i="18" s="1"/>
  <c r="B68" i="18"/>
  <c r="E64" i="72"/>
  <c r="F64" i="72" s="1"/>
  <c r="D65" i="72" s="1"/>
  <c r="B64" i="72"/>
  <c r="E58" i="76"/>
  <c r="F58" i="76" s="1"/>
  <c r="H58" i="76" s="1"/>
  <c r="B58" i="76"/>
  <c r="B63" i="55"/>
  <c r="H63" i="55"/>
  <c r="G63" i="55"/>
  <c r="I64" i="58"/>
  <c r="D70" i="69"/>
  <c r="E70" i="69" s="1"/>
  <c r="F70" i="69" s="1"/>
  <c r="B62" i="64"/>
  <c r="H62" i="64"/>
  <c r="G62" i="64"/>
  <c r="B64" i="54"/>
  <c r="H64" i="54"/>
  <c r="G64" i="54"/>
  <c r="I64" i="21"/>
  <c r="E59" i="91"/>
  <c r="F59" i="91" s="1"/>
  <c r="D60" i="91" s="1"/>
  <c r="B59" i="91"/>
  <c r="B60" i="68"/>
  <c r="G60" i="68"/>
  <c r="I66" i="74"/>
  <c r="E62" i="61"/>
  <c r="F62" i="61" s="1"/>
  <c r="G62" i="61" s="1"/>
  <c r="B62" i="61"/>
  <c r="I64" i="97"/>
  <c r="F59" i="79"/>
  <c r="G59" i="79" s="1"/>
  <c r="G59" i="80"/>
  <c r="I54" i="98"/>
  <c r="E58" i="77"/>
  <c r="F58" i="77" s="1"/>
  <c r="H58" i="77" s="1"/>
  <c r="B58" i="77"/>
  <c r="H55" i="95"/>
  <c r="I55" i="95" s="1"/>
  <c r="D56" i="95"/>
  <c r="B69" i="69"/>
  <c r="G69" i="69"/>
  <c r="H69" i="69"/>
  <c r="I59" i="66"/>
  <c r="E68" i="22"/>
  <c r="F68" i="22" s="1"/>
  <c r="B68" i="22"/>
  <c r="D70" i="3"/>
  <c r="E70" i="3" s="1"/>
  <c r="F70" i="3" s="1"/>
  <c r="D71" i="3" s="1"/>
  <c r="B65" i="58"/>
  <c r="G65" i="58"/>
  <c r="H65" i="58"/>
  <c r="H65" i="19"/>
  <c r="D66" i="19"/>
  <c r="E66" i="19" s="1"/>
  <c r="F66" i="19" s="1"/>
  <c r="D67" i="19" s="1"/>
  <c r="E60" i="78"/>
  <c r="F60" i="78" s="1"/>
  <c r="B60" i="78"/>
  <c r="H56" i="96"/>
  <c r="I56" i="96" s="1"/>
  <c r="D57" i="96"/>
  <c r="B49" i="101"/>
  <c r="F49" i="101"/>
  <c r="H49" i="101" s="1"/>
  <c r="B59" i="79"/>
  <c r="B64" i="56"/>
  <c r="H64" i="56"/>
  <c r="G64" i="56"/>
  <c r="B65" i="97"/>
  <c r="H65" i="97"/>
  <c r="G65" i="97"/>
  <c r="E59" i="67"/>
  <c r="F59" i="67" s="1"/>
  <c r="B59" i="67"/>
  <c r="E72" i="32"/>
  <c r="E73" i="32" s="1"/>
  <c r="B72" i="32"/>
  <c r="G64" i="44"/>
  <c r="I64" i="44" s="1"/>
  <c r="G66" i="42"/>
  <c r="I66" i="42" s="1"/>
  <c r="I59" i="63"/>
  <c r="B69" i="3"/>
  <c r="H69" i="3"/>
  <c r="G69" i="3"/>
  <c r="H61" i="86"/>
  <c r="I57" i="83"/>
  <c r="B65" i="19"/>
  <c r="G65" i="19"/>
  <c r="B59" i="78"/>
  <c r="G59" i="78"/>
  <c r="H59" i="78"/>
  <c r="F48" i="102"/>
  <c r="H48" i="102" s="1"/>
  <c r="B48" i="102"/>
  <c r="I72" i="28"/>
  <c r="I73" i="28" s="1"/>
  <c r="H73" i="28"/>
  <c r="E67" i="74"/>
  <c r="F67" i="74" s="1"/>
  <c r="H67" i="74" s="1"/>
  <c r="B67" i="74"/>
  <c r="B70" i="34"/>
  <c r="G70" i="34"/>
  <c r="H70" i="34"/>
  <c r="H56" i="88"/>
  <c r="I56" i="88" s="1"/>
  <c r="D57" i="88"/>
  <c r="G60" i="60"/>
  <c r="F59" i="85"/>
  <c r="G59" i="85" s="1"/>
  <c r="H65" i="73"/>
  <c r="E56" i="87"/>
  <c r="F56" i="87" s="1"/>
  <c r="B56" i="87"/>
  <c r="H60" i="66"/>
  <c r="I60" i="66" s="1"/>
  <c r="I69" i="29"/>
  <c r="G57" i="81"/>
  <c r="I57" i="81" s="1"/>
  <c r="D58" i="81"/>
  <c r="E58" i="81"/>
  <c r="F58" i="81" s="1"/>
  <c r="B71" i="32"/>
  <c r="G71" i="32"/>
  <c r="H71" i="32"/>
  <c r="B69" i="70"/>
  <c r="G69" i="70"/>
  <c r="H69" i="70"/>
  <c r="B65" i="21"/>
  <c r="G65" i="21"/>
  <c r="I65" i="21" s="1"/>
  <c r="E70" i="30"/>
  <c r="F70" i="30" s="1"/>
  <c r="D71" i="30" s="1"/>
  <c r="E62" i="86"/>
  <c r="F62" i="86" s="1"/>
  <c r="B62" i="86"/>
  <c r="E58" i="83"/>
  <c r="F58" i="83" s="1"/>
  <c r="H58" i="83" s="1"/>
  <c r="B58" i="83"/>
  <c r="I59" i="80" l="1"/>
  <c r="I63" i="46"/>
  <c r="I54" i="100"/>
  <c r="I61" i="86"/>
  <c r="I62" i="64"/>
  <c r="G60" i="80"/>
  <c r="H60" i="80"/>
  <c r="I60" i="80" s="1"/>
  <c r="F59" i="84"/>
  <c r="I57" i="89"/>
  <c r="H62" i="61"/>
  <c r="I62" i="61" s="1"/>
  <c r="H61" i="66"/>
  <c r="I61" i="66" s="1"/>
  <c r="I65" i="73"/>
  <c r="I60" i="60"/>
  <c r="I69" i="69"/>
  <c r="I69" i="41"/>
  <c r="I72" i="71"/>
  <c r="I73" i="71" s="1"/>
  <c r="G62" i="86"/>
  <c r="H62" i="86"/>
  <c r="I62" i="86" s="1"/>
  <c r="I71" i="32"/>
  <c r="I68" i="24"/>
  <c r="I61" i="62"/>
  <c r="I64" i="56"/>
  <c r="I67" i="53"/>
  <c r="G58" i="82"/>
  <c r="G60" i="63"/>
  <c r="H60" i="63"/>
  <c r="E61" i="63"/>
  <c r="F61" i="63" s="1"/>
  <c r="D62" i="63" s="1"/>
  <c r="G68" i="31"/>
  <c r="I68" i="31" s="1"/>
  <c r="I65" i="19"/>
  <c r="H63" i="64"/>
  <c r="D64" i="64"/>
  <c r="E64" i="64" s="1"/>
  <c r="F64" i="64" s="1"/>
  <c r="D72" i="29"/>
  <c r="E72" i="29" s="1"/>
  <c r="E73" i="29" s="1"/>
  <c r="D70" i="24"/>
  <c r="E70" i="24" s="1"/>
  <c r="F70" i="24" s="1"/>
  <c r="G66" i="97"/>
  <c r="D67" i="97"/>
  <c r="H68" i="53"/>
  <c r="D69" i="53"/>
  <c r="G68" i="53"/>
  <c r="H56" i="87"/>
  <c r="D57" i="87"/>
  <c r="G56" i="87"/>
  <c r="H59" i="67"/>
  <c r="D60" i="67"/>
  <c r="G59" i="67"/>
  <c r="D69" i="22"/>
  <c r="E69" i="22" s="1"/>
  <c r="F69" i="22" s="1"/>
  <c r="G68" i="22"/>
  <c r="H68" i="22"/>
  <c r="G62" i="57"/>
  <c r="D63" i="57"/>
  <c r="H62" i="57"/>
  <c r="H60" i="78"/>
  <c r="D61" i="78"/>
  <c r="E61" i="78" s="1"/>
  <c r="F61" i="78" s="1"/>
  <c r="D62" i="78" s="1"/>
  <c r="D59" i="81"/>
  <c r="E59" i="81"/>
  <c r="E71" i="3"/>
  <c r="F71" i="3" s="1"/>
  <c r="H71" i="3" s="1"/>
  <c r="B71" i="3"/>
  <c r="D63" i="86"/>
  <c r="I70" i="34"/>
  <c r="G60" i="78"/>
  <c r="G59" i="91"/>
  <c r="E65" i="72"/>
  <c r="F65" i="72" s="1"/>
  <c r="H65" i="72" s="1"/>
  <c r="B65" i="72"/>
  <c r="E61" i="68"/>
  <c r="F61" i="68" s="1"/>
  <c r="D62" i="68" s="1"/>
  <c r="B61" i="68"/>
  <c r="H58" i="82"/>
  <c r="I60" i="75"/>
  <c r="B66" i="73"/>
  <c r="I58" i="84"/>
  <c r="I55" i="93"/>
  <c r="E57" i="94"/>
  <c r="F57" i="94" s="1"/>
  <c r="B57" i="94"/>
  <c r="E71" i="17"/>
  <c r="F71" i="17" s="1"/>
  <c r="G71" i="17" s="1"/>
  <c r="B71" i="17"/>
  <c r="H66" i="43"/>
  <c r="D67" i="43"/>
  <c r="E61" i="75"/>
  <c r="F61" i="75" s="1"/>
  <c r="H61" i="75" s="1"/>
  <c r="B61" i="75"/>
  <c r="D60" i="84"/>
  <c r="E60" i="84" s="1"/>
  <c r="F60" i="84" s="1"/>
  <c r="H65" i="56"/>
  <c r="I65" i="56" s="1"/>
  <c r="D66" i="56"/>
  <c r="E71" i="30"/>
  <c r="F71" i="30" s="1"/>
  <c r="B71" i="30"/>
  <c r="E61" i="60"/>
  <c r="F61" i="60" s="1"/>
  <c r="H61" i="60" s="1"/>
  <c r="B61" i="60"/>
  <c r="D59" i="77"/>
  <c r="E59" i="77"/>
  <c r="E60" i="91"/>
  <c r="F60" i="91" s="1"/>
  <c r="D61" i="91" s="1"/>
  <c r="B60" i="91"/>
  <c r="G58" i="76"/>
  <c r="I58" i="76" s="1"/>
  <c r="D59" i="76"/>
  <c r="H68" i="18"/>
  <c r="I68" i="18" s="1"/>
  <c r="D69" i="18"/>
  <c r="B70" i="17"/>
  <c r="H70" i="17"/>
  <c r="G70" i="17"/>
  <c r="B66" i="43"/>
  <c r="G66" i="43"/>
  <c r="I66" i="43" s="1"/>
  <c r="B61" i="63"/>
  <c r="H61" i="63"/>
  <c r="G61" i="63"/>
  <c r="B59" i="84"/>
  <c r="G59" i="84"/>
  <c r="H59" i="84"/>
  <c r="E56" i="93"/>
  <c r="F56" i="93" s="1"/>
  <c r="H56" i="93" s="1"/>
  <c r="B56" i="93"/>
  <c r="E58" i="89"/>
  <c r="F58" i="89" s="1"/>
  <c r="H58" i="89" s="1"/>
  <c r="B58" i="89"/>
  <c r="E66" i="39"/>
  <c r="F66" i="39" s="1"/>
  <c r="G66" i="39" s="1"/>
  <c r="B66" i="39"/>
  <c r="G58" i="83"/>
  <c r="I58" i="83" s="1"/>
  <c r="D59" i="83"/>
  <c r="B58" i="81"/>
  <c r="G58" i="81"/>
  <c r="H58" i="81"/>
  <c r="B70" i="3"/>
  <c r="G70" i="3"/>
  <c r="H70" i="3"/>
  <c r="D63" i="61"/>
  <c r="E63" i="61" s="1"/>
  <c r="F63" i="61" s="1"/>
  <c r="D71" i="69"/>
  <c r="E71" i="69" s="1"/>
  <c r="F71" i="69" s="1"/>
  <c r="E57" i="90"/>
  <c r="F57" i="90" s="1"/>
  <c r="B57" i="90"/>
  <c r="B63" i="64"/>
  <c r="G63" i="64"/>
  <c r="E59" i="82"/>
  <c r="F59" i="82" s="1"/>
  <c r="G59" i="82" s="1"/>
  <c r="B59" i="82"/>
  <c r="D62" i="66"/>
  <c r="E62" i="66" s="1"/>
  <c r="F62" i="66" s="1"/>
  <c r="D63" i="66" s="1"/>
  <c r="D72" i="34"/>
  <c r="H58" i="92"/>
  <c r="I58" i="92" s="1"/>
  <c r="D59" i="92"/>
  <c r="E59" i="92"/>
  <c r="B66" i="97"/>
  <c r="H66" i="97"/>
  <c r="G48" i="102"/>
  <c r="I48" i="102" s="1"/>
  <c r="D49" i="102"/>
  <c r="E49" i="102"/>
  <c r="I69" i="70"/>
  <c r="D60" i="85"/>
  <c r="E60" i="85" s="1"/>
  <c r="F60" i="85" s="1"/>
  <c r="G67" i="74"/>
  <c r="I67" i="74" s="1"/>
  <c r="D68" i="74"/>
  <c r="I59" i="78"/>
  <c r="I69" i="3"/>
  <c r="F72" i="32"/>
  <c r="I65" i="97"/>
  <c r="G49" i="101"/>
  <c r="I49" i="101" s="1"/>
  <c r="D50" i="101"/>
  <c r="E50" i="101"/>
  <c r="E67" i="19"/>
  <c r="F67" i="19" s="1"/>
  <c r="B67" i="19"/>
  <c r="B70" i="69"/>
  <c r="H70" i="69"/>
  <c r="G70" i="69"/>
  <c r="I64" i="46"/>
  <c r="E66" i="45"/>
  <c r="F66" i="45" s="1"/>
  <c r="B66" i="45"/>
  <c r="I65" i="43"/>
  <c r="E67" i="20"/>
  <c r="F67" i="20" s="1"/>
  <c r="B67" i="20"/>
  <c r="G61" i="59"/>
  <c r="I61" i="59" s="1"/>
  <c r="D62" i="59"/>
  <c r="B71" i="34"/>
  <c r="G71" i="34"/>
  <c r="H71" i="34"/>
  <c r="E61" i="80"/>
  <c r="F61" i="80" s="1"/>
  <c r="B61" i="80"/>
  <c r="H59" i="85"/>
  <c r="I59" i="85" s="1"/>
  <c r="D71" i="41"/>
  <c r="E71" i="41" s="1"/>
  <c r="F71" i="41" s="1"/>
  <c r="B66" i="19"/>
  <c r="G66" i="19"/>
  <c r="H66" i="19"/>
  <c r="E56" i="95"/>
  <c r="F56" i="95" s="1"/>
  <c r="B56" i="95"/>
  <c r="I60" i="68"/>
  <c r="D65" i="46"/>
  <c r="E65" i="46" s="1"/>
  <c r="F65" i="46" s="1"/>
  <c r="D65" i="55"/>
  <c r="D58" i="99"/>
  <c r="E58" i="99"/>
  <c r="D69" i="31"/>
  <c r="E69" i="31" s="1"/>
  <c r="F69" i="31" s="1"/>
  <c r="B70" i="41"/>
  <c r="G70" i="41"/>
  <c r="H70" i="41"/>
  <c r="E55" i="100"/>
  <c r="F55" i="100" s="1"/>
  <c r="B55" i="100"/>
  <c r="E57" i="88"/>
  <c r="F57" i="88" s="1"/>
  <c r="B57" i="88"/>
  <c r="E57" i="96"/>
  <c r="F57" i="96" s="1"/>
  <c r="B57" i="96"/>
  <c r="H59" i="79"/>
  <c r="I59" i="79" s="1"/>
  <c r="D60" i="79"/>
  <c r="I64" i="54"/>
  <c r="G64" i="72"/>
  <c r="I57" i="99"/>
  <c r="I62" i="65"/>
  <c r="B64" i="55"/>
  <c r="G64" i="55"/>
  <c r="H64" i="55"/>
  <c r="E67" i="42"/>
  <c r="F67" i="42" s="1"/>
  <c r="G67" i="42" s="1"/>
  <c r="B67" i="42"/>
  <c r="H70" i="30"/>
  <c r="H55" i="98"/>
  <c r="I55" i="98" s="1"/>
  <c r="D56" i="98"/>
  <c r="D67" i="58"/>
  <c r="E67" i="58" s="1"/>
  <c r="F67" i="58" s="1"/>
  <c r="E62" i="62"/>
  <c r="F62" i="62" s="1"/>
  <c r="B62" i="62"/>
  <c r="D64" i="65"/>
  <c r="G70" i="70"/>
  <c r="I70" i="70" s="1"/>
  <c r="D71" i="70"/>
  <c r="D66" i="54"/>
  <c r="E66" i="54" s="1"/>
  <c r="F66" i="54" s="1"/>
  <c r="E62" i="63"/>
  <c r="F62" i="63" s="1"/>
  <c r="H62" i="63" s="1"/>
  <c r="B62" i="63"/>
  <c r="I65" i="58"/>
  <c r="G58" i="77"/>
  <c r="I58" i="77" s="1"/>
  <c r="H59" i="91"/>
  <c r="I63" i="55"/>
  <c r="H64" i="72"/>
  <c r="H65" i="54"/>
  <c r="I65" i="54" s="1"/>
  <c r="B69" i="24"/>
  <c r="H69" i="24"/>
  <c r="G69" i="24"/>
  <c r="B71" i="29"/>
  <c r="H71" i="29"/>
  <c r="G71" i="29"/>
  <c r="G70" i="30"/>
  <c r="E65" i="44"/>
  <c r="F65" i="44" s="1"/>
  <c r="B65" i="44"/>
  <c r="E66" i="73"/>
  <c r="F66" i="73" s="1"/>
  <c r="G66" i="73" s="1"/>
  <c r="B66" i="58"/>
  <c r="H66" i="58"/>
  <c r="G66" i="58"/>
  <c r="B63" i="65"/>
  <c r="H63" i="65"/>
  <c r="G63" i="65"/>
  <c r="E66" i="21"/>
  <c r="F66" i="21" s="1"/>
  <c r="H66" i="21" s="1"/>
  <c r="B66" i="21"/>
  <c r="I56" i="94"/>
  <c r="H61" i="68" l="1"/>
  <c r="H59" i="82"/>
  <c r="I66" i="97"/>
  <c r="I64" i="72"/>
  <c r="I60" i="63"/>
  <c r="H67" i="42"/>
  <c r="I64" i="55"/>
  <c r="I70" i="17"/>
  <c r="I59" i="91"/>
  <c r="I66" i="58"/>
  <c r="I63" i="64"/>
  <c r="I68" i="53"/>
  <c r="D58" i="88"/>
  <c r="H57" i="88"/>
  <c r="D72" i="30"/>
  <c r="B72" i="30" s="1"/>
  <c r="G71" i="30"/>
  <c r="H71" i="30"/>
  <c r="H57" i="94"/>
  <c r="G57" i="94"/>
  <c r="I59" i="82"/>
  <c r="I61" i="63"/>
  <c r="I70" i="41"/>
  <c r="G65" i="72"/>
  <c r="I65" i="72" s="1"/>
  <c r="I59" i="67"/>
  <c r="I70" i="3"/>
  <c r="I58" i="82"/>
  <c r="F58" i="99"/>
  <c r="I66" i="19"/>
  <c r="I71" i="34"/>
  <c r="G61" i="68"/>
  <c r="I61" i="68" s="1"/>
  <c r="H67" i="19"/>
  <c r="D68" i="19"/>
  <c r="G67" i="19"/>
  <c r="H61" i="80"/>
  <c r="D62" i="80"/>
  <c r="G61" i="80"/>
  <c r="G62" i="62"/>
  <c r="D63" i="62"/>
  <c r="H62" i="62"/>
  <c r="G67" i="20"/>
  <c r="D68" i="20"/>
  <c r="H67" i="20"/>
  <c r="G56" i="95"/>
  <c r="D57" i="95"/>
  <c r="H56" i="95"/>
  <c r="H65" i="44"/>
  <c r="D66" i="44"/>
  <c r="G65" i="44"/>
  <c r="D67" i="45"/>
  <c r="G66" i="45"/>
  <c r="H66" i="45"/>
  <c r="H57" i="90"/>
  <c r="D58" i="90"/>
  <c r="G57" i="90"/>
  <c r="H55" i="100"/>
  <c r="D56" i="100"/>
  <c r="G55" i="100"/>
  <c r="D65" i="64"/>
  <c r="E65" i="64" s="1"/>
  <c r="F65" i="64" s="1"/>
  <c r="G57" i="96"/>
  <c r="D58" i="96"/>
  <c r="H57" i="96"/>
  <c r="D72" i="41"/>
  <c r="E72" i="41"/>
  <c r="E73" i="41" s="1"/>
  <c r="D64" i="61"/>
  <c r="E64" i="61" s="1"/>
  <c r="F64" i="61" s="1"/>
  <c r="G67" i="58"/>
  <c r="D68" i="58"/>
  <c r="B64" i="65"/>
  <c r="D70" i="31"/>
  <c r="E70" i="31" s="1"/>
  <c r="F70" i="31" s="1"/>
  <c r="E68" i="74"/>
  <c r="F68" i="74" s="1"/>
  <c r="B68" i="74"/>
  <c r="B72" i="34"/>
  <c r="I59" i="84"/>
  <c r="H60" i="91"/>
  <c r="E66" i="56"/>
  <c r="F66" i="56" s="1"/>
  <c r="D67" i="56" s="1"/>
  <c r="B66" i="56"/>
  <c r="B63" i="86"/>
  <c r="I68" i="22"/>
  <c r="E57" i="87"/>
  <c r="F57" i="87" s="1"/>
  <c r="B57" i="87"/>
  <c r="I67" i="42"/>
  <c r="E60" i="79"/>
  <c r="F60" i="79" s="1"/>
  <c r="B60" i="79"/>
  <c r="B65" i="55"/>
  <c r="E62" i="59"/>
  <c r="F62" i="59" s="1"/>
  <c r="D63" i="59" s="1"/>
  <c r="B62" i="59"/>
  <c r="D63" i="63"/>
  <c r="E63" i="63" s="1"/>
  <c r="F63" i="63" s="1"/>
  <c r="I70" i="30"/>
  <c r="B69" i="31"/>
  <c r="H69" i="31"/>
  <c r="G69" i="31"/>
  <c r="B63" i="61"/>
  <c r="G63" i="61"/>
  <c r="H63" i="61"/>
  <c r="G58" i="89"/>
  <c r="I58" i="89" s="1"/>
  <c r="D59" i="89"/>
  <c r="E61" i="91"/>
  <c r="F61" i="91" s="1"/>
  <c r="G61" i="91" s="1"/>
  <c r="B61" i="91"/>
  <c r="E67" i="43"/>
  <c r="F67" i="43" s="1"/>
  <c r="G67" i="43" s="1"/>
  <c r="B67" i="43"/>
  <c r="E62" i="78"/>
  <c r="F62" i="78" s="1"/>
  <c r="B62" i="78"/>
  <c r="H70" i="24"/>
  <c r="D71" i="24"/>
  <c r="D62" i="60"/>
  <c r="E62" i="60" s="1"/>
  <c r="F62" i="60" s="1"/>
  <c r="H60" i="84"/>
  <c r="D61" i="84"/>
  <c r="G71" i="3"/>
  <c r="I71" i="3" s="1"/>
  <c r="D72" i="3"/>
  <c r="B61" i="78"/>
  <c r="H61" i="78"/>
  <c r="G61" i="78"/>
  <c r="D70" i="22"/>
  <c r="E70" i="22" s="1"/>
  <c r="F70" i="22" s="1"/>
  <c r="D71" i="22" s="1"/>
  <c r="B70" i="24"/>
  <c r="G70" i="24"/>
  <c r="D67" i="54"/>
  <c r="E67" i="54" s="1"/>
  <c r="F67" i="54" s="1"/>
  <c r="D68" i="54" s="1"/>
  <c r="D59" i="99"/>
  <c r="E59" i="99"/>
  <c r="B71" i="41"/>
  <c r="G71" i="41"/>
  <c r="H71" i="41"/>
  <c r="B50" i="101"/>
  <c r="F50" i="101"/>
  <c r="G50" i="101" s="1"/>
  <c r="H60" i="85"/>
  <c r="D61" i="85"/>
  <c r="E63" i="66"/>
  <c r="F63" i="66" s="1"/>
  <c r="D64" i="66" s="1"/>
  <c r="B63" i="66"/>
  <c r="E59" i="83"/>
  <c r="F59" i="83" s="1"/>
  <c r="B59" i="83"/>
  <c r="I71" i="29"/>
  <c r="B66" i="54"/>
  <c r="G66" i="54"/>
  <c r="H66" i="54"/>
  <c r="G57" i="88"/>
  <c r="I57" i="88" s="1"/>
  <c r="B58" i="99"/>
  <c r="H58" i="99"/>
  <c r="G58" i="99"/>
  <c r="I70" i="69"/>
  <c r="B60" i="85"/>
  <c r="G60" i="85"/>
  <c r="F59" i="92"/>
  <c r="G59" i="92" s="1"/>
  <c r="B62" i="66"/>
  <c r="G62" i="66"/>
  <c r="H62" i="66"/>
  <c r="E69" i="18"/>
  <c r="F69" i="18" s="1"/>
  <c r="G69" i="18" s="1"/>
  <c r="B69" i="18"/>
  <c r="B60" i="84"/>
  <c r="G60" i="84"/>
  <c r="H71" i="17"/>
  <c r="I71" i="17" s="1"/>
  <c r="D66" i="72"/>
  <c r="E66" i="72" s="1"/>
  <c r="F66" i="72" s="1"/>
  <c r="B69" i="22"/>
  <c r="H69" i="22"/>
  <c r="G69" i="22"/>
  <c r="H66" i="73"/>
  <c r="I66" i="73" s="1"/>
  <c r="D67" i="73"/>
  <c r="E65" i="55"/>
  <c r="F65" i="55" s="1"/>
  <c r="G65" i="55" s="1"/>
  <c r="B59" i="92"/>
  <c r="D58" i="94"/>
  <c r="E58" i="94"/>
  <c r="I62" i="57"/>
  <c r="E69" i="53"/>
  <c r="F69" i="53" s="1"/>
  <c r="G69" i="53" s="1"/>
  <c r="B69" i="53"/>
  <c r="B72" i="29"/>
  <c r="F72" i="29"/>
  <c r="H72" i="29" s="1"/>
  <c r="E59" i="76"/>
  <c r="F59" i="76" s="1"/>
  <c r="H59" i="76" s="1"/>
  <c r="B59" i="76"/>
  <c r="F59" i="77"/>
  <c r="D60" i="77" s="1"/>
  <c r="E72" i="30"/>
  <c r="E73" i="30" s="1"/>
  <c r="I60" i="78"/>
  <c r="F59" i="81"/>
  <c r="H59" i="81" s="1"/>
  <c r="E63" i="57"/>
  <c r="F63" i="57" s="1"/>
  <c r="G63" i="57" s="1"/>
  <c r="B63" i="57"/>
  <c r="E60" i="67"/>
  <c r="F60" i="67" s="1"/>
  <c r="D61" i="67" s="1"/>
  <c r="B60" i="67"/>
  <c r="D68" i="42"/>
  <c r="E68" i="42" s="1"/>
  <c r="F68" i="42" s="1"/>
  <c r="G72" i="32"/>
  <c r="G73" i="32" s="1"/>
  <c r="H72" i="32"/>
  <c r="I69" i="24"/>
  <c r="B67" i="58"/>
  <c r="H67" i="58"/>
  <c r="E58" i="88"/>
  <c r="F58" i="88" s="1"/>
  <c r="B58" i="88"/>
  <c r="H65" i="46"/>
  <c r="D66" i="46"/>
  <c r="H71" i="69"/>
  <c r="D72" i="69"/>
  <c r="E72" i="69" s="1"/>
  <c r="E73" i="69" s="1"/>
  <c r="H66" i="39"/>
  <c r="I66" i="39" s="1"/>
  <c r="D67" i="39"/>
  <c r="G56" i="93"/>
  <c r="I56" i="93" s="1"/>
  <c r="D57" i="93"/>
  <c r="B59" i="77"/>
  <c r="G61" i="75"/>
  <c r="I61" i="75" s="1"/>
  <c r="D62" i="75"/>
  <c r="D72" i="17"/>
  <c r="B59" i="81"/>
  <c r="E67" i="97"/>
  <c r="F67" i="97" s="1"/>
  <c r="H67" i="97" s="1"/>
  <c r="B67" i="97"/>
  <c r="B64" i="64"/>
  <c r="G64" i="64"/>
  <c r="H64" i="64"/>
  <c r="G66" i="21"/>
  <c r="I66" i="21" s="1"/>
  <c r="D67" i="21"/>
  <c r="E67" i="21" s="1"/>
  <c r="F67" i="21" s="1"/>
  <c r="E71" i="70"/>
  <c r="F71" i="70" s="1"/>
  <c r="B71" i="70"/>
  <c r="I63" i="65"/>
  <c r="G62" i="63"/>
  <c r="I62" i="63" s="1"/>
  <c r="E64" i="65"/>
  <c r="F64" i="65" s="1"/>
  <c r="E56" i="98"/>
  <c r="F56" i="98" s="1"/>
  <c r="B56" i="98"/>
  <c r="B65" i="46"/>
  <c r="G65" i="46"/>
  <c r="F49" i="102"/>
  <c r="G49" i="102" s="1"/>
  <c r="B49" i="102"/>
  <c r="E72" i="34"/>
  <c r="E73" i="34" s="1"/>
  <c r="D60" i="82"/>
  <c r="E60" i="82" s="1"/>
  <c r="F60" i="82" s="1"/>
  <c r="B71" i="69"/>
  <c r="G71" i="69"/>
  <c r="I58" i="81"/>
  <c r="G60" i="91"/>
  <c r="G61" i="60"/>
  <c r="I61" i="60" s="1"/>
  <c r="E62" i="68"/>
  <c r="F62" i="68" s="1"/>
  <c r="B62" i="68"/>
  <c r="E63" i="86"/>
  <c r="F63" i="86" s="1"/>
  <c r="D64" i="86" s="1"/>
  <c r="I56" i="87"/>
  <c r="I57" i="96" l="1"/>
  <c r="I56" i="95"/>
  <c r="H60" i="67"/>
  <c r="I70" i="24"/>
  <c r="F59" i="99"/>
  <c r="I71" i="30"/>
  <c r="I65" i="46"/>
  <c r="D69" i="74"/>
  <c r="G68" i="74"/>
  <c r="I66" i="54"/>
  <c r="H61" i="91"/>
  <c r="I64" i="64"/>
  <c r="I57" i="90"/>
  <c r="I71" i="41"/>
  <c r="I60" i="85"/>
  <c r="I69" i="31"/>
  <c r="I57" i="94"/>
  <c r="G59" i="81"/>
  <c r="I62" i="62"/>
  <c r="I71" i="69"/>
  <c r="I67" i="58"/>
  <c r="H63" i="66"/>
  <c r="I63" i="66" s="1"/>
  <c r="G62" i="59"/>
  <c r="I60" i="84"/>
  <c r="G63" i="66"/>
  <c r="H68" i="74"/>
  <c r="I66" i="45"/>
  <c r="G60" i="79"/>
  <c r="D61" i="79"/>
  <c r="E61" i="79" s="1"/>
  <c r="F61" i="79" s="1"/>
  <c r="D62" i="79" s="1"/>
  <c r="H60" i="79"/>
  <c r="G63" i="63"/>
  <c r="D64" i="63"/>
  <c r="D63" i="78"/>
  <c r="H62" i="78"/>
  <c r="G62" i="78"/>
  <c r="G56" i="98"/>
  <c r="D57" i="98"/>
  <c r="H56" i="98"/>
  <c r="G57" i="87"/>
  <c r="D58" i="87"/>
  <c r="H57" i="87"/>
  <c r="D66" i="64"/>
  <c r="E66" i="64" s="1"/>
  <c r="F66" i="64" s="1"/>
  <c r="D67" i="64" s="1"/>
  <c r="D72" i="70"/>
  <c r="E72" i="70" s="1"/>
  <c r="E73" i="70" s="1"/>
  <c r="G71" i="70"/>
  <c r="H71" i="70"/>
  <c r="G62" i="60"/>
  <c r="D63" i="60"/>
  <c r="D59" i="88"/>
  <c r="E59" i="88"/>
  <c r="H58" i="88"/>
  <c r="G58" i="88"/>
  <c r="D60" i="83"/>
  <c r="E60" i="83" s="1"/>
  <c r="F60" i="83" s="1"/>
  <c r="G59" i="83"/>
  <c r="H59" i="83"/>
  <c r="D65" i="65"/>
  <c r="E65" i="65" s="1"/>
  <c r="F65" i="65" s="1"/>
  <c r="D66" i="65" s="1"/>
  <c r="D69" i="42"/>
  <c r="E69" i="42" s="1"/>
  <c r="F69" i="42" s="1"/>
  <c r="D68" i="97"/>
  <c r="E68" i="97" s="1"/>
  <c r="F68" i="97" s="1"/>
  <c r="D69" i="97" s="1"/>
  <c r="B72" i="17"/>
  <c r="E67" i="39"/>
  <c r="F67" i="39" s="1"/>
  <c r="H67" i="39" s="1"/>
  <c r="B67" i="39"/>
  <c r="I72" i="32"/>
  <c r="I73" i="32" s="1"/>
  <c r="H73" i="32"/>
  <c r="H63" i="57"/>
  <c r="I63" i="57" s="1"/>
  <c r="H73" i="29"/>
  <c r="B58" i="94"/>
  <c r="D60" i="92"/>
  <c r="E68" i="54"/>
  <c r="F68" i="54" s="1"/>
  <c r="B68" i="54"/>
  <c r="B71" i="24"/>
  <c r="H67" i="43"/>
  <c r="I67" i="43" s="1"/>
  <c r="E59" i="89"/>
  <c r="F59" i="89" s="1"/>
  <c r="H59" i="89" s="1"/>
  <c r="B59" i="89"/>
  <c r="H65" i="55"/>
  <c r="I65" i="55" s="1"/>
  <c r="H66" i="56"/>
  <c r="G64" i="65"/>
  <c r="E56" i="100"/>
  <c r="F56" i="100" s="1"/>
  <c r="B56" i="100"/>
  <c r="E67" i="45"/>
  <c r="F67" i="45" s="1"/>
  <c r="B67" i="45"/>
  <c r="E68" i="20"/>
  <c r="F68" i="20" s="1"/>
  <c r="B68" i="20"/>
  <c r="B67" i="21"/>
  <c r="H67" i="21"/>
  <c r="H59" i="77"/>
  <c r="D63" i="68"/>
  <c r="E63" i="68" s="1"/>
  <c r="F63" i="68" s="1"/>
  <c r="D64" i="68" s="1"/>
  <c r="G67" i="97"/>
  <c r="I67" i="97" s="1"/>
  <c r="E62" i="75"/>
  <c r="F62" i="75" s="1"/>
  <c r="D63" i="75" s="1"/>
  <c r="B62" i="75"/>
  <c r="H59" i="92"/>
  <c r="I59" i="92" s="1"/>
  <c r="I69" i="22"/>
  <c r="H50" i="101"/>
  <c r="I50" i="101" s="1"/>
  <c r="D51" i="101"/>
  <c r="E51" i="101"/>
  <c r="B67" i="54"/>
  <c r="H67" i="54"/>
  <c r="G67" i="54"/>
  <c r="E72" i="3"/>
  <c r="E73" i="3" s="1"/>
  <c r="B72" i="3"/>
  <c r="I68" i="74"/>
  <c r="H64" i="65"/>
  <c r="B72" i="41"/>
  <c r="F72" i="41"/>
  <c r="H72" i="41" s="1"/>
  <c r="I65" i="44"/>
  <c r="I67" i="19"/>
  <c r="B63" i="63"/>
  <c r="H63" i="63"/>
  <c r="G66" i="56"/>
  <c r="E66" i="44"/>
  <c r="F66" i="44" s="1"/>
  <c r="H66" i="44" s="1"/>
  <c r="B66" i="44"/>
  <c r="E68" i="19"/>
  <c r="F68" i="19" s="1"/>
  <c r="B68" i="19"/>
  <c r="D64" i="57"/>
  <c r="E64" i="57" s="1"/>
  <c r="F64" i="57" s="1"/>
  <c r="E61" i="84"/>
  <c r="F61" i="84" s="1"/>
  <c r="G61" i="84" s="1"/>
  <c r="B61" i="84"/>
  <c r="G59" i="77"/>
  <c r="D60" i="81"/>
  <c r="E60" i="81" s="1"/>
  <c r="F60" i="81" s="1"/>
  <c r="G59" i="76"/>
  <c r="I59" i="76" s="1"/>
  <c r="D60" i="76"/>
  <c r="D66" i="55"/>
  <c r="E66" i="55" s="1"/>
  <c r="F66" i="55" s="1"/>
  <c r="B66" i="72"/>
  <c r="H66" i="72"/>
  <c r="E64" i="66"/>
  <c r="F64" i="66" s="1"/>
  <c r="H64" i="66" s="1"/>
  <c r="B64" i="66"/>
  <c r="E71" i="22"/>
  <c r="F71" i="22" s="1"/>
  <c r="G71" i="22" s="1"/>
  <c r="B71" i="22"/>
  <c r="H62" i="59"/>
  <c r="I60" i="91"/>
  <c r="E69" i="74"/>
  <c r="F69" i="74" s="1"/>
  <c r="G69" i="74" s="1"/>
  <c r="B69" i="74"/>
  <c r="E63" i="62"/>
  <c r="F63" i="62" s="1"/>
  <c r="B63" i="62"/>
  <c r="E58" i="96"/>
  <c r="F58" i="96" s="1"/>
  <c r="B58" i="96"/>
  <c r="E64" i="86"/>
  <c r="F64" i="86" s="1"/>
  <c r="B64" i="86"/>
  <c r="I59" i="81"/>
  <c r="E66" i="46"/>
  <c r="F66" i="46" s="1"/>
  <c r="H66" i="46" s="1"/>
  <c r="B66" i="46"/>
  <c r="G60" i="67"/>
  <c r="I60" i="67" s="1"/>
  <c r="I62" i="66"/>
  <c r="I58" i="99"/>
  <c r="B70" i="22"/>
  <c r="H70" i="22"/>
  <c r="G70" i="22"/>
  <c r="G63" i="86"/>
  <c r="E57" i="95"/>
  <c r="F57" i="95" s="1"/>
  <c r="B57" i="95"/>
  <c r="G67" i="21"/>
  <c r="D68" i="21"/>
  <c r="I63" i="61"/>
  <c r="H49" i="102"/>
  <c r="I49" i="102" s="1"/>
  <c r="D50" i="102"/>
  <c r="E50" i="102"/>
  <c r="B68" i="42"/>
  <c r="H68" i="42"/>
  <c r="G68" i="42"/>
  <c r="H69" i="53"/>
  <c r="I69" i="53" s="1"/>
  <c r="D70" i="53"/>
  <c r="H69" i="18"/>
  <c r="I69" i="18" s="1"/>
  <c r="D70" i="18"/>
  <c r="E67" i="56"/>
  <c r="F67" i="56" s="1"/>
  <c r="B67" i="56"/>
  <c r="E58" i="90"/>
  <c r="F58" i="90" s="1"/>
  <c r="H58" i="90" s="1"/>
  <c r="B58" i="90"/>
  <c r="D61" i="82"/>
  <c r="E57" i="93"/>
  <c r="F57" i="93" s="1"/>
  <c r="B57" i="93"/>
  <c r="E67" i="73"/>
  <c r="F67" i="73" s="1"/>
  <c r="B67" i="73"/>
  <c r="E61" i="85"/>
  <c r="F61" i="85" s="1"/>
  <c r="H61" i="85" s="1"/>
  <c r="B61" i="85"/>
  <c r="D60" i="99"/>
  <c r="B62" i="60"/>
  <c r="H62" i="60"/>
  <c r="I61" i="91"/>
  <c r="E63" i="59"/>
  <c r="F63" i="59" s="1"/>
  <c r="H63" i="59" s="1"/>
  <c r="B63" i="59"/>
  <c r="H63" i="86"/>
  <c r="D71" i="31"/>
  <c r="D65" i="61"/>
  <c r="E65" i="61" s="1"/>
  <c r="F65" i="61" s="1"/>
  <c r="D66" i="61" s="1"/>
  <c r="B65" i="64"/>
  <c r="H65" i="64"/>
  <c r="G65" i="64"/>
  <c r="I61" i="80"/>
  <c r="E60" i="77"/>
  <c r="F60" i="77" s="1"/>
  <c r="G60" i="77" s="1"/>
  <c r="B60" i="77"/>
  <c r="B72" i="69"/>
  <c r="F72" i="69"/>
  <c r="H72" i="69" s="1"/>
  <c r="G66" i="72"/>
  <c r="D67" i="72"/>
  <c r="D68" i="43"/>
  <c r="E68" i="43" s="1"/>
  <c r="F68" i="43" s="1"/>
  <c r="E68" i="58"/>
  <c r="F68" i="58" s="1"/>
  <c r="G68" i="58" s="1"/>
  <c r="B68" i="58"/>
  <c r="G62" i="68"/>
  <c r="H62" i="68"/>
  <c r="B60" i="82"/>
  <c r="G60" i="82"/>
  <c r="H60" i="82"/>
  <c r="E72" i="17"/>
  <c r="E73" i="17" s="1"/>
  <c r="E61" i="67"/>
  <c r="F61" i="67" s="1"/>
  <c r="H61" i="67" s="1"/>
  <c r="B61" i="67"/>
  <c r="F72" i="30"/>
  <c r="G72" i="29"/>
  <c r="G73" i="29" s="1"/>
  <c r="F58" i="94"/>
  <c r="G58" i="94" s="1"/>
  <c r="B59" i="99"/>
  <c r="H59" i="99"/>
  <c r="G59" i="99"/>
  <c r="I61" i="78"/>
  <c r="E71" i="24"/>
  <c r="F71" i="24" s="1"/>
  <c r="G71" i="24" s="1"/>
  <c r="D62" i="91"/>
  <c r="E62" i="91" s="1"/>
  <c r="F62" i="91" s="1"/>
  <c r="F72" i="34"/>
  <c r="B70" i="31"/>
  <c r="H70" i="31"/>
  <c r="G70" i="31"/>
  <c r="B64" i="61"/>
  <c r="H64" i="61"/>
  <c r="G64" i="61"/>
  <c r="I55" i="100"/>
  <c r="I67" i="20"/>
  <c r="E62" i="80"/>
  <c r="F62" i="80" s="1"/>
  <c r="B62" i="80"/>
  <c r="H60" i="77" l="1"/>
  <c r="I62" i="60"/>
  <c r="G66" i="46"/>
  <c r="H71" i="22"/>
  <c r="I71" i="22" s="1"/>
  <c r="G61" i="67"/>
  <c r="G64" i="66"/>
  <c r="I64" i="66" s="1"/>
  <c r="F72" i="3"/>
  <c r="H72" i="3" s="1"/>
  <c r="H73" i="3" s="1"/>
  <c r="H61" i="84"/>
  <c r="I61" i="84" s="1"/>
  <c r="H68" i="58"/>
  <c r="I68" i="58" s="1"/>
  <c r="I59" i="77"/>
  <c r="I71" i="70"/>
  <c r="I62" i="78"/>
  <c r="I66" i="72"/>
  <c r="I64" i="65"/>
  <c r="I56" i="98"/>
  <c r="I60" i="79"/>
  <c r="I63" i="63"/>
  <c r="I60" i="82"/>
  <c r="I62" i="59"/>
  <c r="F59" i="88"/>
  <c r="I64" i="61"/>
  <c r="I61" i="67"/>
  <c r="I62" i="68"/>
  <c r="G72" i="41"/>
  <c r="G73" i="41" s="1"/>
  <c r="I57" i="87"/>
  <c r="I66" i="56"/>
  <c r="G57" i="93"/>
  <c r="D58" i="93"/>
  <c r="H57" i="93"/>
  <c r="D70" i="42"/>
  <c r="E70" i="42" s="1"/>
  <c r="F70" i="42" s="1"/>
  <c r="E66" i="65"/>
  <c r="F66" i="65" s="1"/>
  <c r="B66" i="65"/>
  <c r="D69" i="19"/>
  <c r="E69" i="19" s="1"/>
  <c r="F69" i="19" s="1"/>
  <c r="H68" i="19"/>
  <c r="G68" i="19"/>
  <c r="H73" i="41"/>
  <c r="G68" i="54"/>
  <c r="D69" i="54"/>
  <c r="H68" i="54"/>
  <c r="H68" i="20"/>
  <c r="D69" i="20"/>
  <c r="G68" i="20"/>
  <c r="H56" i="100"/>
  <c r="D57" i="100"/>
  <c r="G56" i="100"/>
  <c r="E62" i="79"/>
  <c r="F62" i="79" s="1"/>
  <c r="B62" i="79"/>
  <c r="E66" i="61"/>
  <c r="F66" i="61" s="1"/>
  <c r="G66" i="61" s="1"/>
  <c r="B66" i="61"/>
  <c r="H57" i="95"/>
  <c r="D58" i="95"/>
  <c r="E58" i="95"/>
  <c r="G57" i="95"/>
  <c r="H58" i="96"/>
  <c r="D59" i="96"/>
  <c r="G58" i="96"/>
  <c r="E69" i="97"/>
  <c r="F69" i="97" s="1"/>
  <c r="G69" i="97" s="1"/>
  <c r="B69" i="97"/>
  <c r="B71" i="31"/>
  <c r="H67" i="56"/>
  <c r="D68" i="56"/>
  <c r="E68" i="56" s="1"/>
  <c r="F68" i="56" s="1"/>
  <c r="D69" i="56" s="1"/>
  <c r="D61" i="81"/>
  <c r="E61" i="81" s="1"/>
  <c r="F61" i="81" s="1"/>
  <c r="E70" i="18"/>
  <c r="F70" i="18" s="1"/>
  <c r="B70" i="18"/>
  <c r="B50" i="102"/>
  <c r="F50" i="102"/>
  <c r="G50" i="102" s="1"/>
  <c r="D65" i="86"/>
  <c r="D67" i="44"/>
  <c r="E67" i="44" s="1"/>
  <c r="F67" i="44" s="1"/>
  <c r="H67" i="45"/>
  <c r="D68" i="45"/>
  <c r="B60" i="92"/>
  <c r="I59" i="83"/>
  <c r="E63" i="60"/>
  <c r="F63" i="60" s="1"/>
  <c r="G63" i="60" s="1"/>
  <c r="B63" i="60"/>
  <c r="H67" i="73"/>
  <c r="D68" i="73"/>
  <c r="G61" i="85"/>
  <c r="I61" i="85" s="1"/>
  <c r="I66" i="46"/>
  <c r="H69" i="74"/>
  <c r="I69" i="74" s="1"/>
  <c r="I67" i="54"/>
  <c r="G62" i="75"/>
  <c r="I67" i="21"/>
  <c r="H58" i="94"/>
  <c r="I58" i="94" s="1"/>
  <c r="B68" i="97"/>
  <c r="H68" i="97"/>
  <c r="G68" i="97"/>
  <c r="E63" i="78"/>
  <c r="F63" i="78" s="1"/>
  <c r="H63" i="78" s="1"/>
  <c r="B63" i="78"/>
  <c r="G64" i="57"/>
  <c r="D65" i="57"/>
  <c r="H73" i="69"/>
  <c r="B60" i="99"/>
  <c r="H72" i="34"/>
  <c r="G72" i="34"/>
  <c r="G73" i="34" s="1"/>
  <c r="D59" i="90"/>
  <c r="E59" i="90"/>
  <c r="H66" i="55"/>
  <c r="D67" i="55"/>
  <c r="H62" i="75"/>
  <c r="G59" i="89"/>
  <c r="I59" i="89" s="1"/>
  <c r="G67" i="39"/>
  <c r="I67" i="39" s="1"/>
  <c r="D68" i="39"/>
  <c r="D61" i="83"/>
  <c r="E61" i="83" s="1"/>
  <c r="F61" i="83" s="1"/>
  <c r="D62" i="83" s="1"/>
  <c r="E58" i="87"/>
  <c r="F58" i="87" s="1"/>
  <c r="G58" i="87" s="1"/>
  <c r="B58" i="87"/>
  <c r="E64" i="63"/>
  <c r="F64" i="63" s="1"/>
  <c r="B64" i="63"/>
  <c r="D59" i="94"/>
  <c r="E59" i="94"/>
  <c r="D69" i="58"/>
  <c r="E69" i="58" s="1"/>
  <c r="F69" i="58" s="1"/>
  <c r="I65" i="64"/>
  <c r="G63" i="59"/>
  <c r="I63" i="59" s="1"/>
  <c r="D64" i="59"/>
  <c r="D63" i="91"/>
  <c r="E63" i="91" s="1"/>
  <c r="F63" i="91" s="1"/>
  <c r="H68" i="43"/>
  <c r="D69" i="43"/>
  <c r="E69" i="43" s="1"/>
  <c r="F69" i="43" s="1"/>
  <c r="D70" i="43" s="1"/>
  <c r="E70" i="53"/>
  <c r="F70" i="53" s="1"/>
  <c r="G70" i="53" s="1"/>
  <c r="B70" i="53"/>
  <c r="B62" i="91"/>
  <c r="G62" i="91"/>
  <c r="H62" i="91"/>
  <c r="H72" i="30"/>
  <c r="G72" i="30"/>
  <c r="G73" i="30" s="1"/>
  <c r="B68" i="43"/>
  <c r="G68" i="43"/>
  <c r="E68" i="21"/>
  <c r="F68" i="21" s="1"/>
  <c r="H68" i="21" s="1"/>
  <c r="B68" i="21"/>
  <c r="I70" i="22"/>
  <c r="D67" i="46"/>
  <c r="E67" i="46" s="1"/>
  <c r="F67" i="46" s="1"/>
  <c r="D72" i="22"/>
  <c r="E72" i="22" s="1"/>
  <c r="E73" i="22" s="1"/>
  <c r="B66" i="55"/>
  <c r="G66" i="55"/>
  <c r="B60" i="83"/>
  <c r="H60" i="83"/>
  <c r="G60" i="83"/>
  <c r="G62" i="80"/>
  <c r="D63" i="80"/>
  <c r="E63" i="80" s="1"/>
  <c r="F63" i="80" s="1"/>
  <c r="G63" i="62"/>
  <c r="D64" i="62"/>
  <c r="E67" i="72"/>
  <c r="F67" i="72" s="1"/>
  <c r="B67" i="72"/>
  <c r="I60" i="77"/>
  <c r="F51" i="101"/>
  <c r="G51" i="101" s="1"/>
  <c r="B51" i="101"/>
  <c r="E63" i="75"/>
  <c r="F63" i="75" s="1"/>
  <c r="H63" i="75" s="1"/>
  <c r="B63" i="75"/>
  <c r="B69" i="42"/>
  <c r="H69" i="42"/>
  <c r="G69" i="42"/>
  <c r="B61" i="82"/>
  <c r="H71" i="24"/>
  <c r="I71" i="24" s="1"/>
  <c r="D72" i="24"/>
  <c r="B65" i="61"/>
  <c r="H65" i="61"/>
  <c r="G65" i="61"/>
  <c r="D62" i="85"/>
  <c r="E62" i="85" s="1"/>
  <c r="F62" i="85" s="1"/>
  <c r="G67" i="56"/>
  <c r="D70" i="74"/>
  <c r="E70" i="74" s="1"/>
  <c r="F70" i="74" s="1"/>
  <c r="D71" i="74" s="1"/>
  <c r="E60" i="76"/>
  <c r="F60" i="76" s="1"/>
  <c r="H60" i="76" s="1"/>
  <c r="B60" i="76"/>
  <c r="H62" i="80"/>
  <c r="D61" i="77"/>
  <c r="E61" i="77" s="1"/>
  <c r="F61" i="77" s="1"/>
  <c r="E71" i="31"/>
  <c r="F71" i="31" s="1"/>
  <c r="G67" i="73"/>
  <c r="E61" i="82"/>
  <c r="F61" i="82" s="1"/>
  <c r="G61" i="82" s="1"/>
  <c r="I68" i="42"/>
  <c r="H64" i="86"/>
  <c r="H63" i="62"/>
  <c r="D62" i="84"/>
  <c r="E62" i="84" s="1"/>
  <c r="F62" i="84" s="1"/>
  <c r="G66" i="44"/>
  <c r="I66" i="44" s="1"/>
  <c r="D60" i="89"/>
  <c r="E60" i="89" s="1"/>
  <c r="F60" i="89" s="1"/>
  <c r="I72" i="29"/>
  <c r="I73" i="29" s="1"/>
  <c r="I58" i="88"/>
  <c r="B72" i="70"/>
  <c r="F72" i="70"/>
  <c r="H72" i="70" s="1"/>
  <c r="E57" i="98"/>
  <c r="F57" i="98" s="1"/>
  <c r="B57" i="98"/>
  <c r="F72" i="17"/>
  <c r="B65" i="65"/>
  <c r="G65" i="65"/>
  <c r="H65" i="65"/>
  <c r="D60" i="88"/>
  <c r="E67" i="64"/>
  <c r="F67" i="64" s="1"/>
  <c r="D68" i="64" s="1"/>
  <c r="B67" i="64"/>
  <c r="B61" i="79"/>
  <c r="H61" i="79"/>
  <c r="G61" i="79"/>
  <c r="E64" i="68"/>
  <c r="F64" i="68" s="1"/>
  <c r="D65" i="68" s="1"/>
  <c r="B64" i="68"/>
  <c r="I70" i="31"/>
  <c r="I59" i="99"/>
  <c r="D62" i="67"/>
  <c r="E62" i="67" s="1"/>
  <c r="F62" i="67" s="1"/>
  <c r="G72" i="69"/>
  <c r="G73" i="69" s="1"/>
  <c r="I63" i="86"/>
  <c r="E60" i="99"/>
  <c r="F60" i="99" s="1"/>
  <c r="G58" i="90"/>
  <c r="I58" i="90" s="1"/>
  <c r="G64" i="86"/>
  <c r="D65" i="66"/>
  <c r="E65" i="66" s="1"/>
  <c r="F65" i="66" s="1"/>
  <c r="D66" i="66" s="1"/>
  <c r="B60" i="81"/>
  <c r="G60" i="81"/>
  <c r="H60" i="81"/>
  <c r="B64" i="57"/>
  <c r="H64" i="57"/>
  <c r="I64" i="57" s="1"/>
  <c r="B63" i="68"/>
  <c r="G63" i="68"/>
  <c r="H63" i="68"/>
  <c r="G67" i="45"/>
  <c r="I67" i="45" s="1"/>
  <c r="E60" i="92"/>
  <c r="F60" i="92" s="1"/>
  <c r="B59" i="88"/>
  <c r="B66" i="64"/>
  <c r="H66" i="64"/>
  <c r="G66" i="64"/>
  <c r="I67" i="56" l="1"/>
  <c r="I66" i="55"/>
  <c r="G67" i="64"/>
  <c r="I62" i="75"/>
  <c r="G72" i="3"/>
  <c r="I72" i="41"/>
  <c r="I73" i="41" s="1"/>
  <c r="I62" i="80"/>
  <c r="H63" i="60"/>
  <c r="I63" i="60" s="1"/>
  <c r="E60" i="88"/>
  <c r="F60" i="88" s="1"/>
  <c r="D71" i="18"/>
  <c r="G70" i="18"/>
  <c r="D65" i="63"/>
  <c r="G64" i="63"/>
  <c r="H59" i="88"/>
  <c r="G59" i="88"/>
  <c r="H67" i="64"/>
  <c r="I67" i="64" s="1"/>
  <c r="I68" i="19"/>
  <c r="I66" i="64"/>
  <c r="I69" i="42"/>
  <c r="I68" i="43"/>
  <c r="I60" i="81"/>
  <c r="I68" i="54"/>
  <c r="I67" i="73"/>
  <c r="G72" i="70"/>
  <c r="G73" i="70" s="1"/>
  <c r="I60" i="83"/>
  <c r="F59" i="90"/>
  <c r="I58" i="96"/>
  <c r="I57" i="93"/>
  <c r="I65" i="61"/>
  <c r="E69" i="56"/>
  <c r="F69" i="56" s="1"/>
  <c r="G69" i="56" s="1"/>
  <c r="B69" i="56"/>
  <c r="D63" i="79"/>
  <c r="H62" i="79"/>
  <c r="G62" i="79"/>
  <c r="D67" i="65"/>
  <c r="E67" i="65" s="1"/>
  <c r="F67" i="65" s="1"/>
  <c r="G66" i="65"/>
  <c r="H66" i="65"/>
  <c r="E71" i="74"/>
  <c r="F71" i="74" s="1"/>
  <c r="D72" i="74" s="1"/>
  <c r="B71" i="74"/>
  <c r="H73" i="70"/>
  <c r="D68" i="44"/>
  <c r="E68" i="44" s="1"/>
  <c r="F68" i="44" s="1"/>
  <c r="D68" i="72"/>
  <c r="E68" i="72" s="1"/>
  <c r="F68" i="72" s="1"/>
  <c r="G67" i="72"/>
  <c r="H67" i="72"/>
  <c r="D64" i="91"/>
  <c r="E64" i="91" s="1"/>
  <c r="F64" i="91" s="1"/>
  <c r="H60" i="92"/>
  <c r="D61" i="92"/>
  <c r="B61" i="77"/>
  <c r="G61" i="77"/>
  <c r="D61" i="88"/>
  <c r="E61" i="88" s="1"/>
  <c r="F61" i="88" s="1"/>
  <c r="G60" i="76"/>
  <c r="I60" i="76" s="1"/>
  <c r="B62" i="85"/>
  <c r="G62" i="85"/>
  <c r="B67" i="46"/>
  <c r="G67" i="46"/>
  <c r="H67" i="46"/>
  <c r="B61" i="83"/>
  <c r="H61" i="83"/>
  <c r="G61" i="83"/>
  <c r="B59" i="90"/>
  <c r="H59" i="90"/>
  <c r="E65" i="57"/>
  <c r="F65" i="57" s="1"/>
  <c r="B65" i="57"/>
  <c r="B65" i="86"/>
  <c r="F58" i="95"/>
  <c r="H58" i="95" s="1"/>
  <c r="E57" i="100"/>
  <c r="F57" i="100" s="1"/>
  <c r="B57" i="100"/>
  <c r="B62" i="84"/>
  <c r="G62" i="84"/>
  <c r="B60" i="88"/>
  <c r="G60" i="88"/>
  <c r="H60" i="88"/>
  <c r="D58" i="98"/>
  <c r="E58" i="98"/>
  <c r="F58" i="98" s="1"/>
  <c r="D61" i="89"/>
  <c r="E61" i="89" s="1"/>
  <c r="F61" i="89" s="1"/>
  <c r="D62" i="82"/>
  <c r="E62" i="82" s="1"/>
  <c r="F62" i="82" s="1"/>
  <c r="H73" i="30"/>
  <c r="I72" i="30"/>
  <c r="I73" i="30" s="1"/>
  <c r="E70" i="43"/>
  <c r="F70" i="43" s="1"/>
  <c r="G70" i="43" s="1"/>
  <c r="B70" i="43"/>
  <c r="D70" i="58"/>
  <c r="E70" i="58" s="1"/>
  <c r="F70" i="58" s="1"/>
  <c r="E65" i="63"/>
  <c r="F65" i="63" s="1"/>
  <c r="D66" i="63" s="1"/>
  <c r="B65" i="63"/>
  <c r="E68" i="39"/>
  <c r="F68" i="39" s="1"/>
  <c r="H68" i="39" s="1"/>
  <c r="B68" i="39"/>
  <c r="G60" i="92"/>
  <c r="I60" i="92" s="1"/>
  <c r="G61" i="81"/>
  <c r="D62" i="81"/>
  <c r="H69" i="97"/>
  <c r="I69" i="97" s="1"/>
  <c r="B58" i="95"/>
  <c r="H62" i="84"/>
  <c r="D63" i="84"/>
  <c r="B72" i="24"/>
  <c r="I63" i="68"/>
  <c r="B65" i="66"/>
  <c r="G65" i="66"/>
  <c r="H65" i="66"/>
  <c r="H64" i="68"/>
  <c r="I61" i="79"/>
  <c r="I65" i="65"/>
  <c r="B60" i="89"/>
  <c r="H60" i="89"/>
  <c r="G60" i="89"/>
  <c r="G68" i="21"/>
  <c r="I68" i="21" s="1"/>
  <c r="I62" i="91"/>
  <c r="B69" i="43"/>
  <c r="G69" i="43"/>
  <c r="H69" i="43"/>
  <c r="B69" i="58"/>
  <c r="G69" i="58"/>
  <c r="H69" i="58"/>
  <c r="I72" i="34"/>
  <c r="I73" i="34" s="1"/>
  <c r="H73" i="34"/>
  <c r="E68" i="73"/>
  <c r="F68" i="73" s="1"/>
  <c r="G68" i="73" s="1"/>
  <c r="B68" i="73"/>
  <c r="H50" i="102"/>
  <c r="I50" i="102" s="1"/>
  <c r="D51" i="102"/>
  <c r="E51" i="102"/>
  <c r="B61" i="81"/>
  <c r="H61" i="81"/>
  <c r="I68" i="20"/>
  <c r="G72" i="17"/>
  <c r="G73" i="17" s="1"/>
  <c r="H72" i="17"/>
  <c r="D61" i="99"/>
  <c r="E61" i="99" s="1"/>
  <c r="F61" i="99" s="1"/>
  <c r="G64" i="68"/>
  <c r="G71" i="31"/>
  <c r="D72" i="31"/>
  <c r="D61" i="76"/>
  <c r="E61" i="76" s="1"/>
  <c r="F61" i="76" s="1"/>
  <c r="H51" i="101"/>
  <c r="I51" i="101" s="1"/>
  <c r="D52" i="101"/>
  <c r="E52" i="101"/>
  <c r="E64" i="62"/>
  <c r="F64" i="62" s="1"/>
  <c r="B64" i="62"/>
  <c r="F59" i="94"/>
  <c r="H59" i="94" s="1"/>
  <c r="G60" i="99"/>
  <c r="E68" i="45"/>
  <c r="F68" i="45" s="1"/>
  <c r="B68" i="45"/>
  <c r="D70" i="97"/>
  <c r="E70" i="97" s="1"/>
  <c r="F70" i="97" s="1"/>
  <c r="E69" i="20"/>
  <c r="F69" i="20" s="1"/>
  <c r="B69" i="20"/>
  <c r="G70" i="42"/>
  <c r="D71" i="42"/>
  <c r="E71" i="42"/>
  <c r="F71" i="42" s="1"/>
  <c r="E65" i="68"/>
  <c r="F65" i="68" s="1"/>
  <c r="G65" i="68" s="1"/>
  <c r="B65" i="68"/>
  <c r="H61" i="77"/>
  <c r="D62" i="77"/>
  <c r="E62" i="77" s="1"/>
  <c r="F62" i="77" s="1"/>
  <c r="E72" i="24"/>
  <c r="E73" i="24" s="1"/>
  <c r="B59" i="94"/>
  <c r="H58" i="87"/>
  <c r="I58" i="87" s="1"/>
  <c r="D59" i="87"/>
  <c r="H60" i="99"/>
  <c r="G63" i="78"/>
  <c r="I63" i="78" s="1"/>
  <c r="D64" i="78"/>
  <c r="B68" i="56"/>
  <c r="H68" i="56"/>
  <c r="G68" i="56"/>
  <c r="H69" i="19"/>
  <c r="D70" i="19"/>
  <c r="B70" i="42"/>
  <c r="H70" i="42"/>
  <c r="H63" i="80"/>
  <c r="D64" i="80"/>
  <c r="D69" i="21"/>
  <c r="E69" i="21" s="1"/>
  <c r="F69" i="21" s="1"/>
  <c r="D70" i="21" s="1"/>
  <c r="B63" i="91"/>
  <c r="G63" i="91"/>
  <c r="H63" i="91"/>
  <c r="E67" i="55"/>
  <c r="F67" i="55" s="1"/>
  <c r="B67" i="55"/>
  <c r="H70" i="18"/>
  <c r="I70" i="18" s="1"/>
  <c r="E59" i="96"/>
  <c r="F59" i="96" s="1"/>
  <c r="D60" i="96" s="1"/>
  <c r="B59" i="96"/>
  <c r="H66" i="61"/>
  <c r="I66" i="61" s="1"/>
  <c r="D67" i="61"/>
  <c r="E67" i="61" s="1"/>
  <c r="F67" i="61" s="1"/>
  <c r="B69" i="19"/>
  <c r="G69" i="19"/>
  <c r="B70" i="74"/>
  <c r="H70" i="74"/>
  <c r="G70" i="74"/>
  <c r="D63" i="67"/>
  <c r="E63" i="67" s="1"/>
  <c r="F63" i="67" s="1"/>
  <c r="H57" i="98"/>
  <c r="I63" i="62"/>
  <c r="B63" i="80"/>
  <c r="G63" i="80"/>
  <c r="B72" i="22"/>
  <c r="F72" i="22"/>
  <c r="G72" i="22" s="1"/>
  <c r="G73" i="22" s="1"/>
  <c r="H70" i="53"/>
  <c r="I70" i="53" s="1"/>
  <c r="D71" i="53"/>
  <c r="E64" i="59"/>
  <c r="F64" i="59" s="1"/>
  <c r="B64" i="59"/>
  <c r="I72" i="69"/>
  <c r="I73" i="69" s="1"/>
  <c r="B67" i="44"/>
  <c r="G67" i="44"/>
  <c r="H67" i="44"/>
  <c r="E71" i="18"/>
  <c r="F71" i="18" s="1"/>
  <c r="B71" i="18"/>
  <c r="H71" i="31"/>
  <c r="E69" i="54"/>
  <c r="F69" i="54" s="1"/>
  <c r="D70" i="54" s="1"/>
  <c r="B69" i="54"/>
  <c r="E58" i="93"/>
  <c r="F58" i="93" s="1"/>
  <c r="G58" i="93" s="1"/>
  <c r="B58" i="93"/>
  <c r="E66" i="66"/>
  <c r="F66" i="66" s="1"/>
  <c r="B66" i="66"/>
  <c r="B62" i="67"/>
  <c r="G62" i="67"/>
  <c r="H62" i="67"/>
  <c r="E68" i="64"/>
  <c r="F68" i="64" s="1"/>
  <c r="D69" i="64" s="1"/>
  <c r="B68" i="64"/>
  <c r="G57" i="98"/>
  <c r="I64" i="86"/>
  <c r="H62" i="85"/>
  <c r="D63" i="85"/>
  <c r="E63" i="85" s="1"/>
  <c r="F63" i="85" s="1"/>
  <c r="D64" i="85" s="1"/>
  <c r="H61" i="82"/>
  <c r="I61" i="82" s="1"/>
  <c r="G63" i="75"/>
  <c r="I63" i="75" s="1"/>
  <c r="D64" i="75"/>
  <c r="D68" i="46"/>
  <c r="E68" i="46" s="1"/>
  <c r="F68" i="46" s="1"/>
  <c r="H64" i="63"/>
  <c r="I64" i="63" s="1"/>
  <c r="E62" i="83"/>
  <c r="F62" i="83" s="1"/>
  <c r="B62" i="83"/>
  <c r="G59" i="90"/>
  <c r="D60" i="90"/>
  <c r="I68" i="97"/>
  <c r="D64" i="60"/>
  <c r="E64" i="60" s="1"/>
  <c r="F64" i="60" s="1"/>
  <c r="E65" i="86"/>
  <c r="F65" i="86" s="1"/>
  <c r="H65" i="86" s="1"/>
  <c r="I57" i="95"/>
  <c r="I56" i="100"/>
  <c r="I70" i="42" l="1"/>
  <c r="G73" i="3"/>
  <c r="I72" i="3"/>
  <c r="I73" i="3" s="1"/>
  <c r="H65" i="68"/>
  <c r="I65" i="68" s="1"/>
  <c r="I71" i="31"/>
  <c r="G59" i="94"/>
  <c r="I60" i="89"/>
  <c r="I59" i="94"/>
  <c r="H69" i="56"/>
  <c r="I59" i="88"/>
  <c r="H58" i="93"/>
  <c r="H72" i="22"/>
  <c r="I72" i="22" s="1"/>
  <c r="I73" i="22" s="1"/>
  <c r="I72" i="70"/>
  <c r="I73" i="70" s="1"/>
  <c r="I62" i="67"/>
  <c r="I66" i="65"/>
  <c r="I70" i="74"/>
  <c r="I63" i="91"/>
  <c r="I65" i="66"/>
  <c r="I62" i="79"/>
  <c r="I67" i="72"/>
  <c r="I61" i="81"/>
  <c r="G59" i="96"/>
  <c r="G62" i="83"/>
  <c r="D63" i="83"/>
  <c r="E63" i="83" s="1"/>
  <c r="F63" i="83" s="1"/>
  <c r="H62" i="83"/>
  <c r="D66" i="57"/>
  <c r="G65" i="57"/>
  <c r="H65" i="57"/>
  <c r="D63" i="82"/>
  <c r="E63" i="82" s="1"/>
  <c r="F63" i="82" s="1"/>
  <c r="G64" i="62"/>
  <c r="D65" i="62"/>
  <c r="H64" i="62"/>
  <c r="D71" i="58"/>
  <c r="E71" i="58" s="1"/>
  <c r="F71" i="58" s="1"/>
  <c r="G64" i="59"/>
  <c r="D65" i="59"/>
  <c r="H64" i="59"/>
  <c r="H57" i="100"/>
  <c r="D58" i="100"/>
  <c r="G57" i="100"/>
  <c r="D62" i="88"/>
  <c r="E62" i="88" s="1"/>
  <c r="F62" i="88" s="1"/>
  <c r="H69" i="20"/>
  <c r="D70" i="20"/>
  <c r="G69" i="20"/>
  <c r="H71" i="18"/>
  <c r="D72" i="18"/>
  <c r="G71" i="18"/>
  <c r="G68" i="72"/>
  <c r="D69" i="72"/>
  <c r="D62" i="76"/>
  <c r="E62" i="76" s="1"/>
  <c r="F62" i="76" s="1"/>
  <c r="D67" i="66"/>
  <c r="E67" i="66" s="1"/>
  <c r="F67" i="66" s="1"/>
  <c r="G66" i="66"/>
  <c r="H66" i="66"/>
  <c r="H67" i="55"/>
  <c r="D68" i="55"/>
  <c r="G67" i="55"/>
  <c r="D63" i="77"/>
  <c r="E63" i="77" s="1"/>
  <c r="F63" i="77" s="1"/>
  <c r="E70" i="54"/>
  <c r="F70" i="54" s="1"/>
  <c r="H70" i="54" s="1"/>
  <c r="B70" i="54"/>
  <c r="E70" i="19"/>
  <c r="F70" i="19" s="1"/>
  <c r="H70" i="19" s="1"/>
  <c r="B70" i="19"/>
  <c r="H68" i="45"/>
  <c r="D69" i="45"/>
  <c r="E69" i="45" s="1"/>
  <c r="F69" i="45" s="1"/>
  <c r="D70" i="45" s="1"/>
  <c r="D62" i="99"/>
  <c r="E62" i="99" s="1"/>
  <c r="F62" i="99" s="1"/>
  <c r="F51" i="102"/>
  <c r="G51" i="102" s="1"/>
  <c r="B51" i="102"/>
  <c r="I69" i="58"/>
  <c r="G58" i="95"/>
  <c r="I58" i="95" s="1"/>
  <c r="G65" i="86"/>
  <c r="I65" i="86" s="1"/>
  <c r="I59" i="90"/>
  <c r="I62" i="85"/>
  <c r="G71" i="74"/>
  <c r="E64" i="85"/>
  <c r="F64" i="85" s="1"/>
  <c r="B64" i="85"/>
  <c r="D68" i="61"/>
  <c r="E68" i="61" s="1"/>
  <c r="F68" i="61" s="1"/>
  <c r="B63" i="67"/>
  <c r="H63" i="67"/>
  <c r="G63" i="67"/>
  <c r="B67" i="61"/>
  <c r="G67" i="61"/>
  <c r="H67" i="61"/>
  <c r="E70" i="21"/>
  <c r="F70" i="21" s="1"/>
  <c r="D71" i="21" s="1"/>
  <c r="B70" i="21"/>
  <c r="B52" i="101"/>
  <c r="F52" i="101"/>
  <c r="G52" i="101" s="1"/>
  <c r="B61" i="99"/>
  <c r="G61" i="99"/>
  <c r="H61" i="99"/>
  <c r="B70" i="58"/>
  <c r="H70" i="58"/>
  <c r="G70" i="58"/>
  <c r="B62" i="82"/>
  <c r="H62" i="82"/>
  <c r="G62" i="82"/>
  <c r="I62" i="84"/>
  <c r="B68" i="72"/>
  <c r="H68" i="72"/>
  <c r="D66" i="86"/>
  <c r="E66" i="86" s="1"/>
  <c r="F66" i="86" s="1"/>
  <c r="B63" i="85"/>
  <c r="G63" i="85"/>
  <c r="H63" i="85"/>
  <c r="D64" i="67"/>
  <c r="E64" i="67" s="1"/>
  <c r="F64" i="67" s="1"/>
  <c r="B64" i="60"/>
  <c r="H64" i="60"/>
  <c r="G64" i="60"/>
  <c r="D69" i="46"/>
  <c r="I58" i="93"/>
  <c r="B69" i="21"/>
  <c r="H69" i="21"/>
  <c r="G69" i="21"/>
  <c r="I68" i="56"/>
  <c r="I72" i="17"/>
  <c r="I73" i="17" s="1"/>
  <c r="H73" i="17"/>
  <c r="G68" i="39"/>
  <c r="I68" i="39" s="1"/>
  <c r="D69" i="39"/>
  <c r="E69" i="39" s="1"/>
  <c r="F69" i="39" s="1"/>
  <c r="D62" i="89"/>
  <c r="E62" i="89" s="1"/>
  <c r="F62" i="89" s="1"/>
  <c r="D69" i="44"/>
  <c r="E72" i="74"/>
  <c r="E73" i="74" s="1"/>
  <c r="B72" i="74"/>
  <c r="E60" i="90"/>
  <c r="F60" i="90" s="1"/>
  <c r="B60" i="90"/>
  <c r="B68" i="46"/>
  <c r="H68" i="46"/>
  <c r="G68" i="46"/>
  <c r="D59" i="93"/>
  <c r="E59" i="93"/>
  <c r="I63" i="80"/>
  <c r="H59" i="96"/>
  <c r="I59" i="96" s="1"/>
  <c r="E64" i="80"/>
  <c r="F64" i="80" s="1"/>
  <c r="D65" i="80" s="1"/>
  <c r="B64" i="80"/>
  <c r="D66" i="68"/>
  <c r="E66" i="68" s="1"/>
  <c r="F66" i="68" s="1"/>
  <c r="D67" i="68" s="1"/>
  <c r="D60" i="94"/>
  <c r="H68" i="73"/>
  <c r="I68" i="73" s="1"/>
  <c r="D69" i="73"/>
  <c r="I69" i="43"/>
  <c r="H70" i="43"/>
  <c r="I70" i="43" s="1"/>
  <c r="D71" i="43"/>
  <c r="B61" i="89"/>
  <c r="G61" i="89"/>
  <c r="H61" i="89"/>
  <c r="I61" i="83"/>
  <c r="B68" i="44"/>
  <c r="G68" i="44"/>
  <c r="H68" i="44"/>
  <c r="E63" i="79"/>
  <c r="F63" i="79" s="1"/>
  <c r="B63" i="79"/>
  <c r="G68" i="64"/>
  <c r="G70" i="97"/>
  <c r="D71" i="97"/>
  <c r="F72" i="24"/>
  <c r="D59" i="98"/>
  <c r="E59" i="98"/>
  <c r="B61" i="88"/>
  <c r="G61" i="88"/>
  <c r="H61" i="88"/>
  <c r="D65" i="91"/>
  <c r="E65" i="91" s="1"/>
  <c r="F65" i="91" s="1"/>
  <c r="E59" i="87"/>
  <c r="F59" i="87" s="1"/>
  <c r="B59" i="87"/>
  <c r="D65" i="60"/>
  <c r="E65" i="60" s="1"/>
  <c r="F65" i="60" s="1"/>
  <c r="D72" i="42"/>
  <c r="E72" i="42" s="1"/>
  <c r="E73" i="42" s="1"/>
  <c r="B61" i="76"/>
  <c r="H61" i="76"/>
  <c r="G61" i="76"/>
  <c r="E62" i="81"/>
  <c r="F62" i="81" s="1"/>
  <c r="B62" i="81"/>
  <c r="H68" i="64"/>
  <c r="G69" i="54"/>
  <c r="I67" i="44"/>
  <c r="E71" i="53"/>
  <c r="F71" i="53" s="1"/>
  <c r="H71" i="53" s="1"/>
  <c r="B71" i="53"/>
  <c r="B71" i="42"/>
  <c r="H71" i="42"/>
  <c r="G71" i="42"/>
  <c r="B70" i="97"/>
  <c r="H70" i="97"/>
  <c r="E72" i="31"/>
  <c r="E73" i="31" s="1"/>
  <c r="B72" i="31"/>
  <c r="I64" i="68"/>
  <c r="H65" i="63"/>
  <c r="B58" i="98"/>
  <c r="H58" i="98"/>
  <c r="G58" i="98"/>
  <c r="I67" i="46"/>
  <c r="I61" i="77"/>
  <c r="B64" i="91"/>
  <c r="G64" i="91"/>
  <c r="H64" i="91"/>
  <c r="I69" i="56"/>
  <c r="E69" i="64"/>
  <c r="F69" i="64" s="1"/>
  <c r="D70" i="64" s="1"/>
  <c r="B69" i="64"/>
  <c r="E64" i="75"/>
  <c r="F64" i="75" s="1"/>
  <c r="D65" i="75" s="1"/>
  <c r="B64" i="75"/>
  <c r="E64" i="78"/>
  <c r="F64" i="78" s="1"/>
  <c r="B64" i="78"/>
  <c r="H69" i="54"/>
  <c r="I57" i="98"/>
  <c r="I69" i="19"/>
  <c r="E60" i="96"/>
  <c r="F60" i="96" s="1"/>
  <c r="H60" i="96" s="1"/>
  <c r="B60" i="96"/>
  <c r="I60" i="99"/>
  <c r="B62" i="77"/>
  <c r="H62" i="77"/>
  <c r="G62" i="77"/>
  <c r="G68" i="45"/>
  <c r="I68" i="45" s="1"/>
  <c r="E63" i="84"/>
  <c r="F63" i="84" s="1"/>
  <c r="G63" i="84" s="1"/>
  <c r="B63" i="84"/>
  <c r="G65" i="63"/>
  <c r="I60" i="88"/>
  <c r="D68" i="65"/>
  <c r="E68" i="65" s="1"/>
  <c r="F68" i="65" s="1"/>
  <c r="E66" i="63"/>
  <c r="F66" i="63" s="1"/>
  <c r="D67" i="63" s="1"/>
  <c r="B66" i="63"/>
  <c r="D59" i="95"/>
  <c r="E59" i="95"/>
  <c r="E61" i="92"/>
  <c r="F61" i="92" s="1"/>
  <c r="B61" i="92"/>
  <c r="H71" i="74"/>
  <c r="B67" i="65"/>
  <c r="G67" i="65"/>
  <c r="H67" i="65"/>
  <c r="D70" i="56"/>
  <c r="E70" i="56" s="1"/>
  <c r="F70" i="56" s="1"/>
  <c r="H66" i="63" l="1"/>
  <c r="I71" i="18"/>
  <c r="I69" i="54"/>
  <c r="G66" i="63"/>
  <c r="F72" i="31"/>
  <c r="H72" i="31" s="1"/>
  <c r="H73" i="22"/>
  <c r="I71" i="74"/>
  <c r="H64" i="78"/>
  <c r="G64" i="78"/>
  <c r="I64" i="60"/>
  <c r="I68" i="72"/>
  <c r="I66" i="66"/>
  <c r="I61" i="99"/>
  <c r="H63" i="84"/>
  <c r="G60" i="96"/>
  <c r="I60" i="96" s="1"/>
  <c r="I61" i="88"/>
  <c r="I71" i="42"/>
  <c r="I65" i="57"/>
  <c r="D62" i="92"/>
  <c r="H61" i="92"/>
  <c r="G61" i="92"/>
  <c r="H62" i="81"/>
  <c r="G62" i="81"/>
  <c r="H70" i="21"/>
  <c r="I63" i="67"/>
  <c r="I61" i="76"/>
  <c r="F72" i="74"/>
  <c r="G72" i="74" s="1"/>
  <c r="G73" i="74" s="1"/>
  <c r="I70" i="58"/>
  <c r="I68" i="64"/>
  <c r="G70" i="21"/>
  <c r="H64" i="80"/>
  <c r="G69" i="64"/>
  <c r="G64" i="80"/>
  <c r="I68" i="46"/>
  <c r="I69" i="21"/>
  <c r="I67" i="55"/>
  <c r="I62" i="77"/>
  <c r="H69" i="64"/>
  <c r="I68" i="44"/>
  <c r="I63" i="85"/>
  <c r="I57" i="100"/>
  <c r="I64" i="62"/>
  <c r="I62" i="83"/>
  <c r="D71" i="56"/>
  <c r="E71" i="56" s="1"/>
  <c r="F71" i="56" s="1"/>
  <c r="H67" i="66"/>
  <c r="D68" i="66"/>
  <c r="E70" i="45"/>
  <c r="F70" i="45" s="1"/>
  <c r="B70" i="45"/>
  <c r="E67" i="68"/>
  <c r="F67" i="68" s="1"/>
  <c r="H67" i="68" s="1"/>
  <c r="B67" i="68"/>
  <c r="D63" i="88"/>
  <c r="E63" i="88" s="1"/>
  <c r="F63" i="88" s="1"/>
  <c r="D64" i="79"/>
  <c r="E64" i="79" s="1"/>
  <c r="F64" i="79" s="1"/>
  <c r="D65" i="79" s="1"/>
  <c r="H63" i="79"/>
  <c r="G63" i="79"/>
  <c r="G64" i="85"/>
  <c r="D65" i="85"/>
  <c r="H64" i="85"/>
  <c r="H59" i="87"/>
  <c r="D60" i="87"/>
  <c r="E60" i="87" s="1"/>
  <c r="F60" i="87" s="1"/>
  <c r="G59" i="87"/>
  <c r="D61" i="90"/>
  <c r="H60" i="90"/>
  <c r="G60" i="90"/>
  <c r="H62" i="89"/>
  <c r="D63" i="89"/>
  <c r="D67" i="86"/>
  <c r="E67" i="86" s="1"/>
  <c r="F67" i="86" s="1"/>
  <c r="E71" i="97"/>
  <c r="F71" i="97" s="1"/>
  <c r="G71" i="97" s="1"/>
  <c r="B71" i="97"/>
  <c r="I64" i="78"/>
  <c r="I63" i="84"/>
  <c r="I67" i="65"/>
  <c r="B68" i="65"/>
  <c r="H68" i="65"/>
  <c r="G68" i="65"/>
  <c r="G64" i="75"/>
  <c r="F59" i="98"/>
  <c r="H59" i="98" s="1"/>
  <c r="B60" i="94"/>
  <c r="B69" i="44"/>
  <c r="B69" i="46"/>
  <c r="B69" i="72"/>
  <c r="F59" i="95"/>
  <c r="G59" i="95" s="1"/>
  <c r="I64" i="91"/>
  <c r="I65" i="63"/>
  <c r="B59" i="98"/>
  <c r="F59" i="93"/>
  <c r="E53" i="101"/>
  <c r="D53" i="101"/>
  <c r="B69" i="45"/>
  <c r="G69" i="45"/>
  <c r="H69" i="45"/>
  <c r="H71" i="58"/>
  <c r="D72" i="58"/>
  <c r="B59" i="95"/>
  <c r="H64" i="75"/>
  <c r="H72" i="24"/>
  <c r="G72" i="24"/>
  <c r="G73" i="24" s="1"/>
  <c r="E71" i="43"/>
  <c r="F71" i="43" s="1"/>
  <c r="H71" i="43" s="1"/>
  <c r="B71" i="43"/>
  <c r="B66" i="68"/>
  <c r="H66" i="68"/>
  <c r="G66" i="68"/>
  <c r="B59" i="93"/>
  <c r="B62" i="89"/>
  <c r="G62" i="89"/>
  <c r="B66" i="86"/>
  <c r="G66" i="86"/>
  <c r="H66" i="86"/>
  <c r="D71" i="54"/>
  <c r="E71" i="54" s="1"/>
  <c r="F71" i="54" s="1"/>
  <c r="B62" i="88"/>
  <c r="H62" i="88"/>
  <c r="G62" i="88"/>
  <c r="B71" i="58"/>
  <c r="G71" i="58"/>
  <c r="H72" i="74"/>
  <c r="D64" i="77"/>
  <c r="E64" i="77" s="1"/>
  <c r="F64" i="77" s="1"/>
  <c r="B67" i="66"/>
  <c r="G67" i="66"/>
  <c r="E66" i="57"/>
  <c r="F66" i="57" s="1"/>
  <c r="G66" i="57" s="1"/>
  <c r="B66" i="57"/>
  <c r="B63" i="77"/>
  <c r="H63" i="77"/>
  <c r="G63" i="77"/>
  <c r="E72" i="18"/>
  <c r="E73" i="18" s="1"/>
  <c r="B72" i="18"/>
  <c r="E58" i="100"/>
  <c r="F58" i="100" s="1"/>
  <c r="H58" i="100" s="1"/>
  <c r="B58" i="100"/>
  <c r="E65" i="62"/>
  <c r="F65" i="62" s="1"/>
  <c r="B65" i="62"/>
  <c r="D66" i="91"/>
  <c r="E66" i="91" s="1"/>
  <c r="F66" i="91" s="1"/>
  <c r="B72" i="42"/>
  <c r="F72" i="42"/>
  <c r="H72" i="42" s="1"/>
  <c r="H64" i="67"/>
  <c r="D65" i="67"/>
  <c r="E65" i="67" s="1"/>
  <c r="F65" i="67" s="1"/>
  <c r="I66" i="63"/>
  <c r="G71" i="53"/>
  <c r="I71" i="53" s="1"/>
  <c r="D72" i="53"/>
  <c r="D66" i="60"/>
  <c r="E66" i="60"/>
  <c r="F66" i="60" s="1"/>
  <c r="E69" i="73"/>
  <c r="F69" i="73" s="1"/>
  <c r="H69" i="73" s="1"/>
  <c r="B69" i="73"/>
  <c r="B69" i="39"/>
  <c r="H69" i="39"/>
  <c r="G69" i="39"/>
  <c r="B64" i="67"/>
  <c r="G64" i="67"/>
  <c r="G68" i="61"/>
  <c r="D69" i="61"/>
  <c r="H51" i="102"/>
  <c r="I51" i="102" s="1"/>
  <c r="D52" i="102"/>
  <c r="E52" i="102"/>
  <c r="G70" i="19"/>
  <c r="I70" i="19" s="1"/>
  <c r="D71" i="19"/>
  <c r="D63" i="76"/>
  <c r="E63" i="76" s="1"/>
  <c r="F63" i="76" s="1"/>
  <c r="G63" i="83"/>
  <c r="D64" i="83"/>
  <c r="D70" i="39"/>
  <c r="E70" i="39" s="1"/>
  <c r="F70" i="39" s="1"/>
  <c r="I61" i="92"/>
  <c r="E67" i="63"/>
  <c r="F67" i="63" s="1"/>
  <c r="D68" i="63" s="1"/>
  <c r="B67" i="63"/>
  <c r="D64" i="84"/>
  <c r="E64" i="84" s="1"/>
  <c r="F64" i="84" s="1"/>
  <c r="D65" i="78"/>
  <c r="E65" i="78" s="1"/>
  <c r="F65" i="78" s="1"/>
  <c r="D63" i="81"/>
  <c r="E63" i="81" s="1"/>
  <c r="F63" i="81" s="1"/>
  <c r="B65" i="60"/>
  <c r="H65" i="60"/>
  <c r="G65" i="60"/>
  <c r="E65" i="80"/>
  <c r="F65" i="80" s="1"/>
  <c r="G65" i="80" s="1"/>
  <c r="B65" i="80"/>
  <c r="E71" i="21"/>
  <c r="F71" i="21" s="1"/>
  <c r="G71" i="21" s="1"/>
  <c r="B71" i="21"/>
  <c r="B68" i="61"/>
  <c r="H68" i="61"/>
  <c r="D63" i="99"/>
  <c r="E63" i="99" s="1"/>
  <c r="F63" i="99" s="1"/>
  <c r="E68" i="55"/>
  <c r="F68" i="55" s="1"/>
  <c r="D69" i="55" s="1"/>
  <c r="B68" i="55"/>
  <c r="B62" i="76"/>
  <c r="G62" i="76"/>
  <c r="H62" i="76"/>
  <c r="I69" i="20"/>
  <c r="I64" i="59"/>
  <c r="D64" i="82"/>
  <c r="E64" i="82" s="1"/>
  <c r="F64" i="82" s="1"/>
  <c r="B63" i="83"/>
  <c r="H63" i="83"/>
  <c r="E65" i="75"/>
  <c r="F65" i="75" s="1"/>
  <c r="D66" i="75" s="1"/>
  <c r="B65" i="75"/>
  <c r="H73" i="31"/>
  <c r="B65" i="91"/>
  <c r="H65" i="91"/>
  <c r="G65" i="91"/>
  <c r="B70" i="56"/>
  <c r="H70" i="56"/>
  <c r="G70" i="56"/>
  <c r="E62" i="92"/>
  <c r="F62" i="92" s="1"/>
  <c r="B62" i="92"/>
  <c r="D69" i="65"/>
  <c r="E69" i="65" s="1"/>
  <c r="F69" i="65" s="1"/>
  <c r="D61" i="96"/>
  <c r="E61" i="96" s="1"/>
  <c r="F61" i="96" s="1"/>
  <c r="D62" i="96" s="1"/>
  <c r="E70" i="64"/>
  <c r="F70" i="64" s="1"/>
  <c r="B70" i="64"/>
  <c r="I58" i="98"/>
  <c r="I70" i="97"/>
  <c r="I61" i="89"/>
  <c r="E60" i="94"/>
  <c r="F60" i="94" s="1"/>
  <c r="G60" i="94" s="1"/>
  <c r="E69" i="44"/>
  <c r="F69" i="44" s="1"/>
  <c r="E69" i="46"/>
  <c r="F69" i="46" s="1"/>
  <c r="I62" i="82"/>
  <c r="H52" i="101"/>
  <c r="I52" i="101" s="1"/>
  <c r="I67" i="61"/>
  <c r="B62" i="99"/>
  <c r="H62" i="99"/>
  <c r="G62" i="99"/>
  <c r="G70" i="54"/>
  <c r="I70" i="54" s="1"/>
  <c r="E69" i="72"/>
  <c r="F69" i="72" s="1"/>
  <c r="E70" i="20"/>
  <c r="F70" i="20" s="1"/>
  <c r="B70" i="20"/>
  <c r="E65" i="59"/>
  <c r="F65" i="59" s="1"/>
  <c r="B65" i="59"/>
  <c r="B63" i="82"/>
  <c r="H63" i="82"/>
  <c r="G63" i="82"/>
  <c r="G72" i="31" l="1"/>
  <c r="I71" i="58"/>
  <c r="G72" i="42"/>
  <c r="G73" i="42" s="1"/>
  <c r="I62" i="76"/>
  <c r="G67" i="68"/>
  <c r="I64" i="85"/>
  <c r="I67" i="68"/>
  <c r="I69" i="64"/>
  <c r="H59" i="95"/>
  <c r="I62" i="89"/>
  <c r="I64" i="80"/>
  <c r="I64" i="67"/>
  <c r="I67" i="66"/>
  <c r="I64" i="75"/>
  <c r="I62" i="88"/>
  <c r="I63" i="79"/>
  <c r="I63" i="77"/>
  <c r="I68" i="61"/>
  <c r="D71" i="20"/>
  <c r="H70" i="20"/>
  <c r="I59" i="87"/>
  <c r="H65" i="80"/>
  <c r="I65" i="80" s="1"/>
  <c r="I69" i="39"/>
  <c r="F72" i="18"/>
  <c r="I69" i="45"/>
  <c r="I70" i="21"/>
  <c r="I68" i="65"/>
  <c r="I62" i="81"/>
  <c r="G65" i="75"/>
  <c r="I66" i="86"/>
  <c r="H65" i="75"/>
  <c r="D71" i="64"/>
  <c r="H70" i="64"/>
  <c r="G70" i="64"/>
  <c r="D61" i="87"/>
  <c r="E61" i="87" s="1"/>
  <c r="F61" i="87" s="1"/>
  <c r="D62" i="87" s="1"/>
  <c r="D68" i="86"/>
  <c r="E68" i="86" s="1"/>
  <c r="F68" i="86" s="1"/>
  <c r="H63" i="88"/>
  <c r="D64" i="88"/>
  <c r="H65" i="59"/>
  <c r="D66" i="59"/>
  <c r="E66" i="59" s="1"/>
  <c r="F66" i="59" s="1"/>
  <c r="D67" i="59" s="1"/>
  <c r="G65" i="59"/>
  <c r="D66" i="78"/>
  <c r="E66" i="78" s="1"/>
  <c r="F66" i="78" s="1"/>
  <c r="D65" i="82"/>
  <c r="E65" i="82" s="1"/>
  <c r="F65" i="82" s="1"/>
  <c r="G65" i="62"/>
  <c r="D66" i="62"/>
  <c r="E66" i="62" s="1"/>
  <c r="F66" i="62" s="1"/>
  <c r="D67" i="62" s="1"/>
  <c r="H65" i="62"/>
  <c r="G70" i="39"/>
  <c r="D71" i="39"/>
  <c r="G63" i="99"/>
  <c r="D64" i="99"/>
  <c r="D65" i="84"/>
  <c r="E65" i="84" s="1"/>
  <c r="F65" i="84" s="1"/>
  <c r="H71" i="54"/>
  <c r="D72" i="54"/>
  <c r="G70" i="20"/>
  <c r="I70" i="20" s="1"/>
  <c r="E68" i="63"/>
  <c r="F68" i="63" s="1"/>
  <c r="G68" i="63" s="1"/>
  <c r="B68" i="63"/>
  <c r="B69" i="65"/>
  <c r="G69" i="65"/>
  <c r="H69" i="65"/>
  <c r="G69" i="72"/>
  <c r="D70" i="72"/>
  <c r="D70" i="46"/>
  <c r="E70" i="46" s="1"/>
  <c r="F70" i="46" s="1"/>
  <c r="G69" i="44"/>
  <c r="D70" i="44"/>
  <c r="H68" i="55"/>
  <c r="B66" i="60"/>
  <c r="G66" i="60"/>
  <c r="H66" i="60"/>
  <c r="H73" i="42"/>
  <c r="I72" i="42"/>
  <c r="I73" i="42" s="1"/>
  <c r="H69" i="72"/>
  <c r="E63" i="89"/>
  <c r="F63" i="89" s="1"/>
  <c r="G63" i="89" s="1"/>
  <c r="B63" i="89"/>
  <c r="D71" i="45"/>
  <c r="E71" i="45" s="1"/>
  <c r="F71" i="45" s="1"/>
  <c r="D61" i="94"/>
  <c r="E61" i="94" s="1"/>
  <c r="F61" i="94" s="1"/>
  <c r="D63" i="92"/>
  <c r="E63" i="92" s="1"/>
  <c r="F63" i="92" s="1"/>
  <c r="B64" i="82"/>
  <c r="G64" i="82"/>
  <c r="H64" i="82"/>
  <c r="B64" i="84"/>
  <c r="H64" i="84"/>
  <c r="G64" i="84"/>
  <c r="B70" i="39"/>
  <c r="H70" i="39"/>
  <c r="E72" i="53"/>
  <c r="E73" i="53" s="1"/>
  <c r="B72" i="53"/>
  <c r="D65" i="77"/>
  <c r="E65" i="77" s="1"/>
  <c r="F65" i="77" s="1"/>
  <c r="D66" i="77" s="1"/>
  <c r="D72" i="43"/>
  <c r="E72" i="43" s="1"/>
  <c r="E73" i="43" s="1"/>
  <c r="G59" i="93"/>
  <c r="D60" i="93"/>
  <c r="B63" i="88"/>
  <c r="G63" i="88"/>
  <c r="I63" i="88" s="1"/>
  <c r="E69" i="55"/>
  <c r="F69" i="55" s="1"/>
  <c r="B69" i="55"/>
  <c r="D72" i="21"/>
  <c r="E72" i="21" s="1"/>
  <c r="E73" i="21" s="1"/>
  <c r="I65" i="60"/>
  <c r="G67" i="63"/>
  <c r="F52" i="102"/>
  <c r="B52" i="102"/>
  <c r="D67" i="91"/>
  <c r="E67" i="91" s="1"/>
  <c r="F67" i="91" s="1"/>
  <c r="G58" i="100"/>
  <c r="I58" i="100" s="1"/>
  <c r="D59" i="100"/>
  <c r="B64" i="77"/>
  <c r="G64" i="77"/>
  <c r="H64" i="77"/>
  <c r="H59" i="93"/>
  <c r="E72" i="58"/>
  <c r="E73" i="58" s="1"/>
  <c r="B72" i="58"/>
  <c r="G69" i="46"/>
  <c r="D60" i="98"/>
  <c r="H71" i="97"/>
  <c r="I71" i="97" s="1"/>
  <c r="E65" i="85"/>
  <c r="F65" i="85" s="1"/>
  <c r="G65" i="85" s="1"/>
  <c r="B65" i="85"/>
  <c r="B61" i="96"/>
  <c r="H61" i="96"/>
  <c r="G61" i="96"/>
  <c r="I70" i="56"/>
  <c r="H67" i="63"/>
  <c r="E64" i="83"/>
  <c r="F64" i="83" s="1"/>
  <c r="H64" i="83" s="1"/>
  <c r="B64" i="83"/>
  <c r="B66" i="91"/>
  <c r="G66" i="91"/>
  <c r="H66" i="91"/>
  <c r="G59" i="98"/>
  <c r="I59" i="98" s="1"/>
  <c r="H69" i="46"/>
  <c r="I60" i="90"/>
  <c r="E68" i="66"/>
  <c r="F68" i="66" s="1"/>
  <c r="D69" i="66" s="1"/>
  <c r="B68" i="66"/>
  <c r="E69" i="61"/>
  <c r="F69" i="61" s="1"/>
  <c r="H69" i="61" s="1"/>
  <c r="B69" i="61"/>
  <c r="D66" i="67"/>
  <c r="E66" i="67" s="1"/>
  <c r="F66" i="67" s="1"/>
  <c r="B71" i="54"/>
  <c r="G71" i="54"/>
  <c r="E61" i="90"/>
  <c r="F61" i="90" s="1"/>
  <c r="G61" i="90" s="1"/>
  <c r="B61" i="90"/>
  <c r="G69" i="73"/>
  <c r="I69" i="73" s="1"/>
  <c r="D70" i="73"/>
  <c r="B65" i="67"/>
  <c r="G65" i="67"/>
  <c r="H65" i="67"/>
  <c r="H66" i="57"/>
  <c r="I66" i="57" s="1"/>
  <c r="D67" i="57"/>
  <c r="I72" i="74"/>
  <c r="I73" i="74" s="1"/>
  <c r="H73" i="74"/>
  <c r="I66" i="68"/>
  <c r="I72" i="24"/>
  <c r="I73" i="24" s="1"/>
  <c r="H73" i="24"/>
  <c r="H69" i="44"/>
  <c r="D72" i="97"/>
  <c r="E72" i="97" s="1"/>
  <c r="E73" i="97" s="1"/>
  <c r="D68" i="68"/>
  <c r="E68" i="68" s="1"/>
  <c r="F68" i="68" s="1"/>
  <c r="E62" i="96"/>
  <c r="F62" i="96" s="1"/>
  <c r="G62" i="96" s="1"/>
  <c r="B62" i="96"/>
  <c r="E71" i="20"/>
  <c r="F71" i="20" s="1"/>
  <c r="B71" i="20"/>
  <c r="B63" i="99"/>
  <c r="H63" i="99"/>
  <c r="I63" i="99" s="1"/>
  <c r="B63" i="81"/>
  <c r="H63" i="81"/>
  <c r="G63" i="81"/>
  <c r="D64" i="76"/>
  <c r="G62" i="92"/>
  <c r="I65" i="91"/>
  <c r="I63" i="83"/>
  <c r="D66" i="80"/>
  <c r="E66" i="80" s="1"/>
  <c r="F66" i="80" s="1"/>
  <c r="B63" i="76"/>
  <c r="H63" i="76"/>
  <c r="G63" i="76"/>
  <c r="E65" i="79"/>
  <c r="F65" i="79" s="1"/>
  <c r="H65" i="79" s="1"/>
  <c r="B65" i="79"/>
  <c r="H70" i="45"/>
  <c r="D72" i="56"/>
  <c r="E72" i="56" s="1"/>
  <c r="E73" i="56" s="1"/>
  <c r="I62" i="99"/>
  <c r="I63" i="82"/>
  <c r="D70" i="65"/>
  <c r="E70" i="65" s="1"/>
  <c r="F70" i="65" s="1"/>
  <c r="D71" i="65" s="1"/>
  <c r="D64" i="81"/>
  <c r="E64" i="81" s="1"/>
  <c r="F64" i="81" s="1"/>
  <c r="E66" i="75"/>
  <c r="F66" i="75" s="1"/>
  <c r="B66" i="75"/>
  <c r="H62" i="92"/>
  <c r="G68" i="55"/>
  <c r="H71" i="21"/>
  <c r="I71" i="21" s="1"/>
  <c r="B65" i="78"/>
  <c r="H65" i="78"/>
  <c r="G65" i="78"/>
  <c r="E71" i="19"/>
  <c r="F71" i="19" s="1"/>
  <c r="D72" i="19" s="1"/>
  <c r="B71" i="19"/>
  <c r="D67" i="60"/>
  <c r="E67" i="60" s="1"/>
  <c r="F67" i="60" s="1"/>
  <c r="G71" i="43"/>
  <c r="I71" i="43" s="1"/>
  <c r="I59" i="95"/>
  <c r="F53" i="101"/>
  <c r="H53" i="101" s="1"/>
  <c r="B53" i="101"/>
  <c r="D60" i="95"/>
  <c r="E60" i="95" s="1"/>
  <c r="F60" i="95" s="1"/>
  <c r="D61" i="95" s="1"/>
  <c r="H60" i="94"/>
  <c r="I60" i="94" s="1"/>
  <c r="B67" i="86"/>
  <c r="G67" i="86"/>
  <c r="H67" i="86"/>
  <c r="B60" i="87"/>
  <c r="G60" i="87"/>
  <c r="H60" i="87"/>
  <c r="B64" i="79"/>
  <c r="H64" i="79"/>
  <c r="G64" i="79"/>
  <c r="G70" i="45"/>
  <c r="B71" i="56"/>
  <c r="G71" i="56"/>
  <c r="H71" i="56"/>
  <c r="G73" i="31" l="1"/>
  <c r="I72" i="31"/>
  <c r="I73" i="31" s="1"/>
  <c r="I71" i="54"/>
  <c r="H71" i="19"/>
  <c r="H63" i="89"/>
  <c r="I63" i="89" s="1"/>
  <c r="I65" i="75"/>
  <c r="I62" i="92"/>
  <c r="F72" i="58"/>
  <c r="G72" i="58" s="1"/>
  <c r="G73" i="58" s="1"/>
  <c r="H65" i="85"/>
  <c r="I69" i="72"/>
  <c r="I66" i="60"/>
  <c r="I63" i="76"/>
  <c r="I64" i="82"/>
  <c r="I70" i="45"/>
  <c r="I69" i="44"/>
  <c r="I70" i="39"/>
  <c r="I71" i="56"/>
  <c r="I69" i="65"/>
  <c r="H72" i="18"/>
  <c r="G72" i="18"/>
  <c r="G73" i="18" s="1"/>
  <c r="G69" i="61"/>
  <c r="I69" i="61" s="1"/>
  <c r="I65" i="78"/>
  <c r="H61" i="90"/>
  <c r="I61" i="90" s="1"/>
  <c r="I60" i="87"/>
  <c r="G71" i="19"/>
  <c r="I65" i="67"/>
  <c r="I61" i="96"/>
  <c r="I64" i="84"/>
  <c r="H69" i="55"/>
  <c r="D70" i="55"/>
  <c r="E70" i="55" s="1"/>
  <c r="F70" i="55" s="1"/>
  <c r="G69" i="55"/>
  <c r="G65" i="82"/>
  <c r="D66" i="82"/>
  <c r="H63" i="92"/>
  <c r="D64" i="92"/>
  <c r="D72" i="45"/>
  <c r="E72" i="45" s="1"/>
  <c r="E73" i="45" s="1"/>
  <c r="H68" i="68"/>
  <c r="D69" i="68"/>
  <c r="E69" i="68" s="1"/>
  <c r="F69" i="68" s="1"/>
  <c r="D70" i="68" s="1"/>
  <c r="H61" i="94"/>
  <c r="D62" i="94"/>
  <c r="H71" i="20"/>
  <c r="D72" i="20"/>
  <c r="G71" i="20"/>
  <c r="E66" i="77"/>
  <c r="F66" i="77" s="1"/>
  <c r="G66" i="77" s="1"/>
  <c r="B66" i="77"/>
  <c r="E67" i="62"/>
  <c r="F67" i="62" s="1"/>
  <c r="H67" i="62" s="1"/>
  <c r="B67" i="62"/>
  <c r="H66" i="75"/>
  <c r="D67" i="75"/>
  <c r="E67" i="75" s="1"/>
  <c r="F67" i="75" s="1"/>
  <c r="D68" i="75" s="1"/>
  <c r="G66" i="75"/>
  <c r="H66" i="67"/>
  <c r="D67" i="67"/>
  <c r="E67" i="67" s="1"/>
  <c r="F67" i="67" s="1"/>
  <c r="G64" i="81"/>
  <c r="D65" i="81"/>
  <c r="B64" i="76"/>
  <c r="E67" i="57"/>
  <c r="F67" i="57" s="1"/>
  <c r="H67" i="57" s="1"/>
  <c r="B67" i="57"/>
  <c r="B70" i="73"/>
  <c r="H68" i="66"/>
  <c r="B60" i="98"/>
  <c r="I64" i="77"/>
  <c r="H68" i="63"/>
  <c r="I68" i="63" s="1"/>
  <c r="I65" i="59"/>
  <c r="B66" i="67"/>
  <c r="G66" i="67"/>
  <c r="G68" i="66"/>
  <c r="G52" i="102"/>
  <c r="D53" i="102"/>
  <c r="E53" i="102"/>
  <c r="B65" i="77"/>
  <c r="H65" i="77"/>
  <c r="G65" i="77"/>
  <c r="B61" i="94"/>
  <c r="G61" i="94"/>
  <c r="D71" i="46"/>
  <c r="E71" i="46" s="1"/>
  <c r="F71" i="46" s="1"/>
  <c r="D66" i="84"/>
  <c r="E66" i="84" s="1"/>
  <c r="F66" i="84" s="1"/>
  <c r="B66" i="62"/>
  <c r="G66" i="62"/>
  <c r="H66" i="62"/>
  <c r="E67" i="59"/>
  <c r="F67" i="59" s="1"/>
  <c r="H67" i="59" s="1"/>
  <c r="B67" i="59"/>
  <c r="E62" i="87"/>
  <c r="F62" i="87" s="1"/>
  <c r="B62" i="87"/>
  <c r="B70" i="46"/>
  <c r="H70" i="46"/>
  <c r="G70" i="46"/>
  <c r="B65" i="84"/>
  <c r="H65" i="84"/>
  <c r="G65" i="84"/>
  <c r="B66" i="59"/>
  <c r="G66" i="59"/>
  <c r="H66" i="59"/>
  <c r="B61" i="87"/>
  <c r="G61" i="87"/>
  <c r="H61" i="87"/>
  <c r="B67" i="60"/>
  <c r="G67" i="60"/>
  <c r="B64" i="81"/>
  <c r="H64" i="81"/>
  <c r="I64" i="81" s="1"/>
  <c r="H62" i="96"/>
  <c r="I62" i="96" s="1"/>
  <c r="D63" i="96"/>
  <c r="E63" i="96" s="1"/>
  <c r="F63" i="96" s="1"/>
  <c r="D64" i="96" s="1"/>
  <c r="E59" i="100"/>
  <c r="F59" i="100" s="1"/>
  <c r="B59" i="100"/>
  <c r="B71" i="45"/>
  <c r="H71" i="45"/>
  <c r="G71" i="45"/>
  <c r="E70" i="72"/>
  <c r="F70" i="72" s="1"/>
  <c r="G70" i="72" s="1"/>
  <c r="B70" i="72"/>
  <c r="D69" i="63"/>
  <c r="E69" i="63" s="1"/>
  <c r="F69" i="63" s="1"/>
  <c r="E64" i="99"/>
  <c r="F64" i="99" s="1"/>
  <c r="G64" i="99" s="1"/>
  <c r="B64" i="99"/>
  <c r="I65" i="85"/>
  <c r="B60" i="95"/>
  <c r="H60" i="95"/>
  <c r="G60" i="95"/>
  <c r="I69" i="46"/>
  <c r="E60" i="93"/>
  <c r="F60" i="93" s="1"/>
  <c r="D61" i="93" s="1"/>
  <c r="B60" i="93"/>
  <c r="F72" i="53"/>
  <c r="E64" i="88"/>
  <c r="F64" i="88" s="1"/>
  <c r="G64" i="88" s="1"/>
  <c r="B64" i="88"/>
  <c r="B72" i="56"/>
  <c r="F72" i="56"/>
  <c r="G72" i="56" s="1"/>
  <c r="G73" i="56" s="1"/>
  <c r="G64" i="83"/>
  <c r="I64" i="83" s="1"/>
  <c r="D65" i="83"/>
  <c r="E65" i="83" s="1"/>
  <c r="F65" i="83" s="1"/>
  <c r="D66" i="83" s="1"/>
  <c r="B66" i="80"/>
  <c r="H66" i="80"/>
  <c r="G66" i="80"/>
  <c r="E71" i="65"/>
  <c r="F71" i="65" s="1"/>
  <c r="G71" i="65" s="1"/>
  <c r="B71" i="65"/>
  <c r="B70" i="65"/>
  <c r="H70" i="65"/>
  <c r="G70" i="65"/>
  <c r="D62" i="90"/>
  <c r="E62" i="90" s="1"/>
  <c r="F62" i="90" s="1"/>
  <c r="D63" i="90" s="1"/>
  <c r="D70" i="61"/>
  <c r="E70" i="61" s="1"/>
  <c r="F70" i="61" s="1"/>
  <c r="I67" i="63"/>
  <c r="D66" i="85"/>
  <c r="E66" i="85" s="1"/>
  <c r="F66" i="85" s="1"/>
  <c r="D68" i="91"/>
  <c r="E68" i="91" s="1"/>
  <c r="F68" i="91" s="1"/>
  <c r="B72" i="21"/>
  <c r="F72" i="21"/>
  <c r="H72" i="21" s="1"/>
  <c r="E71" i="39"/>
  <c r="F71" i="39" s="1"/>
  <c r="H71" i="39" s="1"/>
  <c r="B71" i="39"/>
  <c r="B65" i="82"/>
  <c r="H65" i="82"/>
  <c r="I65" i="82" s="1"/>
  <c r="B72" i="97"/>
  <c r="F72" i="97"/>
  <c r="G72" i="97" s="1"/>
  <c r="G73" i="97" s="1"/>
  <c r="D67" i="80"/>
  <c r="E69" i="66"/>
  <c r="F69" i="66" s="1"/>
  <c r="B69" i="66"/>
  <c r="G65" i="79"/>
  <c r="I65" i="79" s="1"/>
  <c r="D66" i="79"/>
  <c r="I66" i="91"/>
  <c r="B67" i="91"/>
  <c r="G67" i="91"/>
  <c r="H67" i="91"/>
  <c r="I68" i="55"/>
  <c r="G66" i="78"/>
  <c r="D67" i="78"/>
  <c r="E67" i="78" s="1"/>
  <c r="F67" i="78" s="1"/>
  <c r="D69" i="86"/>
  <c r="E69" i="86" s="1"/>
  <c r="F69" i="86" s="1"/>
  <c r="I70" i="64"/>
  <c r="I64" i="79"/>
  <c r="H67" i="60"/>
  <c r="D68" i="60"/>
  <c r="I63" i="81"/>
  <c r="E61" i="95"/>
  <c r="F61" i="95" s="1"/>
  <c r="B61" i="95"/>
  <c r="I67" i="86"/>
  <c r="G53" i="101"/>
  <c r="I53" i="101" s="1"/>
  <c r="D54" i="101"/>
  <c r="E54" i="101"/>
  <c r="E72" i="19"/>
  <c r="E73" i="19" s="1"/>
  <c r="B72" i="19"/>
  <c r="E64" i="76"/>
  <c r="F64" i="76" s="1"/>
  <c r="B68" i="68"/>
  <c r="G68" i="68"/>
  <c r="E70" i="73"/>
  <c r="F70" i="73" s="1"/>
  <c r="D71" i="73" s="1"/>
  <c r="E60" i="98"/>
  <c r="F60" i="98" s="1"/>
  <c r="I59" i="93"/>
  <c r="H52" i="102"/>
  <c r="I52" i="102" s="1"/>
  <c r="B72" i="43"/>
  <c r="F72" i="43"/>
  <c r="H72" i="43" s="1"/>
  <c r="B63" i="92"/>
  <c r="G63" i="92"/>
  <c r="D64" i="89"/>
  <c r="E64" i="89" s="1"/>
  <c r="F64" i="89" s="1"/>
  <c r="E70" i="44"/>
  <c r="F70" i="44" s="1"/>
  <c r="G70" i="44" s="1"/>
  <c r="B70" i="44"/>
  <c r="E72" i="54"/>
  <c r="E73" i="54" s="1"/>
  <c r="B72" i="54"/>
  <c r="I65" i="62"/>
  <c r="B66" i="78"/>
  <c r="H66" i="78"/>
  <c r="B68" i="86"/>
  <c r="G68" i="86"/>
  <c r="H68" i="86"/>
  <c r="E71" i="64"/>
  <c r="F71" i="64" s="1"/>
  <c r="G71" i="64" s="1"/>
  <c r="B71" i="64"/>
  <c r="G72" i="21" l="1"/>
  <c r="G73" i="21" s="1"/>
  <c r="I71" i="19"/>
  <c r="H72" i="97"/>
  <c r="I63" i="92"/>
  <c r="H72" i="58"/>
  <c r="I61" i="94"/>
  <c r="D70" i="66"/>
  <c r="B70" i="66" s="1"/>
  <c r="G69" i="66"/>
  <c r="I66" i="75"/>
  <c r="I69" i="55"/>
  <c r="I68" i="68"/>
  <c r="G72" i="43"/>
  <c r="G73" i="43" s="1"/>
  <c r="H70" i="72"/>
  <c r="I65" i="77"/>
  <c r="H60" i="93"/>
  <c r="H64" i="99"/>
  <c r="I64" i="99" s="1"/>
  <c r="I65" i="84"/>
  <c r="I66" i="59"/>
  <c r="I66" i="78"/>
  <c r="I67" i="91"/>
  <c r="H64" i="88"/>
  <c r="I64" i="88" s="1"/>
  <c r="I71" i="20"/>
  <c r="I61" i="87"/>
  <c r="I66" i="67"/>
  <c r="G67" i="57"/>
  <c r="I67" i="57" s="1"/>
  <c r="I72" i="18"/>
  <c r="I73" i="18" s="1"/>
  <c r="H73" i="18"/>
  <c r="I66" i="62"/>
  <c r="D68" i="67"/>
  <c r="E68" i="67" s="1"/>
  <c r="F68" i="67" s="1"/>
  <c r="H73" i="43"/>
  <c r="E68" i="75"/>
  <c r="F68" i="75" s="1"/>
  <c r="H68" i="75" s="1"/>
  <c r="B68" i="75"/>
  <c r="D70" i="86"/>
  <c r="E70" i="86" s="1"/>
  <c r="F70" i="86" s="1"/>
  <c r="G61" i="95"/>
  <c r="D62" i="95"/>
  <c r="H61" i="95"/>
  <c r="D67" i="85"/>
  <c r="D63" i="87"/>
  <c r="H62" i="87"/>
  <c r="G62" i="87"/>
  <c r="D60" i="100"/>
  <c r="G59" i="100"/>
  <c r="H59" i="100"/>
  <c r="G68" i="91"/>
  <c r="D69" i="91"/>
  <c r="D72" i="46"/>
  <c r="E72" i="46" s="1"/>
  <c r="E73" i="46" s="1"/>
  <c r="E71" i="73"/>
  <c r="F71" i="73" s="1"/>
  <c r="B71" i="73"/>
  <c r="H70" i="44"/>
  <c r="I70" i="44" s="1"/>
  <c r="D71" i="44"/>
  <c r="D65" i="76"/>
  <c r="E65" i="76" s="1"/>
  <c r="F65" i="76" s="1"/>
  <c r="D66" i="76" s="1"/>
  <c r="D71" i="61"/>
  <c r="E71" i="61" s="1"/>
  <c r="F71" i="61" s="1"/>
  <c r="E61" i="93"/>
  <c r="F61" i="93" s="1"/>
  <c r="D62" i="93" s="1"/>
  <c r="B61" i="93"/>
  <c r="I70" i="72"/>
  <c r="H70" i="73"/>
  <c r="G64" i="76"/>
  <c r="B62" i="94"/>
  <c r="B64" i="92"/>
  <c r="E66" i="79"/>
  <c r="F66" i="79" s="1"/>
  <c r="G66" i="79" s="1"/>
  <c r="B66" i="79"/>
  <c r="B54" i="101"/>
  <c r="F54" i="101"/>
  <c r="G54" i="101" s="1"/>
  <c r="H73" i="21"/>
  <c r="I72" i="21"/>
  <c r="I73" i="21" s="1"/>
  <c r="B70" i="61"/>
  <c r="G70" i="61"/>
  <c r="H70" i="61"/>
  <c r="H71" i="65"/>
  <c r="I71" i="65" s="1"/>
  <c r="D72" i="65"/>
  <c r="E66" i="83"/>
  <c r="F66" i="83" s="1"/>
  <c r="B66" i="83"/>
  <c r="D71" i="72"/>
  <c r="E71" i="72" s="1"/>
  <c r="F71" i="72" s="1"/>
  <c r="H66" i="84"/>
  <c r="D67" i="84"/>
  <c r="E67" i="84" s="1"/>
  <c r="F67" i="84" s="1"/>
  <c r="G70" i="73"/>
  <c r="H64" i="76"/>
  <c r="H66" i="77"/>
  <c r="I66" i="77" s="1"/>
  <c r="D67" i="77"/>
  <c r="D68" i="78"/>
  <c r="E68" i="78" s="1"/>
  <c r="F68" i="78" s="1"/>
  <c r="D69" i="78" s="1"/>
  <c r="H71" i="64"/>
  <c r="I71" i="64" s="1"/>
  <c r="D72" i="64"/>
  <c r="D65" i="89"/>
  <c r="E65" i="89" s="1"/>
  <c r="F65" i="89" s="1"/>
  <c r="D66" i="89" s="1"/>
  <c r="E63" i="90"/>
  <c r="F63" i="90" s="1"/>
  <c r="G63" i="90" s="1"/>
  <c r="B63" i="90"/>
  <c r="B65" i="83"/>
  <c r="G65" i="83"/>
  <c r="H65" i="83"/>
  <c r="E64" i="96"/>
  <c r="F64" i="96" s="1"/>
  <c r="D65" i="96" s="1"/>
  <c r="B64" i="96"/>
  <c r="B66" i="84"/>
  <c r="G66" i="84"/>
  <c r="B67" i="75"/>
  <c r="G67" i="75"/>
  <c r="H67" i="75"/>
  <c r="E70" i="68"/>
  <c r="F70" i="68" s="1"/>
  <c r="B70" i="68"/>
  <c r="E66" i="82"/>
  <c r="F66" i="82" s="1"/>
  <c r="D67" i="82" s="1"/>
  <c r="B66" i="82"/>
  <c r="B67" i="80"/>
  <c r="B67" i="78"/>
  <c r="G67" i="78"/>
  <c r="H67" i="78"/>
  <c r="I72" i="97"/>
  <c r="I73" i="97" s="1"/>
  <c r="H73" i="97"/>
  <c r="B64" i="89"/>
  <c r="H64" i="89"/>
  <c r="G64" i="89"/>
  <c r="F72" i="19"/>
  <c r="B62" i="90"/>
  <c r="H62" i="90"/>
  <c r="G62" i="90"/>
  <c r="D65" i="88"/>
  <c r="E65" i="88" s="1"/>
  <c r="F65" i="88" s="1"/>
  <c r="I60" i="95"/>
  <c r="D65" i="99"/>
  <c r="E65" i="99" s="1"/>
  <c r="F65" i="99" s="1"/>
  <c r="I71" i="45"/>
  <c r="B63" i="96"/>
  <c r="G63" i="96"/>
  <c r="H63" i="96"/>
  <c r="I70" i="46"/>
  <c r="B53" i="102"/>
  <c r="F53" i="102"/>
  <c r="H53" i="102" s="1"/>
  <c r="E65" i="81"/>
  <c r="F65" i="81" s="1"/>
  <c r="D66" i="81" s="1"/>
  <c r="B65" i="81"/>
  <c r="B69" i="68"/>
  <c r="H69" i="68"/>
  <c r="G69" i="68"/>
  <c r="I68" i="86"/>
  <c r="F72" i="54"/>
  <c r="D61" i="98"/>
  <c r="E61" i="98" s="1"/>
  <c r="F61" i="98" s="1"/>
  <c r="B69" i="86"/>
  <c r="H69" i="86"/>
  <c r="G69" i="86"/>
  <c r="E67" i="80"/>
  <c r="F67" i="80" s="1"/>
  <c r="G67" i="80" s="1"/>
  <c r="B68" i="91"/>
  <c r="H68" i="91"/>
  <c r="I68" i="91" s="1"/>
  <c r="H72" i="53"/>
  <c r="G72" i="53"/>
  <c r="G73" i="53" s="1"/>
  <c r="D70" i="63"/>
  <c r="E70" i="63" s="1"/>
  <c r="F70" i="63" s="1"/>
  <c r="G67" i="59"/>
  <c r="I67" i="59" s="1"/>
  <c r="D68" i="59"/>
  <c r="B71" i="46"/>
  <c r="G71" i="46"/>
  <c r="H71" i="46"/>
  <c r="H60" i="98"/>
  <c r="G71" i="39"/>
  <c r="I71" i="39" s="1"/>
  <c r="D72" i="39"/>
  <c r="I70" i="65"/>
  <c r="H72" i="56"/>
  <c r="B69" i="63"/>
  <c r="G69" i="63"/>
  <c r="H69" i="63"/>
  <c r="G60" i="98"/>
  <c r="D68" i="57"/>
  <c r="E68" i="57" s="1"/>
  <c r="F68" i="57" s="1"/>
  <c r="E72" i="20"/>
  <c r="E73" i="20" s="1"/>
  <c r="B72" i="20"/>
  <c r="D71" i="55"/>
  <c r="E71" i="55" s="1"/>
  <c r="F71" i="55" s="1"/>
  <c r="B67" i="67"/>
  <c r="H67" i="67"/>
  <c r="G67" i="67"/>
  <c r="G67" i="62"/>
  <c r="I67" i="62" s="1"/>
  <c r="D68" i="62"/>
  <c r="B72" i="45"/>
  <c r="F72" i="45"/>
  <c r="G72" i="45" s="1"/>
  <c r="G73" i="45" s="1"/>
  <c r="B70" i="55"/>
  <c r="H70" i="55"/>
  <c r="G70" i="55"/>
  <c r="B66" i="85"/>
  <c r="H66" i="85"/>
  <c r="G66" i="85"/>
  <c r="E68" i="60"/>
  <c r="F68" i="60" s="1"/>
  <c r="G68" i="60" s="1"/>
  <c r="B68" i="60"/>
  <c r="H69" i="66"/>
  <c r="I66" i="80"/>
  <c r="G60" i="93"/>
  <c r="I67" i="60"/>
  <c r="I68" i="66"/>
  <c r="E62" i="94"/>
  <c r="F62" i="94" s="1"/>
  <c r="E64" i="92"/>
  <c r="F64" i="92" s="1"/>
  <c r="D65" i="92" s="1"/>
  <c r="E70" i="66" l="1"/>
  <c r="F70" i="66" s="1"/>
  <c r="I60" i="93"/>
  <c r="I69" i="66"/>
  <c r="H73" i="58"/>
  <c r="I72" i="58"/>
  <c r="I73" i="58" s="1"/>
  <c r="H72" i="45"/>
  <c r="I63" i="96"/>
  <c r="I67" i="75"/>
  <c r="I69" i="86"/>
  <c r="H66" i="82"/>
  <c r="H54" i="101"/>
  <c r="I54" i="101" s="1"/>
  <c r="I61" i="95"/>
  <c r="I59" i="100"/>
  <c r="I72" i="43"/>
  <c r="I73" i="43" s="1"/>
  <c r="G66" i="82"/>
  <c r="I70" i="61"/>
  <c r="I65" i="83"/>
  <c r="I64" i="76"/>
  <c r="I69" i="63"/>
  <c r="I66" i="85"/>
  <c r="H70" i="66"/>
  <c r="D71" i="66"/>
  <c r="G70" i="66"/>
  <c r="H71" i="73"/>
  <c r="D72" i="73"/>
  <c r="G71" i="73"/>
  <c r="H70" i="68"/>
  <c r="D71" i="68"/>
  <c r="G70" i="68"/>
  <c r="D71" i="63"/>
  <c r="E71" i="63" s="1"/>
  <c r="F71" i="63" s="1"/>
  <c r="E69" i="78"/>
  <c r="F69" i="78" s="1"/>
  <c r="G69" i="78" s="1"/>
  <c r="B69" i="78"/>
  <c r="D66" i="88"/>
  <c r="D66" i="99"/>
  <c r="E66" i="99" s="1"/>
  <c r="F66" i="99" s="1"/>
  <c r="G66" i="83"/>
  <c r="D67" i="83"/>
  <c r="H66" i="83"/>
  <c r="B68" i="57"/>
  <c r="G68" i="57"/>
  <c r="H68" i="57"/>
  <c r="G64" i="96"/>
  <c r="B72" i="65"/>
  <c r="E62" i="93"/>
  <c r="F62" i="93" s="1"/>
  <c r="H62" i="93" s="1"/>
  <c r="B62" i="93"/>
  <c r="B67" i="85"/>
  <c r="E68" i="59"/>
  <c r="F68" i="59" s="1"/>
  <c r="H68" i="59" s="1"/>
  <c r="B68" i="59"/>
  <c r="I72" i="45"/>
  <c r="I73" i="45" s="1"/>
  <c r="H73" i="45"/>
  <c r="D72" i="55"/>
  <c r="E72" i="55" s="1"/>
  <c r="E73" i="55" s="1"/>
  <c r="B70" i="63"/>
  <c r="G70" i="63"/>
  <c r="H70" i="63"/>
  <c r="G65" i="81"/>
  <c r="B65" i="88"/>
  <c r="H65" i="88"/>
  <c r="G65" i="88"/>
  <c r="B68" i="78"/>
  <c r="G68" i="78"/>
  <c r="H68" i="78"/>
  <c r="D72" i="72"/>
  <c r="E72" i="72" s="1"/>
  <c r="E73" i="72" s="1"/>
  <c r="H66" i="79"/>
  <c r="I66" i="79" s="1"/>
  <c r="D67" i="79"/>
  <c r="E68" i="62"/>
  <c r="F68" i="62" s="1"/>
  <c r="B68" i="62"/>
  <c r="E65" i="92"/>
  <c r="F65" i="92" s="1"/>
  <c r="B65" i="92"/>
  <c r="H62" i="94"/>
  <c r="D63" i="94"/>
  <c r="B71" i="55"/>
  <c r="H71" i="55"/>
  <c r="G71" i="55"/>
  <c r="I60" i="98"/>
  <c r="D62" i="98"/>
  <c r="E62" i="98" s="1"/>
  <c r="F62" i="98" s="1"/>
  <c r="H65" i="81"/>
  <c r="E65" i="96"/>
  <c r="F65" i="96" s="1"/>
  <c r="B65" i="96"/>
  <c r="D64" i="90"/>
  <c r="E64" i="90" s="1"/>
  <c r="F64" i="90" s="1"/>
  <c r="E67" i="77"/>
  <c r="F67" i="77" s="1"/>
  <c r="D68" i="77" s="1"/>
  <c r="B67" i="77"/>
  <c r="B71" i="72"/>
  <c r="H71" i="72"/>
  <c r="G71" i="72"/>
  <c r="D72" i="61"/>
  <c r="E72" i="61" s="1"/>
  <c r="E73" i="61" s="1"/>
  <c r="D69" i="75"/>
  <c r="E69" i="75" s="1"/>
  <c r="F69" i="75" s="1"/>
  <c r="E66" i="81"/>
  <c r="F66" i="81" s="1"/>
  <c r="B66" i="81"/>
  <c r="D68" i="80"/>
  <c r="D69" i="60"/>
  <c r="E69" i="60" s="1"/>
  <c r="F69" i="60" s="1"/>
  <c r="D70" i="60" s="1"/>
  <c r="I71" i="46"/>
  <c r="H73" i="53"/>
  <c r="I72" i="53"/>
  <c r="I73" i="53" s="1"/>
  <c r="B61" i="98"/>
  <c r="H61" i="98"/>
  <c r="G61" i="98"/>
  <c r="I62" i="90"/>
  <c r="I67" i="78"/>
  <c r="I70" i="73"/>
  <c r="B71" i="61"/>
  <c r="G71" i="61"/>
  <c r="H71" i="61"/>
  <c r="E60" i="100"/>
  <c r="F60" i="100" s="1"/>
  <c r="B60" i="100"/>
  <c r="E62" i="95"/>
  <c r="F62" i="95" s="1"/>
  <c r="B62" i="95"/>
  <c r="E66" i="89"/>
  <c r="F66" i="89" s="1"/>
  <c r="B66" i="89"/>
  <c r="G64" i="92"/>
  <c r="E66" i="76"/>
  <c r="F66" i="76" s="1"/>
  <c r="D67" i="76" s="1"/>
  <c r="B66" i="76"/>
  <c r="G66" i="76"/>
  <c r="F72" i="20"/>
  <c r="I72" i="56"/>
  <c r="I73" i="56" s="1"/>
  <c r="H73" i="56"/>
  <c r="G72" i="19"/>
  <c r="G73" i="19" s="1"/>
  <c r="H72" i="19"/>
  <c r="E67" i="82"/>
  <c r="F67" i="82" s="1"/>
  <c r="H67" i="82" s="1"/>
  <c r="B67" i="82"/>
  <c r="I66" i="84"/>
  <c r="B65" i="89"/>
  <c r="G65" i="89"/>
  <c r="H65" i="89"/>
  <c r="H64" i="92"/>
  <c r="G61" i="93"/>
  <c r="B65" i="76"/>
  <c r="H65" i="76"/>
  <c r="G65" i="76"/>
  <c r="I62" i="87"/>
  <c r="D71" i="86"/>
  <c r="E71" i="86" s="1"/>
  <c r="F71" i="86" s="1"/>
  <c r="G68" i="67"/>
  <c r="D69" i="67"/>
  <c r="E69" i="67" s="1"/>
  <c r="F69" i="67" s="1"/>
  <c r="H72" i="54"/>
  <c r="G72" i="54"/>
  <c r="G73" i="54" s="1"/>
  <c r="D55" i="101"/>
  <c r="E55" i="101"/>
  <c r="E71" i="44"/>
  <c r="F71" i="44" s="1"/>
  <c r="G71" i="44" s="1"/>
  <c r="B71" i="44"/>
  <c r="B72" i="46"/>
  <c r="F72" i="46"/>
  <c r="G72" i="46" s="1"/>
  <c r="G73" i="46" s="1"/>
  <c r="E63" i="87"/>
  <c r="F63" i="87" s="1"/>
  <c r="G63" i="87" s="1"/>
  <c r="B63" i="87"/>
  <c r="B70" i="86"/>
  <c r="H70" i="86"/>
  <c r="G70" i="86"/>
  <c r="B68" i="67"/>
  <c r="H68" i="67"/>
  <c r="G53" i="102"/>
  <c r="I53" i="102" s="1"/>
  <c r="D54" i="102"/>
  <c r="E54" i="102"/>
  <c r="B65" i="99"/>
  <c r="G65" i="99"/>
  <c r="H65" i="99"/>
  <c r="E72" i="64"/>
  <c r="E73" i="64" s="1"/>
  <c r="B72" i="64"/>
  <c r="D68" i="84"/>
  <c r="H68" i="60"/>
  <c r="I68" i="60" s="1"/>
  <c r="I70" i="55"/>
  <c r="I67" i="67"/>
  <c r="D69" i="57"/>
  <c r="E69" i="57" s="1"/>
  <c r="F69" i="57" s="1"/>
  <c r="E72" i="39"/>
  <c r="E73" i="39" s="1"/>
  <c r="B72" i="39"/>
  <c r="I69" i="68"/>
  <c r="I64" i="89"/>
  <c r="H67" i="80"/>
  <c r="I67" i="80" s="1"/>
  <c r="H64" i="96"/>
  <c r="I64" i="96" s="1"/>
  <c r="H63" i="90"/>
  <c r="I63" i="90" s="1"/>
  <c r="B67" i="84"/>
  <c r="H67" i="84"/>
  <c r="G67" i="84"/>
  <c r="E72" i="65"/>
  <c r="E73" i="65" s="1"/>
  <c r="G62" i="94"/>
  <c r="H61" i="93"/>
  <c r="E69" i="91"/>
  <c r="F69" i="91" s="1"/>
  <c r="G69" i="91" s="1"/>
  <c r="B69" i="91"/>
  <c r="E67" i="85"/>
  <c r="F67" i="85" s="1"/>
  <c r="H67" i="85" s="1"/>
  <c r="G68" i="75"/>
  <c r="I68" i="75" s="1"/>
  <c r="I71" i="73" l="1"/>
  <c r="I66" i="82"/>
  <c r="H69" i="91"/>
  <c r="I65" i="81"/>
  <c r="I64" i="92"/>
  <c r="H66" i="76"/>
  <c r="G65" i="96"/>
  <c r="I65" i="96" s="1"/>
  <c r="H65" i="96"/>
  <c r="I62" i="94"/>
  <c r="H69" i="78"/>
  <c r="I69" i="78" s="1"/>
  <c r="I61" i="98"/>
  <c r="I70" i="66"/>
  <c r="I69" i="91"/>
  <c r="I65" i="99"/>
  <c r="I68" i="67"/>
  <c r="I65" i="88"/>
  <c r="I66" i="83"/>
  <c r="I71" i="61"/>
  <c r="I70" i="63"/>
  <c r="H65" i="92"/>
  <c r="D66" i="92"/>
  <c r="E66" i="92" s="1"/>
  <c r="F66" i="92" s="1"/>
  <c r="D67" i="92" s="1"/>
  <c r="G65" i="92"/>
  <c r="H62" i="95"/>
  <c r="D63" i="95"/>
  <c r="G62" i="95"/>
  <c r="E70" i="60"/>
  <c r="F70" i="60" s="1"/>
  <c r="D71" i="60" s="1"/>
  <c r="B70" i="60"/>
  <c r="D67" i="81"/>
  <c r="E67" i="81" s="1"/>
  <c r="F67" i="81" s="1"/>
  <c r="G66" i="81"/>
  <c r="H66" i="81"/>
  <c r="D72" i="63"/>
  <c r="E72" i="63" s="1"/>
  <c r="E73" i="63" s="1"/>
  <c r="D72" i="86"/>
  <c r="E72" i="86" s="1"/>
  <c r="E73" i="86" s="1"/>
  <c r="H60" i="100"/>
  <c r="D61" i="100"/>
  <c r="G60" i="100"/>
  <c r="H69" i="75"/>
  <c r="D70" i="75"/>
  <c r="E63" i="94"/>
  <c r="F63" i="94" s="1"/>
  <c r="B63" i="94"/>
  <c r="B66" i="88"/>
  <c r="E71" i="68"/>
  <c r="F71" i="68" s="1"/>
  <c r="H71" i="68" s="1"/>
  <c r="B71" i="68"/>
  <c r="B68" i="84"/>
  <c r="H71" i="44"/>
  <c r="I71" i="44" s="1"/>
  <c r="D72" i="44"/>
  <c r="B69" i="67"/>
  <c r="H69" i="67"/>
  <c r="G69" i="67"/>
  <c r="I66" i="76"/>
  <c r="B72" i="61"/>
  <c r="F72" i="61"/>
  <c r="H72" i="61" s="1"/>
  <c r="G64" i="90"/>
  <c r="D65" i="90"/>
  <c r="E65" i="90" s="1"/>
  <c r="F65" i="90" s="1"/>
  <c r="D66" i="90" s="1"/>
  <c r="B72" i="55"/>
  <c r="F72" i="55"/>
  <c r="G72" i="55" s="1"/>
  <c r="G73" i="55" s="1"/>
  <c r="G67" i="85"/>
  <c r="I67" i="85" s="1"/>
  <c r="E67" i="83"/>
  <c r="F67" i="83" s="1"/>
  <c r="G67" i="83" s="1"/>
  <c r="B67" i="83"/>
  <c r="B54" i="102"/>
  <c r="F54" i="102"/>
  <c r="G54" i="102" s="1"/>
  <c r="D68" i="82"/>
  <c r="E68" i="82" s="1"/>
  <c r="F68" i="82" s="1"/>
  <c r="B64" i="90"/>
  <c r="H64" i="90"/>
  <c r="D63" i="98"/>
  <c r="E67" i="79"/>
  <c r="F67" i="79" s="1"/>
  <c r="H67" i="79" s="1"/>
  <c r="B67" i="79"/>
  <c r="F72" i="65"/>
  <c r="D67" i="89"/>
  <c r="E67" i="89" s="1"/>
  <c r="F67" i="89" s="1"/>
  <c r="B68" i="80"/>
  <c r="D70" i="91"/>
  <c r="E70" i="91" s="1"/>
  <c r="F70" i="91" s="1"/>
  <c r="D70" i="57"/>
  <c r="E70" i="57" s="1"/>
  <c r="F70" i="57" s="1"/>
  <c r="D71" i="57" s="1"/>
  <c r="H63" i="87"/>
  <c r="I63" i="87" s="1"/>
  <c r="D64" i="87"/>
  <c r="I61" i="93"/>
  <c r="B69" i="57"/>
  <c r="G69" i="57"/>
  <c r="H69" i="57"/>
  <c r="F72" i="64"/>
  <c r="I65" i="89"/>
  <c r="H73" i="19"/>
  <c r="I72" i="19"/>
  <c r="I73" i="19" s="1"/>
  <c r="E67" i="76"/>
  <c r="F67" i="76" s="1"/>
  <c r="H67" i="76" s="1"/>
  <c r="B67" i="76"/>
  <c r="I71" i="72"/>
  <c r="B62" i="98"/>
  <c r="G62" i="98"/>
  <c r="H62" i="98"/>
  <c r="D67" i="99"/>
  <c r="E67" i="99" s="1"/>
  <c r="F67" i="99" s="1"/>
  <c r="E72" i="73"/>
  <c r="E73" i="73" s="1"/>
  <c r="B72" i="73"/>
  <c r="D68" i="85"/>
  <c r="E68" i="77"/>
  <c r="F68" i="77" s="1"/>
  <c r="B68" i="77"/>
  <c r="G68" i="62"/>
  <c r="D69" i="62"/>
  <c r="E69" i="62" s="1"/>
  <c r="F69" i="62" s="1"/>
  <c r="D70" i="62" s="1"/>
  <c r="B71" i="86"/>
  <c r="H71" i="86"/>
  <c r="G71" i="86"/>
  <c r="B66" i="99"/>
  <c r="H66" i="99"/>
  <c r="G66" i="99"/>
  <c r="D70" i="78"/>
  <c r="E70" i="78" s="1"/>
  <c r="F70" i="78" s="1"/>
  <c r="D71" i="78" s="1"/>
  <c r="D70" i="67"/>
  <c r="E70" i="67" s="1"/>
  <c r="F70" i="67" s="1"/>
  <c r="D71" i="67" s="1"/>
  <c r="H72" i="46"/>
  <c r="F55" i="101"/>
  <c r="H55" i="101" s="1"/>
  <c r="B55" i="101"/>
  <c r="G66" i="89"/>
  <c r="H67" i="77"/>
  <c r="D66" i="96"/>
  <c r="E66" i="96" s="1"/>
  <c r="F66" i="96" s="1"/>
  <c r="D67" i="96" s="1"/>
  <c r="B72" i="72"/>
  <c r="F72" i="72"/>
  <c r="H72" i="72" s="1"/>
  <c r="G68" i="59"/>
  <c r="I68" i="59" s="1"/>
  <c r="D69" i="59"/>
  <c r="E69" i="59" s="1"/>
  <c r="F69" i="59" s="1"/>
  <c r="D70" i="59" s="1"/>
  <c r="I68" i="57"/>
  <c r="B69" i="60"/>
  <c r="H69" i="60"/>
  <c r="G69" i="60"/>
  <c r="G67" i="77"/>
  <c r="I71" i="55"/>
  <c r="H68" i="62"/>
  <c r="I68" i="78"/>
  <c r="G62" i="93"/>
  <c r="I62" i="93" s="1"/>
  <c r="D63" i="93"/>
  <c r="B71" i="63"/>
  <c r="H71" i="63"/>
  <c r="G71" i="63"/>
  <c r="E71" i="66"/>
  <c r="F71" i="66" s="1"/>
  <c r="H71" i="66" s="1"/>
  <c r="B71" i="66"/>
  <c r="H66" i="89"/>
  <c r="I67" i="84"/>
  <c r="F72" i="39"/>
  <c r="E68" i="84"/>
  <c r="F68" i="84" s="1"/>
  <c r="G68" i="84" s="1"/>
  <c r="I70" i="86"/>
  <c r="I72" i="54"/>
  <c r="I73" i="54" s="1"/>
  <c r="H73" i="54"/>
  <c r="I65" i="76"/>
  <c r="G67" i="82"/>
  <c r="I67" i="82" s="1"/>
  <c r="G72" i="20"/>
  <c r="G73" i="20" s="1"/>
  <c r="H72" i="20"/>
  <c r="E68" i="80"/>
  <c r="F68" i="80" s="1"/>
  <c r="D69" i="80" s="1"/>
  <c r="B69" i="75"/>
  <c r="G69" i="75"/>
  <c r="I69" i="75" s="1"/>
  <c r="E66" i="88"/>
  <c r="F66" i="88" s="1"/>
  <c r="D67" i="88" s="1"/>
  <c r="I70" i="68"/>
  <c r="I62" i="95" l="1"/>
  <c r="I67" i="77"/>
  <c r="G67" i="76"/>
  <c r="I67" i="76" s="1"/>
  <c r="G67" i="79"/>
  <c r="I66" i="81"/>
  <c r="G72" i="61"/>
  <c r="G73" i="61" s="1"/>
  <c r="G63" i="94"/>
  <c r="H63" i="94"/>
  <c r="G72" i="72"/>
  <c r="G73" i="72" s="1"/>
  <c r="I69" i="60"/>
  <c r="I65" i="92"/>
  <c r="I60" i="100"/>
  <c r="H68" i="82"/>
  <c r="D69" i="82"/>
  <c r="E71" i="57"/>
  <c r="F71" i="57" s="1"/>
  <c r="G71" i="57" s="1"/>
  <c r="B71" i="57"/>
  <c r="G70" i="91"/>
  <c r="D71" i="91"/>
  <c r="E71" i="67"/>
  <c r="F71" i="67" s="1"/>
  <c r="G71" i="67" s="1"/>
  <c r="B71" i="67"/>
  <c r="D68" i="81"/>
  <c r="E68" i="81" s="1"/>
  <c r="F68" i="81" s="1"/>
  <c r="D69" i="77"/>
  <c r="H68" i="77"/>
  <c r="G68" i="77"/>
  <c r="E67" i="96"/>
  <c r="F67" i="96" s="1"/>
  <c r="G67" i="96" s="1"/>
  <c r="B67" i="96"/>
  <c r="B63" i="98"/>
  <c r="E71" i="60"/>
  <c r="F71" i="60" s="1"/>
  <c r="H71" i="60" s="1"/>
  <c r="B71" i="60"/>
  <c r="D68" i="89"/>
  <c r="E68" i="89" s="1"/>
  <c r="F68" i="89" s="1"/>
  <c r="I66" i="89"/>
  <c r="E63" i="93"/>
  <c r="F63" i="93" s="1"/>
  <c r="D64" i="93" s="1"/>
  <c r="B63" i="93"/>
  <c r="B67" i="89"/>
  <c r="G67" i="89"/>
  <c r="H67" i="89"/>
  <c r="I64" i="90"/>
  <c r="H67" i="83"/>
  <c r="I67" i="83" s="1"/>
  <c r="E61" i="100"/>
  <c r="F61" i="100" s="1"/>
  <c r="H61" i="100" s="1"/>
  <c r="B61" i="100"/>
  <c r="B66" i="96"/>
  <c r="G66" i="96"/>
  <c r="H66" i="96"/>
  <c r="B70" i="67"/>
  <c r="H70" i="67"/>
  <c r="G70" i="67"/>
  <c r="H72" i="64"/>
  <c r="G72" i="64"/>
  <c r="G73" i="64" s="1"/>
  <c r="B70" i="57"/>
  <c r="H70" i="57"/>
  <c r="G70" i="57"/>
  <c r="G72" i="65"/>
  <c r="G73" i="65" s="1"/>
  <c r="H72" i="65"/>
  <c r="E66" i="90"/>
  <c r="F66" i="90" s="1"/>
  <c r="H66" i="90" s="1"/>
  <c r="B66" i="90"/>
  <c r="E63" i="95"/>
  <c r="F63" i="95" s="1"/>
  <c r="B63" i="95"/>
  <c r="H73" i="46"/>
  <c r="I72" i="46"/>
  <c r="I73" i="46" s="1"/>
  <c r="F72" i="73"/>
  <c r="I69" i="57"/>
  <c r="I67" i="79"/>
  <c r="B65" i="90"/>
  <c r="H65" i="90"/>
  <c r="G65" i="90"/>
  <c r="I69" i="67"/>
  <c r="G71" i="68"/>
  <c r="I71" i="68" s="1"/>
  <c r="D72" i="68"/>
  <c r="D64" i="94"/>
  <c r="E64" i="94" s="1"/>
  <c r="F64" i="94" s="1"/>
  <c r="B67" i="81"/>
  <c r="H67" i="81"/>
  <c r="G67" i="81"/>
  <c r="E70" i="59"/>
  <c r="F70" i="59" s="1"/>
  <c r="B70" i="59"/>
  <c r="B70" i="78"/>
  <c r="G70" i="78"/>
  <c r="H70" i="78"/>
  <c r="B68" i="82"/>
  <c r="G68" i="82"/>
  <c r="I68" i="82" s="1"/>
  <c r="D68" i="83"/>
  <c r="E67" i="88"/>
  <c r="B67" i="88"/>
  <c r="F67" i="88"/>
  <c r="G67" i="88" s="1"/>
  <c r="I68" i="62"/>
  <c r="D68" i="99"/>
  <c r="E68" i="99" s="1"/>
  <c r="F68" i="99" s="1"/>
  <c r="G68" i="80"/>
  <c r="E72" i="44"/>
  <c r="E73" i="44" s="1"/>
  <c r="B72" i="44"/>
  <c r="B72" i="86"/>
  <c r="F72" i="86"/>
  <c r="H72" i="86" s="1"/>
  <c r="H70" i="60"/>
  <c r="E67" i="92"/>
  <c r="F67" i="92" s="1"/>
  <c r="H67" i="92" s="1"/>
  <c r="B67" i="92"/>
  <c r="B69" i="59"/>
  <c r="G69" i="59"/>
  <c r="H69" i="59"/>
  <c r="I71" i="86"/>
  <c r="B70" i="91"/>
  <c r="H70" i="91"/>
  <c r="E69" i="80"/>
  <c r="F69" i="80" s="1"/>
  <c r="D70" i="80" s="1"/>
  <c r="B69" i="80"/>
  <c r="H68" i="84"/>
  <c r="I68" i="84" s="1"/>
  <c r="D69" i="84"/>
  <c r="E69" i="84" s="1"/>
  <c r="F69" i="84" s="1"/>
  <c r="I66" i="99"/>
  <c r="E70" i="62"/>
  <c r="F70" i="62" s="1"/>
  <c r="B70" i="62"/>
  <c r="B67" i="99"/>
  <c r="H67" i="99"/>
  <c r="G67" i="99"/>
  <c r="D68" i="76"/>
  <c r="E68" i="76" s="1"/>
  <c r="F68" i="76" s="1"/>
  <c r="H68" i="80"/>
  <c r="D68" i="79"/>
  <c r="E68" i="79" s="1"/>
  <c r="F68" i="79" s="1"/>
  <c r="H54" i="102"/>
  <c r="I54" i="102" s="1"/>
  <c r="D55" i="102"/>
  <c r="E55" i="102"/>
  <c r="H72" i="55"/>
  <c r="I72" i="61"/>
  <c r="I73" i="61" s="1"/>
  <c r="H73" i="61"/>
  <c r="G66" i="88"/>
  <c r="E70" i="75"/>
  <c r="F70" i="75" s="1"/>
  <c r="D71" i="75" s="1"/>
  <c r="B70" i="75"/>
  <c r="G70" i="60"/>
  <c r="B66" i="92"/>
  <c r="H66" i="92"/>
  <c r="G66" i="92"/>
  <c r="B68" i="85"/>
  <c r="G71" i="66"/>
  <c r="I71" i="66" s="1"/>
  <c r="D72" i="66"/>
  <c r="E71" i="78"/>
  <c r="F71" i="78" s="1"/>
  <c r="G71" i="78" s="1"/>
  <c r="B71" i="78"/>
  <c r="I72" i="20"/>
  <c r="I73" i="20" s="1"/>
  <c r="H73" i="20"/>
  <c r="H72" i="39"/>
  <c r="G72" i="39"/>
  <c r="G73" i="39" s="1"/>
  <c r="I71" i="63"/>
  <c r="I72" i="72"/>
  <c r="I73" i="72" s="1"/>
  <c r="H73" i="72"/>
  <c r="G55" i="101"/>
  <c r="I55" i="101" s="1"/>
  <c r="D56" i="101"/>
  <c r="E56" i="101"/>
  <c r="B69" i="62"/>
  <c r="H69" i="62"/>
  <c r="G69" i="62"/>
  <c r="E68" i="85"/>
  <c r="F68" i="85" s="1"/>
  <c r="D69" i="85" s="1"/>
  <c r="I62" i="98"/>
  <c r="E64" i="87"/>
  <c r="F64" i="87" s="1"/>
  <c r="B64" i="87"/>
  <c r="E63" i="98"/>
  <c r="F63" i="98" s="1"/>
  <c r="H66" i="88"/>
  <c r="B72" i="63"/>
  <c r="F72" i="63"/>
  <c r="G72" i="63" s="1"/>
  <c r="G73" i="63" s="1"/>
  <c r="G66" i="90" l="1"/>
  <c r="I66" i="90" s="1"/>
  <c r="G61" i="100"/>
  <c r="I61" i="100" s="1"/>
  <c r="H63" i="93"/>
  <c r="H71" i="57"/>
  <c r="H71" i="78"/>
  <c r="I71" i="78" s="1"/>
  <c r="H72" i="63"/>
  <c r="G63" i="93"/>
  <c r="I63" i="93" s="1"/>
  <c r="I69" i="59"/>
  <c r="I70" i="91"/>
  <c r="I63" i="94"/>
  <c r="G63" i="95"/>
  <c r="H63" i="95"/>
  <c r="I65" i="90"/>
  <c r="I68" i="77"/>
  <c r="I66" i="92"/>
  <c r="I68" i="80"/>
  <c r="I70" i="67"/>
  <c r="G70" i="75"/>
  <c r="G67" i="92"/>
  <c r="H70" i="75"/>
  <c r="I67" i="99"/>
  <c r="F72" i="44"/>
  <c r="H73" i="86"/>
  <c r="G70" i="59"/>
  <c r="D71" i="59"/>
  <c r="H70" i="59"/>
  <c r="G69" i="84"/>
  <c r="D70" i="84"/>
  <c r="D69" i="79"/>
  <c r="E69" i="79" s="1"/>
  <c r="F69" i="79" s="1"/>
  <c r="D70" i="79" s="1"/>
  <c r="G70" i="62"/>
  <c r="D71" i="62"/>
  <c r="H70" i="62"/>
  <c r="B72" i="68"/>
  <c r="I66" i="96"/>
  <c r="E70" i="80"/>
  <c r="F70" i="80" s="1"/>
  <c r="D71" i="80" s="1"/>
  <c r="B70" i="80"/>
  <c r="H70" i="80"/>
  <c r="B68" i="99"/>
  <c r="H68" i="99"/>
  <c r="G68" i="99"/>
  <c r="I70" i="57"/>
  <c r="D69" i="89"/>
  <c r="E69" i="89" s="1"/>
  <c r="F69" i="89" s="1"/>
  <c r="D70" i="89" s="1"/>
  <c r="B69" i="77"/>
  <c r="D65" i="87"/>
  <c r="B56" i="101"/>
  <c r="F56" i="101"/>
  <c r="G56" i="101" s="1"/>
  <c r="B68" i="76"/>
  <c r="H68" i="76"/>
  <c r="H68" i="85"/>
  <c r="D68" i="92"/>
  <c r="E68" i="92" s="1"/>
  <c r="F68" i="92" s="1"/>
  <c r="I70" i="78"/>
  <c r="I67" i="81"/>
  <c r="B68" i="89"/>
  <c r="H68" i="89"/>
  <c r="G68" i="89"/>
  <c r="H68" i="81"/>
  <c r="D69" i="81"/>
  <c r="E69" i="81" s="1"/>
  <c r="F69" i="81" s="1"/>
  <c r="B55" i="102"/>
  <c r="F55" i="102"/>
  <c r="G55" i="102" s="1"/>
  <c r="B69" i="84"/>
  <c r="H69" i="84"/>
  <c r="I69" i="84" s="1"/>
  <c r="I70" i="60"/>
  <c r="H67" i="88"/>
  <c r="I67" i="88" s="1"/>
  <c r="D68" i="88"/>
  <c r="I72" i="64"/>
  <c r="I73" i="64" s="1"/>
  <c r="H73" i="64"/>
  <c r="B68" i="81"/>
  <c r="G68" i="81"/>
  <c r="I71" i="57"/>
  <c r="B72" i="66"/>
  <c r="B68" i="83"/>
  <c r="G72" i="73"/>
  <c r="G73" i="73" s="1"/>
  <c r="H72" i="73"/>
  <c r="G68" i="85"/>
  <c r="D64" i="98"/>
  <c r="E71" i="75"/>
  <c r="F71" i="75" s="1"/>
  <c r="H71" i="75" s="1"/>
  <c r="B71" i="75"/>
  <c r="G72" i="86"/>
  <c r="G73" i="86" s="1"/>
  <c r="G64" i="94"/>
  <c r="D65" i="94"/>
  <c r="D64" i="95"/>
  <c r="E64" i="95" s="1"/>
  <c r="F64" i="95" s="1"/>
  <c r="D65" i="95" s="1"/>
  <c r="D67" i="90"/>
  <c r="E67" i="90" s="1"/>
  <c r="F67" i="90" s="1"/>
  <c r="G71" i="60"/>
  <c r="I71" i="60" s="1"/>
  <c r="D72" i="60"/>
  <c r="E72" i="60" s="1"/>
  <c r="E73" i="60" s="1"/>
  <c r="H67" i="96"/>
  <c r="I67" i="96" s="1"/>
  <c r="D68" i="96"/>
  <c r="E68" i="96" s="1"/>
  <c r="F68" i="96" s="1"/>
  <c r="D69" i="96" s="1"/>
  <c r="D72" i="57"/>
  <c r="E72" i="57" s="1"/>
  <c r="E73" i="57" s="1"/>
  <c r="I72" i="63"/>
  <c r="I73" i="63" s="1"/>
  <c r="H73" i="63"/>
  <c r="D69" i="99"/>
  <c r="G68" i="76"/>
  <c r="D69" i="76"/>
  <c r="I67" i="92"/>
  <c r="I72" i="55"/>
  <c r="I73" i="55" s="1"/>
  <c r="H73" i="55"/>
  <c r="I66" i="88"/>
  <c r="E69" i="85"/>
  <c r="F69" i="85" s="1"/>
  <c r="D70" i="85" s="1"/>
  <c r="B69" i="85"/>
  <c r="G64" i="87"/>
  <c r="I69" i="62"/>
  <c r="D72" i="78"/>
  <c r="E72" i="78" s="1"/>
  <c r="E73" i="78" s="1"/>
  <c r="G69" i="80"/>
  <c r="B64" i="94"/>
  <c r="H64" i="94"/>
  <c r="I72" i="65"/>
  <c r="I73" i="65" s="1"/>
  <c r="H73" i="65"/>
  <c r="D62" i="100"/>
  <c r="E62" i="100" s="1"/>
  <c r="F62" i="100" s="1"/>
  <c r="H71" i="67"/>
  <c r="I71" i="67" s="1"/>
  <c r="D72" i="67"/>
  <c r="H64" i="87"/>
  <c r="H73" i="39"/>
  <c r="I72" i="39"/>
  <c r="I73" i="39" s="1"/>
  <c r="E72" i="66"/>
  <c r="E73" i="66" s="1"/>
  <c r="B68" i="79"/>
  <c r="H68" i="79"/>
  <c r="G68" i="79"/>
  <c r="H69" i="80"/>
  <c r="E68" i="83"/>
  <c r="F68" i="83" s="1"/>
  <c r="D69" i="83" s="1"/>
  <c r="E72" i="68"/>
  <c r="E73" i="68" s="1"/>
  <c r="E64" i="93"/>
  <c r="F64" i="93" s="1"/>
  <c r="B64" i="93"/>
  <c r="G63" i="98"/>
  <c r="E69" i="82"/>
  <c r="F69" i="82" s="1"/>
  <c r="B69" i="82"/>
  <c r="I67" i="89"/>
  <c r="H63" i="98"/>
  <c r="E69" i="77"/>
  <c r="F69" i="77" s="1"/>
  <c r="D70" i="77" s="1"/>
  <c r="E71" i="91"/>
  <c r="F71" i="91" s="1"/>
  <c r="B71" i="91"/>
  <c r="I64" i="87" l="1"/>
  <c r="H56" i="101"/>
  <c r="I70" i="75"/>
  <c r="G70" i="80"/>
  <c r="I70" i="80" s="1"/>
  <c r="I70" i="59"/>
  <c r="I68" i="99"/>
  <c r="I70" i="62"/>
  <c r="H72" i="44"/>
  <c r="G72" i="44"/>
  <c r="G73" i="44" s="1"/>
  <c r="I63" i="95"/>
  <c r="F72" i="66"/>
  <c r="H62" i="100"/>
  <c r="D63" i="100"/>
  <c r="H64" i="93"/>
  <c r="D65" i="93"/>
  <c r="G64" i="93"/>
  <c r="I64" i="93" s="1"/>
  <c r="D69" i="92"/>
  <c r="E69" i="92" s="1"/>
  <c r="F69" i="92" s="1"/>
  <c r="D70" i="92" s="1"/>
  <c r="H67" i="90"/>
  <c r="D68" i="90"/>
  <c r="E68" i="90" s="1"/>
  <c r="F68" i="90" s="1"/>
  <c r="E69" i="96"/>
  <c r="F69" i="96" s="1"/>
  <c r="B69" i="96"/>
  <c r="H69" i="96"/>
  <c r="G69" i="96"/>
  <c r="I69" i="80"/>
  <c r="B69" i="99"/>
  <c r="B65" i="87"/>
  <c r="E72" i="67"/>
  <c r="E73" i="67" s="1"/>
  <c r="B72" i="67"/>
  <c r="E68" i="88"/>
  <c r="B68" i="88"/>
  <c r="F68" i="88"/>
  <c r="H68" i="88" s="1"/>
  <c r="D70" i="81"/>
  <c r="E70" i="81" s="1"/>
  <c r="F70" i="81" s="1"/>
  <c r="H69" i="77"/>
  <c r="F72" i="68"/>
  <c r="E70" i="84"/>
  <c r="F70" i="84" s="1"/>
  <c r="G70" i="84" s="1"/>
  <c r="B70" i="84"/>
  <c r="D70" i="82"/>
  <c r="E70" i="82" s="1"/>
  <c r="F70" i="82" s="1"/>
  <c r="D71" i="82" s="1"/>
  <c r="E70" i="85"/>
  <c r="F70" i="85" s="1"/>
  <c r="B70" i="85"/>
  <c r="B64" i="98"/>
  <c r="E70" i="77"/>
  <c r="F70" i="77" s="1"/>
  <c r="B70" i="77"/>
  <c r="I68" i="79"/>
  <c r="B72" i="78"/>
  <c r="F72" i="78"/>
  <c r="G72" i="78" s="1"/>
  <c r="G73" i="78" s="1"/>
  <c r="B72" i="60"/>
  <c r="F72" i="60"/>
  <c r="H72" i="60" s="1"/>
  <c r="I72" i="73"/>
  <c r="I73" i="73" s="1"/>
  <c r="H73" i="73"/>
  <c r="B69" i="81"/>
  <c r="G69" i="81"/>
  <c r="H69" i="81"/>
  <c r="G69" i="77"/>
  <c r="E65" i="94"/>
  <c r="F65" i="94" s="1"/>
  <c r="H65" i="94" s="1"/>
  <c r="B65" i="94"/>
  <c r="D72" i="91"/>
  <c r="E72" i="91" s="1"/>
  <c r="E73" i="91" s="1"/>
  <c r="I63" i="98"/>
  <c r="B62" i="100"/>
  <c r="G62" i="100"/>
  <c r="B68" i="92"/>
  <c r="G68" i="92"/>
  <c r="H68" i="92"/>
  <c r="B72" i="57"/>
  <c r="F72" i="57"/>
  <c r="H72" i="57" s="1"/>
  <c r="G71" i="75"/>
  <c r="I71" i="75" s="1"/>
  <c r="D72" i="75"/>
  <c r="H68" i="83"/>
  <c r="I68" i="81"/>
  <c r="I56" i="101"/>
  <c r="E70" i="89"/>
  <c r="F70" i="89" s="1"/>
  <c r="B70" i="89"/>
  <c r="E71" i="62"/>
  <c r="F71" i="62" s="1"/>
  <c r="G71" i="62" s="1"/>
  <c r="B71" i="62"/>
  <c r="E71" i="59"/>
  <c r="F71" i="59" s="1"/>
  <c r="B71" i="59"/>
  <c r="E69" i="76"/>
  <c r="B69" i="76"/>
  <c r="F69" i="76"/>
  <c r="G69" i="76" s="1"/>
  <c r="B67" i="90"/>
  <c r="G67" i="90"/>
  <c r="I67" i="90" s="1"/>
  <c r="G68" i="83"/>
  <c r="I68" i="85"/>
  <c r="D57" i="101"/>
  <c r="E57" i="101"/>
  <c r="B69" i="89"/>
  <c r="G69" i="89"/>
  <c r="H69" i="89"/>
  <c r="E71" i="80"/>
  <c r="F71" i="80" s="1"/>
  <c r="H71" i="80" s="1"/>
  <c r="B71" i="80"/>
  <c r="H71" i="91"/>
  <c r="I64" i="94"/>
  <c r="G69" i="85"/>
  <c r="E65" i="95"/>
  <c r="F65" i="95" s="1"/>
  <c r="D66" i="95" s="1"/>
  <c r="B65" i="95"/>
  <c r="I68" i="89"/>
  <c r="E70" i="79"/>
  <c r="F70" i="79" s="1"/>
  <c r="G70" i="79" s="1"/>
  <c r="B70" i="79"/>
  <c r="H69" i="82"/>
  <c r="G69" i="82"/>
  <c r="G71" i="91"/>
  <c r="E69" i="83"/>
  <c r="F69" i="83" s="1"/>
  <c r="H69" i="83" s="1"/>
  <c r="B69" i="83"/>
  <c r="H69" i="85"/>
  <c r="E69" i="99"/>
  <c r="F69" i="99" s="1"/>
  <c r="G69" i="99" s="1"/>
  <c r="B68" i="96"/>
  <c r="H68" i="96"/>
  <c r="G68" i="96"/>
  <c r="B64" i="95"/>
  <c r="G64" i="95"/>
  <c r="H64" i="95"/>
  <c r="E64" i="98"/>
  <c r="F64" i="98" s="1"/>
  <c r="H64" i="98" s="1"/>
  <c r="H55" i="102"/>
  <c r="I55" i="102" s="1"/>
  <c r="D56" i="102"/>
  <c r="I68" i="76"/>
  <c r="E65" i="87"/>
  <c r="F65" i="87" s="1"/>
  <c r="D66" i="87" s="1"/>
  <c r="B69" i="79"/>
  <c r="G69" i="79"/>
  <c r="H69" i="79"/>
  <c r="I72" i="86"/>
  <c r="I73" i="86" s="1"/>
  <c r="H70" i="84" l="1"/>
  <c r="G72" i="60"/>
  <c r="G73" i="60" s="1"/>
  <c r="I69" i="77"/>
  <c r="I62" i="100"/>
  <c r="I69" i="81"/>
  <c r="I69" i="79"/>
  <c r="I64" i="95"/>
  <c r="G69" i="83"/>
  <c r="I69" i="83" s="1"/>
  <c r="H72" i="78"/>
  <c r="I72" i="78" s="1"/>
  <c r="I73" i="78" s="1"/>
  <c r="I68" i="92"/>
  <c r="G72" i="66"/>
  <c r="G73" i="66" s="1"/>
  <c r="H72" i="66"/>
  <c r="I68" i="96"/>
  <c r="I70" i="84"/>
  <c r="I68" i="83"/>
  <c r="I72" i="44"/>
  <c r="I73" i="44" s="1"/>
  <c r="H73" i="44"/>
  <c r="G64" i="98"/>
  <c r="I64" i="98" s="1"/>
  <c r="D71" i="81"/>
  <c r="E71" i="81" s="1"/>
  <c r="F71" i="81" s="1"/>
  <c r="G70" i="89"/>
  <c r="D71" i="89"/>
  <c r="H70" i="89"/>
  <c r="E71" i="82"/>
  <c r="F71" i="82" s="1"/>
  <c r="D72" i="82" s="1"/>
  <c r="B71" i="82"/>
  <c r="H70" i="77"/>
  <c r="D71" i="77"/>
  <c r="D71" i="85"/>
  <c r="E71" i="85" s="1"/>
  <c r="F71" i="85" s="1"/>
  <c r="H73" i="57"/>
  <c r="E66" i="87"/>
  <c r="F66" i="87" s="1"/>
  <c r="H66" i="87" s="1"/>
  <c r="B66" i="87"/>
  <c r="D70" i="83"/>
  <c r="E70" i="83" s="1"/>
  <c r="F70" i="83" s="1"/>
  <c r="E66" i="95"/>
  <c r="F66" i="95" s="1"/>
  <c r="B66" i="95"/>
  <c r="I69" i="89"/>
  <c r="F72" i="67"/>
  <c r="E70" i="92"/>
  <c r="F70" i="92" s="1"/>
  <c r="H70" i="92" s="1"/>
  <c r="B70" i="92"/>
  <c r="D71" i="79"/>
  <c r="E71" i="79" s="1"/>
  <c r="F71" i="79" s="1"/>
  <c r="B72" i="91"/>
  <c r="F72" i="91"/>
  <c r="H72" i="91" s="1"/>
  <c r="B70" i="82"/>
  <c r="H70" i="82"/>
  <c r="G70" i="82"/>
  <c r="B70" i="81"/>
  <c r="G70" i="81"/>
  <c r="H70" i="81"/>
  <c r="B69" i="92"/>
  <c r="H69" i="92"/>
  <c r="G69" i="92"/>
  <c r="G71" i="59"/>
  <c r="D72" i="59"/>
  <c r="E72" i="59" s="1"/>
  <c r="E73" i="59" s="1"/>
  <c r="E56" i="102"/>
  <c r="F56" i="102" s="1"/>
  <c r="B56" i="102"/>
  <c r="H69" i="76"/>
  <c r="I69" i="76" s="1"/>
  <c r="D70" i="76"/>
  <c r="H71" i="62"/>
  <c r="I71" i="62" s="1"/>
  <c r="D72" i="62"/>
  <c r="E72" i="62" s="1"/>
  <c r="E73" i="62" s="1"/>
  <c r="H65" i="87"/>
  <c r="I69" i="96"/>
  <c r="G65" i="94"/>
  <c r="I65" i="94" s="1"/>
  <c r="D66" i="94"/>
  <c r="E66" i="94" s="1"/>
  <c r="F66" i="94" s="1"/>
  <c r="D67" i="94" s="1"/>
  <c r="G68" i="88"/>
  <c r="I68" i="88" s="1"/>
  <c r="D69" i="88"/>
  <c r="E69" i="88" s="1"/>
  <c r="F69" i="88" s="1"/>
  <c r="G65" i="87"/>
  <c r="E65" i="93"/>
  <c r="F65" i="93" s="1"/>
  <c r="D66" i="93" s="1"/>
  <c r="B65" i="93"/>
  <c r="D65" i="98"/>
  <c r="E65" i="98" s="1"/>
  <c r="F65" i="98" s="1"/>
  <c r="I69" i="85"/>
  <c r="G71" i="80"/>
  <c r="I71" i="80" s="1"/>
  <c r="B57" i="101"/>
  <c r="F57" i="101"/>
  <c r="H57" i="101" s="1"/>
  <c r="E72" i="75"/>
  <c r="E73" i="75" s="1"/>
  <c r="B72" i="75"/>
  <c r="H70" i="85"/>
  <c r="D70" i="96"/>
  <c r="E70" i="96" s="1"/>
  <c r="F70" i="96" s="1"/>
  <c r="D71" i="96" s="1"/>
  <c r="G65" i="95"/>
  <c r="H71" i="59"/>
  <c r="I72" i="60"/>
  <c r="I73" i="60" s="1"/>
  <c r="H73" i="60"/>
  <c r="G70" i="77"/>
  <c r="G70" i="85"/>
  <c r="D71" i="84"/>
  <c r="E71" i="84" s="1"/>
  <c r="F71" i="84" s="1"/>
  <c r="G68" i="90"/>
  <c r="D69" i="90"/>
  <c r="E69" i="90" s="1"/>
  <c r="F69" i="90" s="1"/>
  <c r="E63" i="100"/>
  <c r="F63" i="100" s="1"/>
  <c r="D64" i="100" s="1"/>
  <c r="B63" i="100"/>
  <c r="D72" i="80"/>
  <c r="E72" i="80" s="1"/>
  <c r="E73" i="80" s="1"/>
  <c r="D70" i="99"/>
  <c r="I69" i="82"/>
  <c r="I71" i="91"/>
  <c r="H70" i="79"/>
  <c r="I70" i="79" s="1"/>
  <c r="H65" i="95"/>
  <c r="G72" i="57"/>
  <c r="G73" i="57" s="1"/>
  <c r="G72" i="68"/>
  <c r="G73" i="68" s="1"/>
  <c r="H72" i="68"/>
  <c r="H69" i="99"/>
  <c r="I69" i="99" s="1"/>
  <c r="B68" i="90"/>
  <c r="H68" i="90"/>
  <c r="I70" i="89" l="1"/>
  <c r="G65" i="93"/>
  <c r="H73" i="78"/>
  <c r="I70" i="77"/>
  <c r="H73" i="66"/>
  <c r="I72" i="66"/>
  <c r="I73" i="66" s="1"/>
  <c r="I65" i="95"/>
  <c r="I70" i="85"/>
  <c r="D71" i="83"/>
  <c r="E71" i="83" s="1"/>
  <c r="F71" i="83" s="1"/>
  <c r="D72" i="83" s="1"/>
  <c r="G69" i="90"/>
  <c r="D70" i="90"/>
  <c r="H71" i="79"/>
  <c r="D72" i="79"/>
  <c r="E67" i="94"/>
  <c r="F67" i="94" s="1"/>
  <c r="G67" i="94" s="1"/>
  <c r="B67" i="94"/>
  <c r="H73" i="91"/>
  <c r="D67" i="95"/>
  <c r="H71" i="82"/>
  <c r="B70" i="99"/>
  <c r="F72" i="75"/>
  <c r="B65" i="98"/>
  <c r="G65" i="98"/>
  <c r="H65" i="98"/>
  <c r="B69" i="88"/>
  <c r="H69" i="88"/>
  <c r="G69" i="88"/>
  <c r="I70" i="81"/>
  <c r="G72" i="91"/>
  <c r="G73" i="91" s="1"/>
  <c r="H71" i="85"/>
  <c r="D72" i="85"/>
  <c r="E72" i="82"/>
  <c r="E73" i="82" s="1"/>
  <c r="B72" i="82"/>
  <c r="E70" i="99"/>
  <c r="F70" i="99" s="1"/>
  <c r="H70" i="99" s="1"/>
  <c r="D70" i="88"/>
  <c r="E70" i="88" s="1"/>
  <c r="F70" i="88" s="1"/>
  <c r="G56" i="102"/>
  <c r="D57" i="102"/>
  <c r="E57" i="102"/>
  <c r="I72" i="68"/>
  <c r="I73" i="68" s="1"/>
  <c r="H73" i="68"/>
  <c r="B69" i="90"/>
  <c r="H69" i="90"/>
  <c r="I71" i="59"/>
  <c r="B72" i="62"/>
  <c r="F72" i="62"/>
  <c r="G72" i="62" s="1"/>
  <c r="G73" i="62" s="1"/>
  <c r="D71" i="92"/>
  <c r="E71" i="92" s="1"/>
  <c r="F71" i="92" s="1"/>
  <c r="B70" i="83"/>
  <c r="G70" i="83"/>
  <c r="H70" i="83"/>
  <c r="B71" i="85"/>
  <c r="G71" i="85"/>
  <c r="D66" i="98"/>
  <c r="E66" i="98" s="1"/>
  <c r="F66" i="98" s="1"/>
  <c r="H65" i="93"/>
  <c r="I65" i="93" s="1"/>
  <c r="H72" i="67"/>
  <c r="G72" i="67"/>
  <c r="G73" i="67" s="1"/>
  <c r="E71" i="77"/>
  <c r="F71" i="77" s="1"/>
  <c r="B71" i="77"/>
  <c r="B66" i="94"/>
  <c r="H66" i="94"/>
  <c r="G66" i="94"/>
  <c r="E70" i="76"/>
  <c r="F70" i="76" s="1"/>
  <c r="B70" i="76"/>
  <c r="B72" i="59"/>
  <c r="F72" i="59"/>
  <c r="G72" i="59" s="1"/>
  <c r="G73" i="59" s="1"/>
  <c r="G66" i="87"/>
  <c r="I66" i="87" s="1"/>
  <c r="D67" i="87"/>
  <c r="E71" i="89"/>
  <c r="F71" i="89"/>
  <c r="H71" i="89" s="1"/>
  <c r="B71" i="89"/>
  <c r="E64" i="100"/>
  <c r="F64" i="100" s="1"/>
  <c r="D65" i="100" s="1"/>
  <c r="B64" i="100"/>
  <c r="D72" i="84"/>
  <c r="E72" i="84" s="1"/>
  <c r="E73" i="84" s="1"/>
  <c r="B70" i="96"/>
  <c r="G70" i="96"/>
  <c r="H70" i="96"/>
  <c r="I70" i="82"/>
  <c r="H66" i="95"/>
  <c r="B71" i="84"/>
  <c r="G71" i="84"/>
  <c r="H71" i="84"/>
  <c r="I68" i="90"/>
  <c r="E66" i="93"/>
  <c r="F66" i="93" s="1"/>
  <c r="H66" i="93" s="1"/>
  <c r="B66" i="93"/>
  <c r="B71" i="79"/>
  <c r="G71" i="79"/>
  <c r="I71" i="79" s="1"/>
  <c r="G66" i="95"/>
  <c r="G71" i="82"/>
  <c r="H71" i="81"/>
  <c r="D72" i="81"/>
  <c r="E72" i="81" s="1"/>
  <c r="E73" i="81" s="1"/>
  <c r="B72" i="80"/>
  <c r="F72" i="80"/>
  <c r="H72" i="80" s="1"/>
  <c r="E71" i="96"/>
  <c r="F71" i="96" s="1"/>
  <c r="B71" i="96"/>
  <c r="G57" i="101"/>
  <c r="I57" i="101" s="1"/>
  <c r="D58" i="101"/>
  <c r="G63" i="100"/>
  <c r="H56" i="102"/>
  <c r="H63" i="100"/>
  <c r="I65" i="87"/>
  <c r="I69" i="92"/>
  <c r="G70" i="92"/>
  <c r="I70" i="92" s="1"/>
  <c r="I72" i="57"/>
  <c r="I73" i="57" s="1"/>
  <c r="B71" i="81"/>
  <c r="G71" i="81"/>
  <c r="F72" i="82" l="1"/>
  <c r="H72" i="82" s="1"/>
  <c r="G64" i="100"/>
  <c r="H72" i="59"/>
  <c r="I72" i="59" s="1"/>
  <c r="I73" i="59" s="1"/>
  <c r="H72" i="62"/>
  <c r="H67" i="94"/>
  <c r="G66" i="93"/>
  <c r="I66" i="93" s="1"/>
  <c r="I70" i="96"/>
  <c r="I69" i="88"/>
  <c r="I71" i="84"/>
  <c r="I63" i="100"/>
  <c r="I69" i="90"/>
  <c r="H71" i="96"/>
  <c r="G71" i="96"/>
  <c r="I66" i="95"/>
  <c r="H64" i="100"/>
  <c r="I64" i="100" s="1"/>
  <c r="I66" i="94"/>
  <c r="G70" i="99"/>
  <c r="I70" i="99" s="1"/>
  <c r="G66" i="98"/>
  <c r="D67" i="98"/>
  <c r="H70" i="76"/>
  <c r="D71" i="76"/>
  <c r="E71" i="76" s="1"/>
  <c r="F71" i="76" s="1"/>
  <c r="G70" i="76"/>
  <c r="E58" i="101"/>
  <c r="F58" i="101" s="1"/>
  <c r="B58" i="101"/>
  <c r="H73" i="80"/>
  <c r="E67" i="87"/>
  <c r="F67" i="87" s="1"/>
  <c r="G67" i="87" s="1"/>
  <c r="B67" i="87"/>
  <c r="D72" i="77"/>
  <c r="E72" i="77" s="1"/>
  <c r="E73" i="77" s="1"/>
  <c r="I70" i="83"/>
  <c r="E72" i="85"/>
  <c r="E73" i="85" s="1"/>
  <c r="B72" i="85"/>
  <c r="B67" i="95"/>
  <c r="H73" i="59"/>
  <c r="I72" i="67"/>
  <c r="I73" i="67" s="1"/>
  <c r="H73" i="67"/>
  <c r="B70" i="88"/>
  <c r="G70" i="88"/>
  <c r="H70" i="88"/>
  <c r="H72" i="75"/>
  <c r="G72" i="75"/>
  <c r="G73" i="75" s="1"/>
  <c r="I72" i="91"/>
  <c r="I73" i="91" s="1"/>
  <c r="E72" i="79"/>
  <c r="E73" i="79" s="1"/>
  <c r="B72" i="79"/>
  <c r="I67" i="94"/>
  <c r="D67" i="93"/>
  <c r="E67" i="93" s="1"/>
  <c r="F67" i="93" s="1"/>
  <c r="B71" i="92"/>
  <c r="H71" i="92"/>
  <c r="G72" i="82"/>
  <c r="G73" i="82" s="1"/>
  <c r="E70" i="90"/>
  <c r="F70" i="90" s="1"/>
  <c r="H70" i="90" s="1"/>
  <c r="B70" i="90"/>
  <c r="B72" i="81"/>
  <c r="F72" i="81"/>
  <c r="H72" i="81" s="1"/>
  <c r="G71" i="77"/>
  <c r="B66" i="98"/>
  <c r="H66" i="98"/>
  <c r="I72" i="62"/>
  <c r="I73" i="62" s="1"/>
  <c r="H73" i="62"/>
  <c r="H73" i="82"/>
  <c r="D71" i="88"/>
  <c r="E71" i="88" s="1"/>
  <c r="F71" i="88" s="1"/>
  <c r="E65" i="100"/>
  <c r="F65" i="100" s="1"/>
  <c r="D66" i="100" s="1"/>
  <c r="B65" i="100"/>
  <c r="G71" i="92"/>
  <c r="D72" i="92"/>
  <c r="D71" i="99"/>
  <c r="E71" i="99" s="1"/>
  <c r="F71" i="99" s="1"/>
  <c r="I56" i="102"/>
  <c r="G71" i="89"/>
  <c r="I71" i="89" s="1"/>
  <c r="D72" i="89"/>
  <c r="H71" i="77"/>
  <c r="I71" i="85"/>
  <c r="I71" i="82"/>
  <c r="D68" i="94"/>
  <c r="E72" i="83"/>
  <c r="E73" i="83" s="1"/>
  <c r="B72" i="83"/>
  <c r="I71" i="96"/>
  <c r="D72" i="96"/>
  <c r="E72" i="96" s="1"/>
  <c r="E73" i="96" s="1"/>
  <c r="I71" i="81"/>
  <c r="G72" i="80"/>
  <c r="G73" i="80" s="1"/>
  <c r="B72" i="84"/>
  <c r="F72" i="84"/>
  <c r="G72" i="84" s="1"/>
  <c r="G73" i="84" s="1"/>
  <c r="F57" i="102"/>
  <c r="G57" i="102" s="1"/>
  <c r="B57" i="102"/>
  <c r="I65" i="98"/>
  <c r="E67" i="95"/>
  <c r="F67" i="95" s="1"/>
  <c r="B71" i="83"/>
  <c r="H71" i="83"/>
  <c r="G71" i="83"/>
  <c r="I72" i="82" l="1"/>
  <c r="H72" i="84"/>
  <c r="H65" i="100"/>
  <c r="I71" i="77"/>
  <c r="G65" i="100"/>
  <c r="I65" i="100" s="1"/>
  <c r="I66" i="98"/>
  <c r="I73" i="82"/>
  <c r="I70" i="76"/>
  <c r="F72" i="85"/>
  <c r="H72" i="85" s="1"/>
  <c r="H73" i="85" s="1"/>
  <c r="I71" i="83"/>
  <c r="F72" i="83"/>
  <c r="I70" i="88"/>
  <c r="H58" i="101"/>
  <c r="D59" i="101"/>
  <c r="G58" i="101"/>
  <c r="D72" i="99"/>
  <c r="E72" i="99" s="1"/>
  <c r="E73" i="99" s="1"/>
  <c r="H73" i="81"/>
  <c r="B68" i="94"/>
  <c r="I72" i="84"/>
  <c r="I73" i="84" s="1"/>
  <c r="H73" i="84"/>
  <c r="B72" i="92"/>
  <c r="G72" i="81"/>
  <c r="G73" i="81" s="1"/>
  <c r="I71" i="92"/>
  <c r="D68" i="87"/>
  <c r="E68" i="87" s="1"/>
  <c r="F68" i="87" s="1"/>
  <c r="D68" i="95"/>
  <c r="G70" i="90"/>
  <c r="I70" i="90" s="1"/>
  <c r="H67" i="93"/>
  <c r="D68" i="93"/>
  <c r="D72" i="76"/>
  <c r="E72" i="76" s="1"/>
  <c r="E73" i="76" s="1"/>
  <c r="E72" i="89"/>
  <c r="E73" i="89" s="1"/>
  <c r="B72" i="89"/>
  <c r="B67" i="93"/>
  <c r="G67" i="93"/>
  <c r="I72" i="75"/>
  <c r="I73" i="75" s="1"/>
  <c r="H73" i="75"/>
  <c r="I72" i="80"/>
  <c r="I73" i="80" s="1"/>
  <c r="B71" i="76"/>
  <c r="H71" i="76"/>
  <c r="G71" i="76"/>
  <c r="E68" i="94"/>
  <c r="F68" i="94" s="1"/>
  <c r="E66" i="100"/>
  <c r="F66" i="100" s="1"/>
  <c r="D67" i="100" s="1"/>
  <c r="B66" i="100"/>
  <c r="H67" i="95"/>
  <c r="G67" i="95"/>
  <c r="B72" i="77"/>
  <c r="F72" i="77"/>
  <c r="H72" i="77" s="1"/>
  <c r="E67" i="98"/>
  <c r="F67" i="98" s="1"/>
  <c r="D68" i="98" s="1"/>
  <c r="B67" i="98"/>
  <c r="B71" i="99"/>
  <c r="H71" i="99"/>
  <c r="G71" i="99"/>
  <c r="D72" i="88"/>
  <c r="E72" i="88" s="1"/>
  <c r="E73" i="88" s="1"/>
  <c r="D71" i="90"/>
  <c r="E71" i="90" s="1"/>
  <c r="F71" i="90" s="1"/>
  <c r="H57" i="102"/>
  <c r="I57" i="102" s="1"/>
  <c r="D58" i="102"/>
  <c r="B72" i="96"/>
  <c r="F72" i="96"/>
  <c r="G72" i="96" s="1"/>
  <c r="G73" i="96" s="1"/>
  <c r="E72" i="92"/>
  <c r="E73" i="92" s="1"/>
  <c r="B71" i="88"/>
  <c r="G71" i="88"/>
  <c r="H71" i="88"/>
  <c r="F72" i="79"/>
  <c r="H67" i="87"/>
  <c r="I67" i="87" s="1"/>
  <c r="H67" i="98" l="1"/>
  <c r="G72" i="85"/>
  <c r="G73" i="85" s="1"/>
  <c r="I72" i="81"/>
  <c r="I73" i="81" s="1"/>
  <c r="I58" i="101"/>
  <c r="I67" i="93"/>
  <c r="I67" i="95"/>
  <c r="H72" i="83"/>
  <c r="G72" i="83"/>
  <c r="G73" i="83" s="1"/>
  <c r="I71" i="88"/>
  <c r="G72" i="77"/>
  <c r="G73" i="77" s="1"/>
  <c r="F72" i="89"/>
  <c r="B68" i="95"/>
  <c r="H73" i="77"/>
  <c r="E67" i="100"/>
  <c r="F67" i="100" s="1"/>
  <c r="D68" i="100" s="1"/>
  <c r="B67" i="100"/>
  <c r="G72" i="79"/>
  <c r="G73" i="79" s="1"/>
  <c r="H72" i="79"/>
  <c r="H68" i="94"/>
  <c r="D69" i="94"/>
  <c r="F72" i="92"/>
  <c r="B72" i="76"/>
  <c r="F72" i="76"/>
  <c r="G72" i="76" s="1"/>
  <c r="G73" i="76" s="1"/>
  <c r="D69" i="87"/>
  <c r="E69" i="87" s="1"/>
  <c r="F69" i="87" s="1"/>
  <c r="D70" i="87" s="1"/>
  <c r="B72" i="99"/>
  <c r="F72" i="99"/>
  <c r="H72" i="99" s="1"/>
  <c r="D72" i="90"/>
  <c r="E72" i="90" s="1"/>
  <c r="E73" i="90" s="1"/>
  <c r="G67" i="98"/>
  <c r="I67" i="98" s="1"/>
  <c r="E68" i="93"/>
  <c r="F68" i="93" s="1"/>
  <c r="D69" i="93" s="1"/>
  <c r="B68" i="93"/>
  <c r="B68" i="87"/>
  <c r="H68" i="87"/>
  <c r="G68" i="87"/>
  <c r="I71" i="99"/>
  <c r="E58" i="102"/>
  <c r="F58" i="102" s="1"/>
  <c r="H58" i="102" s="1"/>
  <c r="B58" i="102"/>
  <c r="B71" i="90"/>
  <c r="H71" i="90"/>
  <c r="G71" i="90"/>
  <c r="E68" i="98"/>
  <c r="F68" i="98" s="1"/>
  <c r="G68" i="98" s="1"/>
  <c r="B68" i="98"/>
  <c r="E59" i="101"/>
  <c r="F59" i="101" s="1"/>
  <c r="B59" i="101"/>
  <c r="G66" i="100"/>
  <c r="G68" i="94"/>
  <c r="H72" i="96"/>
  <c r="B72" i="88"/>
  <c r="F72" i="88"/>
  <c r="G72" i="88" s="1"/>
  <c r="G73" i="88" s="1"/>
  <c r="H66" i="100"/>
  <c r="I71" i="76"/>
  <c r="E68" i="95"/>
  <c r="F68" i="95" s="1"/>
  <c r="H68" i="95" s="1"/>
  <c r="H68" i="98" l="1"/>
  <c r="H72" i="76"/>
  <c r="I72" i="77"/>
  <c r="I73" i="77" s="1"/>
  <c r="H72" i="88"/>
  <c r="I72" i="85"/>
  <c r="I73" i="85" s="1"/>
  <c r="G67" i="100"/>
  <c r="I68" i="94"/>
  <c r="H73" i="83"/>
  <c r="I72" i="83"/>
  <c r="I73" i="83" s="1"/>
  <c r="D60" i="101"/>
  <c r="E60" i="101" s="1"/>
  <c r="F60" i="101" s="1"/>
  <c r="G59" i="101"/>
  <c r="H59" i="101"/>
  <c r="G68" i="93"/>
  <c r="H72" i="92"/>
  <c r="G72" i="92"/>
  <c r="G73" i="92" s="1"/>
  <c r="E68" i="100"/>
  <c r="F68" i="100" s="1"/>
  <c r="D69" i="100" s="1"/>
  <c r="B68" i="100"/>
  <c r="E70" i="87"/>
  <c r="F70" i="87"/>
  <c r="G70" i="87" s="1"/>
  <c r="B70" i="87"/>
  <c r="E69" i="94"/>
  <c r="F69" i="94" s="1"/>
  <c r="D70" i="94" s="1"/>
  <c r="B69" i="94"/>
  <c r="E69" i="93"/>
  <c r="F69" i="93" s="1"/>
  <c r="B69" i="93"/>
  <c r="B69" i="87"/>
  <c r="G69" i="87"/>
  <c r="H69" i="87"/>
  <c r="H73" i="99"/>
  <c r="I68" i="98"/>
  <c r="D69" i="98"/>
  <c r="E69" i="98" s="1"/>
  <c r="F69" i="98" s="1"/>
  <c r="D70" i="98" s="1"/>
  <c r="I72" i="76"/>
  <c r="I73" i="76" s="1"/>
  <c r="H73" i="76"/>
  <c r="H73" i="79"/>
  <c r="I72" i="79"/>
  <c r="I73" i="79" s="1"/>
  <c r="G68" i="95"/>
  <c r="I68" i="95" s="1"/>
  <c r="I72" i="96"/>
  <c r="I73" i="96" s="1"/>
  <c r="H73" i="96"/>
  <c r="D69" i="95"/>
  <c r="E69" i="95" s="1"/>
  <c r="F69" i="95" s="1"/>
  <c r="I72" i="88"/>
  <c r="I73" i="88" s="1"/>
  <c r="H73" i="88"/>
  <c r="I71" i="90"/>
  <c r="I68" i="87"/>
  <c r="B72" i="90"/>
  <c r="F72" i="90"/>
  <c r="G72" i="90" s="1"/>
  <c r="G73" i="90" s="1"/>
  <c r="H67" i="100"/>
  <c r="I67" i="100" s="1"/>
  <c r="H68" i="93"/>
  <c r="G58" i="102"/>
  <c r="I58" i="102" s="1"/>
  <c r="D59" i="102"/>
  <c r="I66" i="100"/>
  <c r="G72" i="99"/>
  <c r="G73" i="99" s="1"/>
  <c r="G72" i="89"/>
  <c r="G73" i="89" s="1"/>
  <c r="H72" i="89"/>
  <c r="H69" i="94" l="1"/>
  <c r="G68" i="100"/>
  <c r="H68" i="100"/>
  <c r="I69" i="87"/>
  <c r="I59" i="101"/>
  <c r="G69" i="94"/>
  <c r="I69" i="94" s="1"/>
  <c r="I68" i="100"/>
  <c r="I68" i="93"/>
  <c r="H69" i="93"/>
  <c r="D70" i="93"/>
  <c r="G69" i="93"/>
  <c r="B69" i="98"/>
  <c r="H69" i="98"/>
  <c r="G69" i="98"/>
  <c r="I72" i="92"/>
  <c r="I73" i="92" s="1"/>
  <c r="H73" i="92"/>
  <c r="H70" i="87"/>
  <c r="I70" i="87" s="1"/>
  <c r="D71" i="87"/>
  <c r="I72" i="99"/>
  <c r="I73" i="99" s="1"/>
  <c r="E59" i="102"/>
  <c r="F59" i="102" s="1"/>
  <c r="H59" i="102" s="1"/>
  <c r="B59" i="102"/>
  <c r="D61" i="101"/>
  <c r="E61" i="101" s="1"/>
  <c r="F61" i="101" s="1"/>
  <c r="E70" i="98"/>
  <c r="F70" i="98" s="1"/>
  <c r="H70" i="98" s="1"/>
  <c r="B70" i="98"/>
  <c r="D70" i="95"/>
  <c r="E70" i="95" s="1"/>
  <c r="F70" i="95" s="1"/>
  <c r="B60" i="101"/>
  <c r="G60" i="101"/>
  <c r="H60" i="101"/>
  <c r="I60" i="101" s="1"/>
  <c r="I72" i="89"/>
  <c r="I73" i="89" s="1"/>
  <c r="H73" i="89"/>
  <c r="H72" i="90"/>
  <c r="B69" i="95"/>
  <c r="G69" i="95"/>
  <c r="H69" i="95"/>
  <c r="E70" i="94"/>
  <c r="F70" i="94" s="1"/>
  <c r="D71" i="94" s="1"/>
  <c r="B70" i="94"/>
  <c r="E69" i="100"/>
  <c r="F69" i="100" s="1"/>
  <c r="B69" i="100"/>
  <c r="I69" i="93" l="1"/>
  <c r="H70" i="94"/>
  <c r="G70" i="94"/>
  <c r="D71" i="95"/>
  <c r="E71" i="95" s="1"/>
  <c r="F71" i="95" s="1"/>
  <c r="D72" i="95" s="1"/>
  <c r="G59" i="102"/>
  <c r="I59" i="102" s="1"/>
  <c r="D60" i="102"/>
  <c r="I72" i="90"/>
  <c r="I73" i="90" s="1"/>
  <c r="H73" i="90"/>
  <c r="I69" i="98"/>
  <c r="H69" i="100"/>
  <c r="D70" i="100"/>
  <c r="E70" i="100" s="1"/>
  <c r="F70" i="100" s="1"/>
  <c r="D71" i="100" s="1"/>
  <c r="B70" i="95"/>
  <c r="G70" i="95"/>
  <c r="H70" i="95"/>
  <c r="G70" i="98"/>
  <c r="I70" i="98" s="1"/>
  <c r="D71" i="98"/>
  <c r="H61" i="101"/>
  <c r="D62" i="101"/>
  <c r="E71" i="87"/>
  <c r="F71" i="87" s="1"/>
  <c r="G71" i="87" s="1"/>
  <c r="B71" i="87"/>
  <c r="E70" i="93"/>
  <c r="F70" i="93" s="1"/>
  <c r="B70" i="93"/>
  <c r="E71" i="94"/>
  <c r="F71" i="94" s="1"/>
  <c r="D72" i="94" s="1"/>
  <c r="B71" i="94"/>
  <c r="B61" i="101"/>
  <c r="G61" i="101"/>
  <c r="I61" i="101" s="1"/>
  <c r="G69" i="100"/>
  <c r="I69" i="100" s="1"/>
  <c r="I69" i="95"/>
  <c r="H71" i="94" l="1"/>
  <c r="I70" i="95"/>
  <c r="I70" i="94"/>
  <c r="H70" i="93"/>
  <c r="D71" i="93"/>
  <c r="G71" i="94"/>
  <c r="E72" i="94"/>
  <c r="E73" i="94" s="1"/>
  <c r="B72" i="94"/>
  <c r="H71" i="87"/>
  <c r="I71" i="87" s="1"/>
  <c r="D72" i="87"/>
  <c r="E72" i="87" s="1"/>
  <c r="E73" i="87" s="1"/>
  <c r="E60" i="102"/>
  <c r="F60" i="102" s="1"/>
  <c r="B60" i="102"/>
  <c r="E71" i="100"/>
  <c r="F71" i="100" s="1"/>
  <c r="D72" i="100" s="1"/>
  <c r="B71" i="100"/>
  <c r="E62" i="101"/>
  <c r="F62" i="101" s="1"/>
  <c r="B62" i="101"/>
  <c r="B70" i="100"/>
  <c r="H70" i="100"/>
  <c r="G70" i="100"/>
  <c r="E72" i="95"/>
  <c r="E73" i="95" s="1"/>
  <c r="F72" i="95"/>
  <c r="G72" i="95" s="1"/>
  <c r="B72" i="95"/>
  <c r="E71" i="98"/>
  <c r="F71" i="98" s="1"/>
  <c r="G71" i="98" s="1"/>
  <c r="B71" i="98"/>
  <c r="G70" i="93"/>
  <c r="B71" i="95"/>
  <c r="G71" i="95"/>
  <c r="H71" i="95"/>
  <c r="I71" i="94" l="1"/>
  <c r="I70" i="93"/>
  <c r="H72" i="95"/>
  <c r="H73" i="95" s="1"/>
  <c r="H71" i="98"/>
  <c r="I71" i="98" s="1"/>
  <c r="H71" i="100"/>
  <c r="G71" i="100"/>
  <c r="I70" i="100"/>
  <c r="D63" i="101"/>
  <c r="E63" i="101" s="1"/>
  <c r="F63" i="101" s="1"/>
  <c r="G62" i="101"/>
  <c r="H62" i="101"/>
  <c r="G60" i="102"/>
  <c r="D61" i="102"/>
  <c r="H60" i="102"/>
  <c r="F72" i="94"/>
  <c r="G73" i="95"/>
  <c r="I72" i="95"/>
  <c r="B72" i="87"/>
  <c r="F72" i="87"/>
  <c r="H72" i="87" s="1"/>
  <c r="E71" i="93"/>
  <c r="F71" i="93" s="1"/>
  <c r="D72" i="93" s="1"/>
  <c r="B71" i="93"/>
  <c r="I71" i="95"/>
  <c r="D72" i="98"/>
  <c r="E72" i="98" s="1"/>
  <c r="E73" i="98" s="1"/>
  <c r="E72" i="100"/>
  <c r="E73" i="100" s="1"/>
  <c r="B72" i="100"/>
  <c r="I62" i="101" l="1"/>
  <c r="I71" i="100"/>
  <c r="H73" i="87"/>
  <c r="G72" i="94"/>
  <c r="G73" i="94" s="1"/>
  <c r="H72" i="94"/>
  <c r="G72" i="87"/>
  <c r="G73" i="87" s="1"/>
  <c r="I60" i="102"/>
  <c r="E72" i="93"/>
  <c r="E73" i="93" s="1"/>
  <c r="B72" i="93"/>
  <c r="E61" i="102"/>
  <c r="F61" i="102" s="1"/>
  <c r="B61" i="102"/>
  <c r="B72" i="98"/>
  <c r="F72" i="98"/>
  <c r="H72" i="98" s="1"/>
  <c r="G71" i="93"/>
  <c r="H71" i="93"/>
  <c r="I73" i="95"/>
  <c r="D64" i="101"/>
  <c r="E64" i="101" s="1"/>
  <c r="F64" i="101" s="1"/>
  <c r="F72" i="100"/>
  <c r="B63" i="101"/>
  <c r="G63" i="101"/>
  <c r="H63" i="101"/>
  <c r="I63" i="101" s="1"/>
  <c r="I71" i="93" l="1"/>
  <c r="G61" i="102"/>
  <c r="D62" i="102"/>
  <c r="H61" i="102"/>
  <c r="I61" i="102" s="1"/>
  <c r="H73" i="98"/>
  <c r="H72" i="100"/>
  <c r="G72" i="100"/>
  <c r="G73" i="100" s="1"/>
  <c r="I72" i="94"/>
  <c r="I73" i="94" s="1"/>
  <c r="H73" i="94"/>
  <c r="B64" i="101"/>
  <c r="G64" i="101"/>
  <c r="G72" i="98"/>
  <c r="G73" i="98" s="1"/>
  <c r="H64" i="101"/>
  <c r="D65" i="101"/>
  <c r="E65" i="101" s="1"/>
  <c r="F65" i="101" s="1"/>
  <c r="D66" i="101" s="1"/>
  <c r="F72" i="93"/>
  <c r="I72" i="87"/>
  <c r="I73" i="87" s="1"/>
  <c r="E66" i="101" l="1"/>
  <c r="F66" i="101" s="1"/>
  <c r="B66" i="101"/>
  <c r="I72" i="98"/>
  <c r="I73" i="98" s="1"/>
  <c r="H72" i="93"/>
  <c r="G72" i="93"/>
  <c r="G73" i="93" s="1"/>
  <c r="I72" i="100"/>
  <c r="I73" i="100" s="1"/>
  <c r="H73" i="100"/>
  <c r="I64" i="101"/>
  <c r="B65" i="101"/>
  <c r="H65" i="101"/>
  <c r="G65" i="101"/>
  <c r="E62" i="102"/>
  <c r="F62" i="102" s="1"/>
  <c r="B62" i="102"/>
  <c r="H66" i="101" l="1"/>
  <c r="G66" i="101"/>
  <c r="I65" i="101"/>
  <c r="I66" i="101"/>
  <c r="G62" i="102"/>
  <c r="D63" i="102"/>
  <c r="E63" i="102" s="1"/>
  <c r="F63" i="102" s="1"/>
  <c r="H62" i="102"/>
  <c r="D67" i="101"/>
  <c r="E67" i="101" s="1"/>
  <c r="F67" i="101" s="1"/>
  <c r="H73" i="93"/>
  <c r="I72" i="93"/>
  <c r="I73" i="93" s="1"/>
  <c r="I62" i="102" l="1"/>
  <c r="D68" i="101"/>
  <c r="E68" i="101" s="1"/>
  <c r="F68" i="101" s="1"/>
  <c r="B67" i="101"/>
  <c r="G67" i="101"/>
  <c r="H67" i="101"/>
  <c r="H63" i="102"/>
  <c r="D64" i="102"/>
  <c r="E64" i="102" s="1"/>
  <c r="F64" i="102" s="1"/>
  <c r="B63" i="102"/>
  <c r="G63" i="102"/>
  <c r="I67" i="101" l="1"/>
  <c r="B64" i="102"/>
  <c r="G64" i="102"/>
  <c r="I63" i="102"/>
  <c r="D69" i="101"/>
  <c r="E69" i="101" s="1"/>
  <c r="F69" i="101" s="1"/>
  <c r="H64" i="102"/>
  <c r="D65" i="102"/>
  <c r="B68" i="101"/>
  <c r="H68" i="101"/>
  <c r="G68" i="101"/>
  <c r="D70" i="101" l="1"/>
  <c r="E70" i="101"/>
  <c r="F70" i="101" s="1"/>
  <c r="B69" i="101"/>
  <c r="H69" i="101"/>
  <c r="G69" i="101"/>
  <c r="I64" i="102"/>
  <c r="E65" i="102"/>
  <c r="F65" i="102" s="1"/>
  <c r="D66" i="102" s="1"/>
  <c r="B65" i="102"/>
  <c r="I68" i="101"/>
  <c r="I69" i="101" l="1"/>
  <c r="E66" i="102"/>
  <c r="F66" i="102" s="1"/>
  <c r="D67" i="102" s="1"/>
  <c r="H66" i="102"/>
  <c r="B66" i="102"/>
  <c r="G66" i="102"/>
  <c r="H65" i="102"/>
  <c r="D71" i="101"/>
  <c r="E71" i="101" s="1"/>
  <c r="F71" i="101" s="1"/>
  <c r="G65" i="102"/>
  <c r="B70" i="101"/>
  <c r="G70" i="101"/>
  <c r="H70" i="101"/>
  <c r="I70" i="101" l="1"/>
  <c r="D72" i="101"/>
  <c r="E72" i="101" s="1"/>
  <c r="E73" i="101" s="1"/>
  <c r="B71" i="101"/>
  <c r="G71" i="101"/>
  <c r="H71" i="101"/>
  <c r="I66" i="102"/>
  <c r="I65" i="102"/>
  <c r="E67" i="102"/>
  <c r="F67" i="102" s="1"/>
  <c r="B67" i="102"/>
  <c r="G67" i="102" l="1"/>
  <c r="D68" i="102"/>
  <c r="H67" i="102"/>
  <c r="I67" i="102" s="1"/>
  <c r="I71" i="101"/>
  <c r="B72" i="101"/>
  <c r="F72" i="101"/>
  <c r="H72" i="101"/>
  <c r="G72" i="101"/>
  <c r="G73" i="101" s="1"/>
  <c r="I72" i="101" l="1"/>
  <c r="I73" i="101" s="1"/>
  <c r="H73" i="101"/>
  <c r="E68" i="102"/>
  <c r="F68" i="102" s="1"/>
  <c r="D69" i="102" s="1"/>
  <c r="B68" i="102"/>
  <c r="G68" i="102" l="1"/>
  <c r="H68" i="102"/>
  <c r="I68" i="102" s="1"/>
  <c r="E69" i="102"/>
  <c r="F69" i="102" s="1"/>
  <c r="G69" i="102" s="1"/>
  <c r="B69" i="102"/>
  <c r="H69" i="102" l="1"/>
  <c r="I69" i="102" s="1"/>
  <c r="D70" i="102"/>
  <c r="E70" i="102" l="1"/>
  <c r="B70" i="102"/>
  <c r="F70" i="102"/>
  <c r="H70" i="102" s="1"/>
  <c r="G70" i="102" l="1"/>
  <c r="I70" i="102"/>
  <c r="D71" i="102"/>
  <c r="E71" i="102" s="1"/>
  <c r="F71" i="102" s="1"/>
  <c r="D72" i="102" l="1"/>
  <c r="E72" i="102" s="1"/>
  <c r="E73" i="102" s="1"/>
  <c r="B71" i="102"/>
  <c r="H71" i="102"/>
  <c r="G71" i="102"/>
  <c r="I71" i="102" l="1"/>
  <c r="B72" i="102"/>
  <c r="F72" i="102"/>
  <c r="H72" i="102" s="1"/>
  <c r="G72" i="102"/>
  <c r="G73" i="102" s="1"/>
  <c r="I72" i="102" l="1"/>
  <c r="I73" i="102" s="1"/>
  <c r="H73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K96" authorId="0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0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sharedStrings.xml><?xml version="1.0" encoding="utf-8"?>
<sst xmlns="http://schemas.openxmlformats.org/spreadsheetml/2006/main" count="9722" uniqueCount="647">
  <si>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</si>
  <si>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</si>
  <si>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</si>
  <si>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</si>
  <si>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</si>
  <si>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</si>
  <si>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</si>
  <si>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</si>
  <si>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</si>
  <si>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</si>
  <si>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</si>
  <si>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</si>
  <si>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</si>
  <si>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</si>
  <si>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</si>
  <si>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</si>
  <si>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</si>
  <si>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</si>
  <si>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</si>
  <si>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</si>
  <si>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</si>
  <si>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</si>
  <si>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</si>
  <si>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</si>
  <si>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</si>
  <si>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</si>
  <si>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</si>
  <si>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</si>
  <si>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</si>
  <si>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</si>
  <si>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</si>
  <si>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</si>
  <si>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</si>
  <si>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</si>
  <si>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</si>
  <si>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</si>
  <si>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</si>
  <si>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</si>
  <si>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</si>
  <si>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</si>
  <si>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</si>
  <si>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</si>
  <si>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</si>
  <si>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</si>
  <si>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</si>
  <si>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</si>
  <si>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</si>
  <si>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</si>
  <si>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</si>
  <si>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</si>
  <si>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</si>
  <si>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</si>
  <si>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</si>
  <si>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</si>
  <si>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</si>
  <si>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</si>
  <si>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</si>
  <si>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</si>
  <si>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</si>
  <si>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</si>
  <si>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</si>
  <si>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</si>
  <si>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</si>
  <si>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</si>
  <si>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</si>
  <si>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</si>
  <si>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</si>
  <si>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</si>
  <si>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</si>
  <si>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</si>
  <si>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</si>
  <si>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</si>
  <si>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</si>
  <si>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</si>
  <si>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</si>
  <si>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</si>
  <si>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</si>
  <si>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</si>
  <si>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</si>
  <si>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</si>
  <si>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</si>
  <si>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</si>
  <si>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</si>
  <si>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</si>
  <si>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</si>
  <si>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</si>
  <si>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</si>
  <si>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</si>
  <si>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</si>
  <si>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</si>
  <si>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</si>
  <si>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</si>
  <si>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</si>
  <si>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</si>
  <si>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</si>
  <si>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</si>
  <si>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</si>
  <si>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</si>
  <si>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</si>
  <si>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</si>
  <si>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</si>
  <si>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</si>
  <si>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</si>
  <si>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</si>
  <si>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</si>
  <si>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</si>
  <si>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</si>
  <si>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</si>
  <si>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</si>
  <si>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</si>
  <si>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</si>
  <si>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</si>
  <si>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</si>
  <si>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</si>
  <si>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</si>
  <si>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</si>
  <si>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</si>
  <si>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</si>
  <si>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</si>
  <si>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</si>
  <si>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</si>
  <si>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</si>
  <si>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</si>
  <si>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</si>
  <si>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</si>
  <si>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</si>
  <si>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</si>
  <si>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</si>
  <si>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</si>
  <si>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</si>
  <si>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</si>
  <si>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</si>
  <si>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</si>
  <si>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</si>
  <si>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</si>
  <si>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</si>
  <si>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</si>
  <si>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</si>
  <si>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</si>
  <si>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</si>
  <si>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</si>
  <si>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</si>
  <si>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</si>
  <si>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</si>
  <si>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</si>
  <si>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</si>
  <si>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</si>
  <si>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</si>
  <si>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</si>
  <si>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</si>
  <si>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</si>
  <si>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</si>
  <si>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</si>
  <si>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</si>
  <si>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</si>
  <si>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</si>
  <si>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</si>
  <si>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</si>
  <si>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</si>
  <si>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</si>
  <si>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</si>
  <si>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</si>
  <si>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</si>
  <si>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</si>
  <si>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</si>
  <si>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</si>
  <si>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</si>
  <si>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</si>
  <si>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</si>
  <si>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</si>
  <si>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</si>
  <si>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</si>
  <si>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</si>
  <si>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</si>
  <si>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</si>
  <si>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</si>
  <si>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</si>
  <si>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</si>
  <si>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</si>
  <si>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</si>
  <si>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</si>
  <si>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</si>
  <si>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</si>
  <si>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</si>
  <si>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</si>
  <si>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</si>
  <si>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</si>
  <si>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</si>
  <si>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</si>
  <si>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</si>
  <si>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</si>
  <si>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</si>
  <si>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</si>
  <si>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</si>
  <si>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</si>
  <si>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</si>
  <si>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</si>
  <si>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</si>
  <si>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</si>
  <si>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</si>
  <si>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</si>
  <si>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</si>
  <si>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</si>
  <si>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</si>
  <si>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</si>
  <si>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</si>
  <si>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</si>
  <si>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</si>
  <si>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</si>
  <si>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</si>
  <si>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</si>
  <si>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</si>
  <si>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</si>
  <si>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</si>
  <si>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</si>
  <si>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</si>
  <si>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</si>
  <si>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</si>
  <si>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</si>
  <si>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</si>
  <si>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</si>
  <si>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</si>
  <si>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</si>
  <si>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</si>
  <si>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</si>
  <si>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</si>
  <si>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</si>
  <si>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</si>
  <si>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</si>
  <si>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</si>
  <si>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</si>
  <si>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</si>
  <si>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</si>
  <si>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</si>
  <si>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</si>
  <si>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</si>
  <si>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</si>
  <si>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</si>
  <si>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</si>
  <si>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</si>
  <si>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</si>
  <si>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</si>
  <si>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</si>
  <si>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</si>
  <si>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</si>
  <si>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</si>
  <si>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</si>
  <si>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</si>
  <si>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</si>
  <si>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</si>
  <si>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</si>
  <si>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</si>
  <si>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</si>
  <si>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</si>
  <si>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</si>
  <si>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</si>
  <si>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</si>
  <si>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</si>
  <si>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</si>
  <si>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</si>
  <si>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</si>
  <si>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</si>
  <si>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</si>
  <si>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</si>
  <si>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</si>
  <si>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</si>
  <si>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</si>
  <si>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</si>
  <si>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</si>
  <si>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</si>
  <si>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</si>
  <si>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</si>
  <si>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</si>
  <si>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</si>
  <si>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</si>
  <si>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</si>
  <si>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</si>
  <si>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</si>
  <si>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</si>
  <si>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</si>
  <si>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</si>
  <si>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</si>
  <si>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</si>
  <si>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</si>
  <si>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</si>
  <si>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</si>
  <si>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</si>
  <si>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</si>
  <si>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</si>
  <si>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</si>
  <si>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</si>
  <si>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</si>
  <si>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</si>
  <si>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</si>
  <si>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</si>
  <si>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</si>
  <si>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</si>
  <si>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</si>
  <si>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</si>
  <si>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</si>
  <si>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</si>
  <si>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</si>
  <si>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</si>
  <si>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</si>
  <si>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</si>
  <si>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</si>
  <si>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</si>
  <si>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</si>
  <si>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</si>
  <si>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</si>
  <si>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</si>
  <si>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</si>
  <si>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</si>
  <si>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</si>
  <si>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</si>
  <si>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</si>
  <si>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</si>
  <si>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</si>
  <si>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</si>
  <si>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</si>
  <si>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</si>
  <si>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</si>
  <si>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</si>
  <si>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</si>
  <si>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</si>
  <si>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</si>
  <si>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</si>
  <si>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</si>
  <si>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</si>
  <si>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</si>
  <si>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</si>
  <si>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</si>
  <si>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</si>
  <si>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</si>
  <si>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</si>
  <si>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</si>
  <si>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</si>
  <si>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</si>
  <si>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</si>
  <si>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</si>
  <si>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</si>
  <si>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</si>
  <si>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</si>
  <si>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</si>
  <si>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</si>
  <si>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</si>
  <si>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</si>
  <si>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</si>
  <si>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</si>
  <si>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</si>
  <si>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</si>
  <si>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</si>
  <si>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</si>
  <si>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</si>
  <si>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</si>
  <si>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</si>
  <si>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</si>
  <si>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</si>
  <si>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</si>
  <si>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</si>
  <si>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</si>
  <si>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</si>
  <si>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</si>
  <si>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</si>
  <si>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</si>
  <si>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</si>
  <si>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</si>
  <si>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</si>
  <si>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</si>
  <si>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</si>
  <si>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</si>
  <si>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</si>
  <si>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</si>
  <si>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</si>
  <si>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</si>
  <si>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</si>
  <si>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</si>
  <si>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</si>
  <si>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</si>
  <si>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</si>
  <si>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</si>
  <si>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</si>
  <si>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</si>
  <si>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</si>
  <si>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</si>
  <si>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</si>
  <si>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</si>
  <si>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</si>
  <si>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</si>
  <si>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</si>
  <si>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</si>
  <si>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</si>
  <si>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</si>
  <si>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</si>
  <si>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</si>
  <si>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</si>
  <si>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</si>
  <si>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</si>
  <si>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</si>
  <si>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</si>
  <si>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</si>
  <si>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</si>
  <si>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</si>
  <si>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</si>
  <si>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</si>
  <si>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</si>
  <si>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</si>
  <si>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</si>
  <si>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</si>
  <si>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</si>
  <si>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</si>
  <si>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</si>
  <si>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</si>
  <si>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</si>
  <si>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</si>
  <si>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</si>
  <si>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</si>
  <si>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</si>
  <si>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</si>
  <si>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</si>
  <si>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</si>
  <si>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</si>
  <si>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</si>
  <si>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</si>
  <si>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</si>
  <si>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</si>
  <si>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</si>
  <si>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</si>
  <si>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</si>
  <si>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</si>
  <si>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</si>
  <si>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</si>
  <si>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</si>
  <si>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</si>
  <si>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</si>
  <si>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</si>
  <si>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</si>
  <si>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</si>
  <si>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</si>
  <si>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</si>
  <si>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</si>
  <si>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</si>
  <si>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</si>
  <si>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</si>
  <si>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</si>
  <si>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</si>
  <si>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</si>
  <si>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</si>
  <si>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</si>
  <si>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</si>
  <si>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</si>
  <si>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</si>
  <si>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</si>
  <si>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</si>
  <si>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</si>
  <si>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</si>
  <si>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</si>
  <si>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</si>
  <si>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</si>
  <si>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</si>
  <si>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</si>
  <si>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</si>
  <si>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>Bloomburg-Texarkana Plant</t>
  </si>
  <si>
    <t>TP2008126</t>
  </si>
  <si>
    <t>TP2010102</t>
  </si>
  <si>
    <t>TP2012144</t>
  </si>
  <si>
    <t>TP2012146</t>
  </si>
  <si>
    <t>TP2012164</t>
  </si>
  <si>
    <t>TP2013081</t>
  </si>
  <si>
    <t>TP2012172</t>
  </si>
  <si>
    <t>TP2009089</t>
  </si>
  <si>
    <t xml:space="preserve">  SPP Project ID = 108</t>
  </si>
  <si>
    <t xml:space="preserve">  SPP Project ID = 224</t>
  </si>
  <si>
    <t xml:space="preserve">  SPP Project ID = 229</t>
  </si>
  <si>
    <t xml:space="preserve">  SPP Project ID = 225</t>
  </si>
  <si>
    <t xml:space="preserve">  SPP Project ID = 217</t>
  </si>
  <si>
    <t xml:space="preserve">  SPP Project ID = 113</t>
  </si>
  <si>
    <t xml:space="preserve">  SPP Project ID = 109</t>
  </si>
  <si>
    <t xml:space="preserve">  SPP Project ID = 30151</t>
  </si>
  <si>
    <t xml:space="preserve">  SPP Project ID = 115</t>
  </si>
  <si>
    <t xml:space="preserve">  SPP Project ID = 41</t>
  </si>
  <si>
    <t xml:space="preserve">  SPP Project ID = 5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</si>
  <si>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</si>
  <si>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</si>
  <si>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</si>
  <si>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</si>
  <si>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</si>
  <si>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</si>
  <si>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30152</t>
  </si>
  <si>
    <t xml:space="preserve">  SPP Project ID = 30157</t>
  </si>
  <si>
    <t xml:space="preserve">  SPP Project ID = 30318</t>
  </si>
  <si>
    <t xml:space="preserve">  SPP Project ID =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</si>
  <si>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</si>
  <si>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</si>
  <si>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</si>
  <si>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</si>
  <si>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</si>
  <si>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</si>
  <si>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</si>
  <si>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</si>
  <si>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</t>
  </si>
  <si>
    <t xml:space="preserve">  SPP Project ID = 10</t>
  </si>
  <si>
    <t xml:space="preserve">  SPP Project ID = 45</t>
  </si>
  <si>
    <t xml:space="preserve">  SPP Project ID = 117</t>
  </si>
  <si>
    <t xml:space="preserve">  SPP Project ID = 875</t>
  </si>
  <si>
    <t xml:space="preserve">  SPP Project ID = 30473</t>
  </si>
  <si>
    <t xml:space="preserve">  SPP Project ID = 512</t>
  </si>
  <si>
    <t xml:space="preserve">  SPP Project ID = 936</t>
  </si>
  <si>
    <t xml:space="preserve">  SPP Project ID = 30495</t>
  </si>
  <si>
    <t>Projected Year</t>
  </si>
  <si>
    <t xml:space="preserve">   ROE w/o incentives  (TCOS, ln 143)</t>
  </si>
  <si>
    <t xml:space="preserve">   Tax Effect of Permanent and Flow Through Differences  (TCOS, ln 110)</t>
  </si>
  <si>
    <t>Annual Depreciation Expense  (TCOS, ln 86)</t>
  </si>
  <si>
    <t>Project Name check</t>
  </si>
  <si>
    <t>Transmission Plant Average Balance for 2023 (WS A-1 Ln 14 Col (d))</t>
  </si>
  <si>
    <t>Siloam Springs 161 kV Rebuild</t>
  </si>
  <si>
    <t>TP2022737</t>
  </si>
  <si>
    <t xml:space="preserve">  SPP Project ID = 92393</t>
  </si>
  <si>
    <t>S.075</t>
  </si>
  <si>
    <t>UID = 10441</t>
  </si>
  <si>
    <t>UID = 10283</t>
  </si>
  <si>
    <t>UID = 10132</t>
  </si>
  <si>
    <t>UID = 10286</t>
  </si>
  <si>
    <t>UID = 10276</t>
  </si>
  <si>
    <t>UID = 10140</t>
  </si>
  <si>
    <t>UID = 50159</t>
  </si>
  <si>
    <t>UID = 10133</t>
  </si>
  <si>
    <t>UID = 10145</t>
  </si>
  <si>
    <t>UID = 10045</t>
  </si>
  <si>
    <t>UID = 10005</t>
  </si>
  <si>
    <t>UID = 10065</t>
  </si>
  <si>
    <t>UID = 50000</t>
  </si>
  <si>
    <t>UID = 10291</t>
  </si>
  <si>
    <t>UID = 10150</t>
  </si>
  <si>
    <t>UID = 10143</t>
  </si>
  <si>
    <t>UID = 10449</t>
  </si>
  <si>
    <t>UID = 10378</t>
  </si>
  <si>
    <t>UID = 50161</t>
  </si>
  <si>
    <t>UID = 10382</t>
  </si>
  <si>
    <t>UID = 10784</t>
  </si>
  <si>
    <t>UID = 10586</t>
  </si>
  <si>
    <t>UID = 50160</t>
  </si>
  <si>
    <t>UID = 50164</t>
  </si>
  <si>
    <t>UID = 50363</t>
  </si>
  <si>
    <t>UID = 10456</t>
  </si>
  <si>
    <t>UID = 10509</t>
  </si>
  <si>
    <t>UID = 10510</t>
  </si>
  <si>
    <t>UID = 10582</t>
  </si>
  <si>
    <t>UID = 11421</t>
  </si>
  <si>
    <t>UID = 50375</t>
  </si>
  <si>
    <t>UID = 10575</t>
  </si>
  <si>
    <t>UID = 11347</t>
  </si>
  <si>
    <t>UID = 11348</t>
  </si>
  <si>
    <t>UID = 11015</t>
  </si>
  <si>
    <t>UID = 11171</t>
  </si>
  <si>
    <t>UID = 10898</t>
  </si>
  <si>
    <t>UID = 10647</t>
  </si>
  <si>
    <t>UID = 11331</t>
  </si>
  <si>
    <t>UID = 10010</t>
  </si>
  <si>
    <t>UID = 10049</t>
  </si>
  <si>
    <t>UID = 10147</t>
  </si>
  <si>
    <t>UID = 10280</t>
  </si>
  <si>
    <t>UID = 10380</t>
  </si>
  <si>
    <t>UID = 11155</t>
  </si>
  <si>
    <t>UID = 50567</t>
  </si>
  <si>
    <t>UID = 50568</t>
  </si>
  <si>
    <t>UID = 50569</t>
  </si>
  <si>
    <t>UID = 50990</t>
  </si>
  <si>
    <t>UID = 51045</t>
  </si>
  <si>
    <t>UID = 10615</t>
  </si>
  <si>
    <t>UID = 50336</t>
  </si>
  <si>
    <t>UID = 50334</t>
  </si>
  <si>
    <t>UID = 50545</t>
  </si>
  <si>
    <t>UID = 10649</t>
  </si>
  <si>
    <t>UID = 11236</t>
  </si>
  <si>
    <t>UID = 50607</t>
  </si>
  <si>
    <t>UID = 50759</t>
  </si>
  <si>
    <t>UID = 51215</t>
  </si>
  <si>
    <t>UID = 50721</t>
  </si>
  <si>
    <t>UID = 50719</t>
  </si>
  <si>
    <t>UID = 50718</t>
  </si>
  <si>
    <t>UID = 10583</t>
  </si>
  <si>
    <t>UID = 10646</t>
  </si>
  <si>
    <t>UID = 50720</t>
  </si>
  <si>
    <t>UID = 51207</t>
  </si>
  <si>
    <t>UID = 51831</t>
  </si>
  <si>
    <t>UID = 51034</t>
  </si>
  <si>
    <t>UID = 51738</t>
  </si>
  <si>
    <t>UID = 72066</t>
  </si>
  <si>
    <t>UID = 156293</t>
  </si>
  <si>
    <t>Shreveport - Wallace Lake 138 kV Rebuild</t>
  </si>
  <si>
    <t>TP2020102</t>
  </si>
  <si>
    <t>TP2011033Y</t>
  </si>
  <si>
    <t>Layfield 500 kV Terminal Upgrades</t>
  </si>
  <si>
    <t>S.076</t>
  </si>
  <si>
    <t>S.077</t>
  </si>
  <si>
    <t>AH auto &amp; line (TP2007057)</t>
  </si>
  <si>
    <t>SW Shreveport (TP2007060)</t>
  </si>
  <si>
    <t>NW Ark 2009 (TP2007103)</t>
  </si>
  <si>
    <t>N-Mag-Danville (TP2007114)</t>
  </si>
  <si>
    <t>Greenwod, AR area (TP2007120)</t>
  </si>
  <si>
    <t>Port Robson - Caplis - Red Point (SE 138 loop) (TP2007165)</t>
  </si>
  <si>
    <t>Linwood 1238 switch r&amp;r (TP2008080)</t>
  </si>
  <si>
    <t>Dyess-S.Fayetteville 69 convert to 161 (TP2002085)</t>
  </si>
  <si>
    <t>NW Texkna-Bann-Alumax 138 reconductor (TP2006130)</t>
  </si>
  <si>
    <t>Tontitown-Elm Springs REC 161</t>
  </si>
  <si>
    <t>Siloam Sprgs - Chamber Sprgs 161 line</t>
  </si>
  <si>
    <t>Knox Lee - Oak Hill#2 1328 line, S.Shreveport (TP2004036)</t>
  </si>
  <si>
    <t>Carthage REC - Carthage T 138 (TP2004139)</t>
  </si>
  <si>
    <t>NW Henderson - Oak Hill 138 line (TP2006089)</t>
  </si>
  <si>
    <t>Arsenal Hill 138 kV cap (TP2004148)</t>
  </si>
  <si>
    <t>Daingerfield repl CB 1M90 (TP2008017)</t>
  </si>
  <si>
    <t>Linwood-McWillie (TP2007019)</t>
  </si>
  <si>
    <t>Port Robson - Caplis
(SE 1238 kV loop - 2008) (TP2007165)</t>
  </si>
  <si>
    <t>Wallace Lake - Port Robson (TP2005142)</t>
  </si>
  <si>
    <t xml:space="preserve">[NW Ark Area Improve - 2008] Elm Springs, East Rogers,Shipe Rd stations </t>
  </si>
  <si>
    <t>McNabb-Turk 4mi reconductor</t>
  </si>
  <si>
    <t>Longwood: r&amp;r switches &amp; bus upgrade</t>
  </si>
  <si>
    <t>Reconductor: Greggton-Lake Lamond &amp; Quitman-Westwood 69 kV lines (TP2008015)</t>
  </si>
  <si>
    <t>Rebuild/recondutor Dyess-ElmSprings REC [Dyess Station-Flint Creek] (TP2008026)</t>
  </si>
  <si>
    <t>Replace sw @ Diana</t>
  </si>
  <si>
    <t>Bloomburg-Texarkana Plant (TP2008027)</t>
  </si>
  <si>
    <t>Knox Lee - Pirkey 138 kV / Pirkey - Whitney 138 kV - Replace Breaker,  Wavetraps, and reset relays and CT's (TP2010062)</t>
  </si>
  <si>
    <t>Lone Star South - Pittsburg 138 kV - Replace Wavetraps, reset CT's and Relays (TP2009100)</t>
  </si>
  <si>
    <t xml:space="preserve"> Flint Creek-Shipe Road 345 kV Line (TP2008126)</t>
  </si>
  <si>
    <t>Bann - LS Ordnance - Hooks 69 kV - Rebuild 7.1 mi (TP2011024)</t>
  </si>
  <si>
    <t>Diana - Replace North Autotransformer #3 (TP2010065)</t>
  </si>
  <si>
    <t>SW Shreveport to Spring Ridge REC 138 kV Line Rebuild (TP2010066)</t>
  </si>
  <si>
    <t>Eastex Switching Station - Whitney 138 kV Station - Rebuild 2.5 miles of 138 kV (TP2010064)</t>
  </si>
  <si>
    <t>Ashdown West - Craig Junction 138KV Rebuild (TP2009092)</t>
  </si>
  <si>
    <t>Rock Hill to Carthage 69 kV Rebuild 11.4 Miles (TP2010102)</t>
  </si>
  <si>
    <t>Broadmoor to Fern Street 69 kV Rebuild 1 mile (TP2010103)</t>
  </si>
  <si>
    <t>Northwest Henderson to Poynter 69 kV Rebuild 3.2 miles (TP2004031)</t>
  </si>
  <si>
    <t>Diana to Perdue 138 kV Rebuild 21.8 miles; Station Upgrades at Diana and Perdue (TP2011023)</t>
  </si>
  <si>
    <t>SUGAR HILL 138/69KV TRANSFORMER CKT 1</t>
  </si>
  <si>
    <t>Mt. Pleasant - West Mt. Pleasant 69 kV Ckt 1</t>
  </si>
  <si>
    <t>Ellerbe Rd - South Shreveport 69 kV Build (TP201154)</t>
  </si>
  <si>
    <t>Logansport 138 kV (TP2011022)</t>
  </si>
  <si>
    <t>Winnsboro 138 kV (TP2013122)</t>
  </si>
  <si>
    <t>Rock Hill-Springridge Pan-Harr REC 138 kV Ckt 1</t>
  </si>
  <si>
    <t>Brownlee-North Market 69 kV Rebuild</t>
  </si>
  <si>
    <t>Messick 500/230 kV (TP2011033)</t>
  </si>
  <si>
    <t>Broadmoor - Fort Humbug 69 kV Rebuild</t>
  </si>
  <si>
    <t>Evenside - Northwest Henderson 69 kV Line Rebuild</t>
  </si>
  <si>
    <t>Hallsville - Longview Heights 69 kV Line Rebuild</t>
  </si>
  <si>
    <t>Linwood - South Shreveport 138 kV Line Rebuild</t>
  </si>
  <si>
    <t>IPC 138 kV Capacitor Bank Addition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</si>
</sst>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7" fillId="29" borderId="0" applyNumberFormat="0" applyBorder="0" applyAlignment="0" applyProtection="0"/>
    <xf numFmtId="0" fontId="79" fillId="2" borderId="0" applyNumberFormat="0" applyBorder="0" applyAlignment="0" applyProtection="0"/>
    <xf numFmtId="0" fontId="107" fillId="29" borderId="0" applyNumberFormat="0" applyBorder="0" applyAlignment="0" applyProtection="0"/>
    <xf numFmtId="0" fontId="2" fillId="2" borderId="0" applyNumberFormat="0" applyBorder="0" applyAlignment="0" applyProtection="0"/>
    <xf numFmtId="0" fontId="79" fillId="2" borderId="0" applyNumberFormat="0" applyBorder="0" applyAlignment="0" applyProtection="0"/>
    <xf numFmtId="0" fontId="2" fillId="3" borderId="0" applyNumberFormat="0" applyBorder="0" applyAlignment="0" applyProtection="0"/>
    <xf numFmtId="0" fontId="107" fillId="30" borderId="0" applyNumberFormat="0" applyBorder="0" applyAlignment="0" applyProtection="0"/>
    <xf numFmtId="0" fontId="79" fillId="3" borderId="0" applyNumberFormat="0" applyBorder="0" applyAlignment="0" applyProtection="0"/>
    <xf numFmtId="0" fontId="107" fillId="30" borderId="0" applyNumberFormat="0" applyBorder="0" applyAlignment="0" applyProtection="0"/>
    <xf numFmtId="0" fontId="2" fillId="3" borderId="0" applyNumberFormat="0" applyBorder="0" applyAlignment="0" applyProtection="0"/>
    <xf numFmtId="0" fontId="79" fillId="3" borderId="0" applyNumberFormat="0" applyBorder="0" applyAlignment="0" applyProtection="0"/>
    <xf numFmtId="0" fontId="2" fillId="4" borderId="0" applyNumberFormat="0" applyBorder="0" applyAlignment="0" applyProtection="0"/>
    <xf numFmtId="0" fontId="107" fillId="31" borderId="0" applyNumberFormat="0" applyBorder="0" applyAlignment="0" applyProtection="0"/>
    <xf numFmtId="0" fontId="79" fillId="4" borderId="0" applyNumberFormat="0" applyBorder="0" applyAlignment="0" applyProtection="0"/>
    <xf numFmtId="0" fontId="107" fillId="31" borderId="0" applyNumberFormat="0" applyBorder="0" applyAlignment="0" applyProtection="0"/>
    <xf numFmtId="0" fontId="2" fillId="4" borderId="0" applyNumberFormat="0" applyBorder="0" applyAlignment="0" applyProtection="0"/>
    <xf numFmtId="0" fontId="79" fillId="4" borderId="0" applyNumberFormat="0" applyBorder="0" applyAlignment="0" applyProtection="0"/>
    <xf numFmtId="0" fontId="2" fillId="5" borderId="0" applyNumberFormat="0" applyBorder="0" applyAlignment="0" applyProtection="0"/>
    <xf numFmtId="0" fontId="107" fillId="32" borderId="0" applyNumberFormat="0" applyBorder="0" applyAlignment="0" applyProtection="0"/>
    <xf numFmtId="0" fontId="79" fillId="5" borderId="0" applyNumberFormat="0" applyBorder="0" applyAlignment="0" applyProtection="0"/>
    <xf numFmtId="0" fontId="107" fillId="32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6" borderId="0" applyNumberFormat="0" applyBorder="0" applyAlignment="0" applyProtection="0"/>
    <xf numFmtId="0" fontId="107" fillId="33" borderId="0" applyNumberFormat="0" applyBorder="0" applyAlignment="0" applyProtection="0"/>
    <xf numFmtId="0" fontId="79" fillId="6" borderId="0" applyNumberFormat="0" applyBorder="0" applyAlignment="0" applyProtection="0"/>
    <xf numFmtId="0" fontId="107" fillId="33" borderId="0" applyNumberFormat="0" applyBorder="0" applyAlignment="0" applyProtection="0"/>
    <xf numFmtId="0" fontId="2" fillId="6" borderId="0" applyNumberFormat="0" applyBorder="0" applyAlignment="0" applyProtection="0"/>
    <xf numFmtId="0" fontId="79" fillId="6" borderId="0" applyNumberFormat="0" applyBorder="0" applyAlignment="0" applyProtection="0"/>
    <xf numFmtId="0" fontId="2" fillId="7" borderId="0" applyNumberFormat="0" applyBorder="0" applyAlignment="0" applyProtection="0"/>
    <xf numFmtId="0" fontId="107" fillId="34" borderId="0" applyNumberFormat="0" applyBorder="0" applyAlignment="0" applyProtection="0"/>
    <xf numFmtId="0" fontId="79" fillId="7" borderId="0" applyNumberFormat="0" applyBorder="0" applyAlignment="0" applyProtection="0"/>
    <xf numFmtId="0" fontId="107" fillId="34" borderId="0" applyNumberFormat="0" applyBorder="0" applyAlignment="0" applyProtection="0"/>
    <xf numFmtId="0" fontId="2" fillId="7" borderId="0" applyNumberFormat="0" applyBorder="0" applyAlignment="0" applyProtection="0"/>
    <xf numFmtId="0" fontId="79" fillId="7" borderId="0" applyNumberFormat="0" applyBorder="0" applyAlignment="0" applyProtection="0"/>
    <xf numFmtId="0" fontId="2" fillId="8" borderId="0" applyNumberFormat="0" applyBorder="0" applyAlignment="0" applyProtection="0"/>
    <xf numFmtId="0" fontId="107" fillId="35" borderId="0" applyNumberFormat="0" applyBorder="0" applyAlignment="0" applyProtection="0"/>
    <xf numFmtId="0" fontId="79" fillId="8" borderId="0" applyNumberFormat="0" applyBorder="0" applyAlignment="0" applyProtection="0"/>
    <xf numFmtId="0" fontId="107" fillId="35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9" borderId="0" applyNumberFormat="0" applyBorder="0" applyAlignment="0" applyProtection="0"/>
    <xf numFmtId="0" fontId="107" fillId="36" borderId="0" applyNumberFormat="0" applyBorder="0" applyAlignment="0" applyProtection="0"/>
    <xf numFmtId="0" fontId="79" fillId="9" borderId="0" applyNumberFormat="0" applyBorder="0" applyAlignment="0" applyProtection="0"/>
    <xf numFmtId="0" fontId="107" fillId="36" borderId="0" applyNumberFormat="0" applyBorder="0" applyAlignment="0" applyProtection="0"/>
    <xf numFmtId="0" fontId="2" fillId="9" borderId="0" applyNumberFormat="0" applyBorder="0" applyAlignment="0" applyProtection="0"/>
    <xf numFmtId="0" fontId="79" fillId="9" borderId="0" applyNumberFormat="0" applyBorder="0" applyAlignment="0" applyProtection="0"/>
    <xf numFmtId="0" fontId="2" fillId="10" borderId="0" applyNumberFormat="0" applyBorder="0" applyAlignment="0" applyProtection="0"/>
    <xf numFmtId="0" fontId="107" fillId="37" borderId="0" applyNumberFormat="0" applyBorder="0" applyAlignment="0" applyProtection="0"/>
    <xf numFmtId="0" fontId="79" fillId="10" borderId="0" applyNumberFormat="0" applyBorder="0" applyAlignment="0" applyProtection="0"/>
    <xf numFmtId="0" fontId="107" fillId="37" borderId="0" applyNumberFormat="0" applyBorder="0" applyAlignment="0" applyProtection="0"/>
    <xf numFmtId="0" fontId="2" fillId="10" borderId="0" applyNumberFormat="0" applyBorder="0" applyAlignment="0" applyProtection="0"/>
    <xf numFmtId="0" fontId="79" fillId="10" borderId="0" applyNumberFormat="0" applyBorder="0" applyAlignment="0" applyProtection="0"/>
    <xf numFmtId="0" fontId="2" fillId="5" borderId="0" applyNumberFormat="0" applyBorder="0" applyAlignment="0" applyProtection="0"/>
    <xf numFmtId="0" fontId="107" fillId="38" borderId="0" applyNumberFormat="0" applyBorder="0" applyAlignment="0" applyProtection="0"/>
    <xf numFmtId="0" fontId="79" fillId="5" borderId="0" applyNumberFormat="0" applyBorder="0" applyAlignment="0" applyProtection="0"/>
    <xf numFmtId="0" fontId="107" fillId="38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8" borderId="0" applyNumberFormat="0" applyBorder="0" applyAlignment="0" applyProtection="0"/>
    <xf numFmtId="0" fontId="107" fillId="39" borderId="0" applyNumberFormat="0" applyBorder="0" applyAlignment="0" applyProtection="0"/>
    <xf numFmtId="0" fontId="79" fillId="8" borderId="0" applyNumberFormat="0" applyBorder="0" applyAlignment="0" applyProtection="0"/>
    <xf numFmtId="0" fontId="107" fillId="39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11" borderId="0" applyNumberFormat="0" applyBorder="0" applyAlignment="0" applyProtection="0"/>
    <xf numFmtId="0" fontId="107" fillId="40" borderId="0" applyNumberFormat="0" applyBorder="0" applyAlignment="0" applyProtection="0"/>
    <xf numFmtId="0" fontId="79" fillId="11" borderId="0" applyNumberFormat="0" applyBorder="0" applyAlignment="0" applyProtection="0"/>
    <xf numFmtId="0" fontId="107" fillId="40" borderId="0" applyNumberFormat="0" applyBorder="0" applyAlignment="0" applyProtection="0"/>
    <xf numFmtId="0" fontId="2" fillId="11" borderId="0" applyNumberFormat="0" applyBorder="0" applyAlignment="0" applyProtection="0"/>
    <xf numFmtId="0" fontId="79" fillId="11" borderId="0" applyNumberFormat="0" applyBorder="0" applyAlignment="0" applyProtection="0"/>
    <xf numFmtId="0" fontId="3" fillId="12" borderId="0" applyNumberFormat="0" applyBorder="0" applyAlignment="0" applyProtection="0"/>
    <xf numFmtId="0" fontId="108" fillId="41" borderId="0" applyNumberFormat="0" applyBorder="0" applyAlignment="0" applyProtection="0"/>
    <xf numFmtId="0" fontId="89" fillId="12" borderId="0" applyNumberFormat="0" applyBorder="0" applyAlignment="0" applyProtection="0"/>
    <xf numFmtId="0" fontId="108" fillId="41" borderId="0" applyNumberFormat="0" applyBorder="0" applyAlignment="0" applyProtection="0"/>
    <xf numFmtId="0" fontId="3" fillId="12" borderId="0" applyNumberFormat="0" applyBorder="0" applyAlignment="0" applyProtection="0"/>
    <xf numFmtId="0" fontId="89" fillId="12" borderId="0" applyNumberFormat="0" applyBorder="0" applyAlignment="0" applyProtection="0"/>
    <xf numFmtId="0" fontId="3" fillId="9" borderId="0" applyNumberFormat="0" applyBorder="0" applyAlignment="0" applyProtection="0"/>
    <xf numFmtId="0" fontId="108" fillId="42" borderId="0" applyNumberFormat="0" applyBorder="0" applyAlignment="0" applyProtection="0"/>
    <xf numFmtId="0" fontId="89" fillId="9" borderId="0" applyNumberFormat="0" applyBorder="0" applyAlignment="0" applyProtection="0"/>
    <xf numFmtId="0" fontId="108" fillId="42" borderId="0" applyNumberFormat="0" applyBorder="0" applyAlignment="0" applyProtection="0"/>
    <xf numFmtId="0" fontId="3" fillId="9" borderId="0" applyNumberFormat="0" applyBorder="0" applyAlignment="0" applyProtection="0"/>
    <xf numFmtId="0" fontId="89" fillId="9" borderId="0" applyNumberFormat="0" applyBorder="0" applyAlignment="0" applyProtection="0"/>
    <xf numFmtId="0" fontId="3" fillId="10" borderId="0" applyNumberFormat="0" applyBorder="0" applyAlignment="0" applyProtection="0"/>
    <xf numFmtId="0" fontId="108" fillId="43" borderId="0" applyNumberFormat="0" applyBorder="0" applyAlignment="0" applyProtection="0"/>
    <xf numFmtId="0" fontId="89" fillId="10" borderId="0" applyNumberFormat="0" applyBorder="0" applyAlignment="0" applyProtection="0"/>
    <xf numFmtId="0" fontId="108" fillId="43" borderId="0" applyNumberFormat="0" applyBorder="0" applyAlignment="0" applyProtection="0"/>
    <xf numFmtId="0" fontId="3" fillId="10" borderId="0" applyNumberFormat="0" applyBorder="0" applyAlignment="0" applyProtection="0"/>
    <xf numFmtId="0" fontId="89" fillId="10" borderId="0" applyNumberFormat="0" applyBorder="0" applyAlignment="0" applyProtection="0"/>
    <xf numFmtId="0" fontId="3" fillId="13" borderId="0" applyNumberFormat="0" applyBorder="0" applyAlignment="0" applyProtection="0"/>
    <xf numFmtId="0" fontId="108" fillId="44" borderId="0" applyNumberFormat="0" applyBorder="0" applyAlignment="0" applyProtection="0"/>
    <xf numFmtId="0" fontId="89" fillId="13" borderId="0" applyNumberFormat="0" applyBorder="0" applyAlignment="0" applyProtection="0"/>
    <xf numFmtId="0" fontId="108" fillId="44" borderId="0" applyNumberFormat="0" applyBorder="0" applyAlignment="0" applyProtection="0"/>
    <xf numFmtId="0" fontId="3" fillId="13" borderId="0" applyNumberFormat="0" applyBorder="0" applyAlignment="0" applyProtection="0"/>
    <xf numFmtId="0" fontId="89" fillId="13" borderId="0" applyNumberFormat="0" applyBorder="0" applyAlignment="0" applyProtection="0"/>
    <xf numFmtId="0" fontId="3" fillId="14" borderId="0" applyNumberFormat="0" applyBorder="0" applyAlignment="0" applyProtection="0"/>
    <xf numFmtId="0" fontId="108" fillId="45" borderId="0" applyNumberFormat="0" applyBorder="0" applyAlignment="0" applyProtection="0"/>
    <xf numFmtId="0" fontId="89" fillId="14" borderId="0" applyNumberFormat="0" applyBorder="0" applyAlignment="0" applyProtection="0"/>
    <xf numFmtId="0" fontId="108" fillId="45" borderId="0" applyNumberFormat="0" applyBorder="0" applyAlignment="0" applyProtection="0"/>
    <xf numFmtId="0" fontId="3" fillId="14" borderId="0" applyNumberFormat="0" applyBorder="0" applyAlignment="0" applyProtection="0"/>
    <xf numFmtId="0" fontId="89" fillId="14" borderId="0" applyNumberFormat="0" applyBorder="0" applyAlignment="0" applyProtection="0"/>
    <xf numFmtId="0" fontId="3" fillId="15" borderId="0" applyNumberFormat="0" applyBorder="0" applyAlignment="0" applyProtection="0"/>
    <xf numFmtId="0" fontId="108" fillId="46" borderId="0" applyNumberFormat="0" applyBorder="0" applyAlignment="0" applyProtection="0"/>
    <xf numFmtId="0" fontId="89" fillId="15" borderId="0" applyNumberFormat="0" applyBorder="0" applyAlignment="0" applyProtection="0"/>
    <xf numFmtId="0" fontId="108" fillId="46" borderId="0" applyNumberFormat="0" applyBorder="0" applyAlignment="0" applyProtection="0"/>
    <xf numFmtId="0" fontId="3" fillId="15" borderId="0" applyNumberFormat="0" applyBorder="0" applyAlignment="0" applyProtection="0"/>
    <xf numFmtId="0" fontId="89" fillId="15" borderId="0" applyNumberFormat="0" applyBorder="0" applyAlignment="0" applyProtection="0"/>
    <xf numFmtId="0" fontId="3" fillId="16" borderId="0" applyNumberFormat="0" applyBorder="0" applyAlignment="0" applyProtection="0"/>
    <xf numFmtId="0" fontId="108" fillId="47" borderId="0" applyNumberFormat="0" applyBorder="0" applyAlignment="0" applyProtection="0"/>
    <xf numFmtId="0" fontId="89" fillId="16" borderId="0" applyNumberFormat="0" applyBorder="0" applyAlignment="0" applyProtection="0"/>
    <xf numFmtId="0" fontId="108" fillId="47" borderId="0" applyNumberFormat="0" applyBorder="0" applyAlignment="0" applyProtection="0"/>
    <xf numFmtId="0" fontId="3" fillId="16" borderId="0" applyNumberFormat="0" applyBorder="0" applyAlignment="0" applyProtection="0"/>
    <xf numFmtId="0" fontId="89" fillId="16" borderId="0" applyNumberFormat="0" applyBorder="0" applyAlignment="0" applyProtection="0"/>
    <xf numFmtId="0" fontId="3" fillId="17" borderId="0" applyNumberFormat="0" applyBorder="0" applyAlignment="0" applyProtection="0"/>
    <xf numFmtId="0" fontId="108" fillId="48" borderId="0" applyNumberFormat="0" applyBorder="0" applyAlignment="0" applyProtection="0"/>
    <xf numFmtId="0" fontId="89" fillId="17" borderId="0" applyNumberFormat="0" applyBorder="0" applyAlignment="0" applyProtection="0"/>
    <xf numFmtId="0" fontId="108" fillId="48" borderId="0" applyNumberFormat="0" applyBorder="0" applyAlignment="0" applyProtection="0"/>
    <xf numFmtId="0" fontId="3" fillId="17" borderId="0" applyNumberFormat="0" applyBorder="0" applyAlignment="0" applyProtection="0"/>
    <xf numFmtId="0" fontId="89" fillId="17" borderId="0" applyNumberFormat="0" applyBorder="0" applyAlignment="0" applyProtection="0"/>
    <xf numFmtId="0" fontId="3" fillId="18" borderId="0" applyNumberFormat="0" applyBorder="0" applyAlignment="0" applyProtection="0"/>
    <xf numFmtId="0" fontId="108" fillId="49" borderId="0" applyNumberFormat="0" applyBorder="0" applyAlignment="0" applyProtection="0"/>
    <xf numFmtId="0" fontId="89" fillId="18" borderId="0" applyNumberFormat="0" applyBorder="0" applyAlignment="0" applyProtection="0"/>
    <xf numFmtId="0" fontId="108" fillId="49" borderId="0" applyNumberFormat="0" applyBorder="0" applyAlignment="0" applyProtection="0"/>
    <xf numFmtId="0" fontId="3" fillId="18" borderId="0" applyNumberFormat="0" applyBorder="0" applyAlignment="0" applyProtection="0"/>
    <xf numFmtId="0" fontId="89" fillId="18" borderId="0" applyNumberFormat="0" applyBorder="0" applyAlignment="0" applyProtection="0"/>
    <xf numFmtId="0" fontId="3" fillId="13" borderId="0" applyNumberFormat="0" applyBorder="0" applyAlignment="0" applyProtection="0"/>
    <xf numFmtId="0" fontId="108" fillId="50" borderId="0" applyNumberFormat="0" applyBorder="0" applyAlignment="0" applyProtection="0"/>
    <xf numFmtId="0" fontId="89" fillId="13" borderId="0" applyNumberFormat="0" applyBorder="0" applyAlignment="0" applyProtection="0"/>
    <xf numFmtId="0" fontId="108" fillId="50" borderId="0" applyNumberFormat="0" applyBorder="0" applyAlignment="0" applyProtection="0"/>
    <xf numFmtId="0" fontId="3" fillId="13" borderId="0" applyNumberFormat="0" applyBorder="0" applyAlignment="0" applyProtection="0"/>
    <xf numFmtId="0" fontId="89" fillId="13" borderId="0" applyNumberFormat="0" applyBorder="0" applyAlignment="0" applyProtection="0"/>
    <xf numFmtId="0" fontId="3" fillId="14" borderId="0" applyNumberFormat="0" applyBorder="0" applyAlignment="0" applyProtection="0"/>
    <xf numFmtId="0" fontId="108" fillId="51" borderId="0" applyNumberFormat="0" applyBorder="0" applyAlignment="0" applyProtection="0"/>
    <xf numFmtId="0" fontId="89" fillId="14" borderId="0" applyNumberFormat="0" applyBorder="0" applyAlignment="0" applyProtection="0"/>
    <xf numFmtId="0" fontId="108" fillId="51" borderId="0" applyNumberFormat="0" applyBorder="0" applyAlignment="0" applyProtection="0"/>
    <xf numFmtId="0" fontId="3" fillId="14" borderId="0" applyNumberFormat="0" applyBorder="0" applyAlignment="0" applyProtection="0"/>
    <xf numFmtId="0" fontId="89" fillId="14" borderId="0" applyNumberFormat="0" applyBorder="0" applyAlignment="0" applyProtection="0"/>
    <xf numFmtId="0" fontId="3" fillId="19" borderId="0" applyNumberFormat="0" applyBorder="0" applyAlignment="0" applyProtection="0"/>
    <xf numFmtId="0" fontId="108" fillId="52" borderId="0" applyNumberFormat="0" applyBorder="0" applyAlignment="0" applyProtection="0"/>
    <xf numFmtId="0" fontId="89" fillId="19" borderId="0" applyNumberFormat="0" applyBorder="0" applyAlignment="0" applyProtection="0"/>
    <xf numFmtId="0" fontId="108" fillId="52" borderId="0" applyNumberFormat="0" applyBorder="0" applyAlignment="0" applyProtection="0"/>
    <xf numFmtId="0" fontId="3" fillId="19" borderId="0" applyNumberFormat="0" applyBorder="0" applyAlignment="0" applyProtection="0"/>
    <xf numFmtId="0" fontId="89" fillId="19" borderId="0" applyNumberFormat="0" applyBorder="0" applyAlignment="0" applyProtection="0"/>
    <xf numFmtId="0" fontId="4" fillId="3" borderId="0" applyNumberFormat="0" applyBorder="0" applyAlignment="0" applyProtection="0"/>
    <xf numFmtId="0" fontId="109" fillId="53" borderId="0" applyNumberFormat="0" applyBorder="0" applyAlignment="0" applyProtection="0"/>
    <xf numFmtId="0" fontId="90" fillId="3" borderId="0" applyNumberFormat="0" applyBorder="0" applyAlignment="0" applyProtection="0"/>
    <xf numFmtId="0" fontId="109" fillId="53" borderId="0" applyNumberFormat="0" applyBorder="0" applyAlignment="0" applyProtection="0"/>
    <xf numFmtId="0" fontId="4" fillId="3" borderId="0" applyNumberFormat="0" applyBorder="0" applyAlignment="0" applyProtection="0"/>
    <xf numFmtId="0" fontId="90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0" fillId="54" borderId="48" applyNumberFormat="0" applyAlignment="0" applyProtection="0"/>
    <xf numFmtId="0" fontId="91" fillId="20" borderId="3" applyNumberFormat="0" applyAlignment="0" applyProtection="0"/>
    <xf numFmtId="0" fontId="110" fillId="54" borderId="48" applyNumberFormat="0" applyAlignment="0" applyProtection="0"/>
    <xf numFmtId="0" fontId="22" fillId="20" borderId="3" applyNumberFormat="0" applyAlignment="0" applyProtection="0"/>
    <xf numFmtId="0" fontId="91" fillId="20" borderId="3" applyNumberFormat="0" applyAlignment="0" applyProtection="0"/>
    <xf numFmtId="0" fontId="23" fillId="21" borderId="4" applyNumberFormat="0" applyAlignment="0" applyProtection="0"/>
    <xf numFmtId="0" fontId="111" fillId="55" borderId="49" applyNumberFormat="0" applyAlignment="0" applyProtection="0"/>
    <xf numFmtId="0" fontId="92" fillId="21" borderId="4" applyNumberFormat="0" applyAlignment="0" applyProtection="0"/>
    <xf numFmtId="0" fontId="111" fillId="55" borderId="49" applyNumberFormat="0" applyAlignment="0" applyProtection="0"/>
    <xf numFmtId="0" fontId="23" fillId="21" borderId="4" applyNumberFormat="0" applyAlignment="0" applyProtection="0"/>
    <xf numFmtId="0" fontId="92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5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1" fillId="0" borderId="0" applyFont="0" applyFill="0" applyBorder="0" applyAlignment="0" applyProtection="0"/>
    <xf numFmtId="178" fontId="101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1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1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1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1" fillId="0" borderId="0" applyFont="0" applyFill="0" applyBorder="0" applyAlignment="0" applyProtection="0"/>
    <xf numFmtId="2" fontId="101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1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1" fillId="0" borderId="0" applyFont="0" applyFill="0" applyBorder="0" applyAlignment="0" applyProtection="0"/>
    <xf numFmtId="0" fontId="25" fillId="4" borderId="0" applyNumberFormat="0" applyBorder="0" applyAlignment="0" applyProtection="0"/>
    <xf numFmtId="0" fontId="113" fillId="56" borderId="0" applyNumberFormat="0" applyBorder="0" applyAlignment="0" applyProtection="0"/>
    <xf numFmtId="0" fontId="94" fillId="4" borderId="0" applyNumberFormat="0" applyBorder="0" applyAlignment="0" applyProtection="0"/>
    <xf numFmtId="0" fontId="113" fillId="56" borderId="0" applyNumberFormat="0" applyBorder="0" applyAlignment="0" applyProtection="0"/>
    <xf numFmtId="0" fontId="25" fillId="4" borderId="0" applyNumberFormat="0" applyBorder="0" applyAlignment="0" applyProtection="0"/>
    <xf numFmtId="0" fontId="94" fillId="4" borderId="0" applyNumberFormat="0" applyBorder="0" applyAlignment="0" applyProtection="0"/>
    <xf numFmtId="0" fontId="26" fillId="0" borderId="0" applyFont="0" applyFill="0" applyBorder="0" applyAlignment="0" applyProtection="0"/>
    <xf numFmtId="0" fontId="114" fillId="0" borderId="50" applyNumberFormat="0" applyFill="0" applyAlignment="0" applyProtection="0"/>
    <xf numFmtId="0" fontId="103" fillId="0" borderId="0" applyNumberFormat="0" applyFill="0" applyBorder="0" applyAlignment="0" applyProtection="0"/>
    <xf numFmtId="0" fontId="114" fillId="0" borderId="50" applyNumberFormat="0" applyFill="0" applyAlignment="0" applyProtection="0"/>
    <xf numFmtId="0" fontId="2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5" fillId="0" borderId="51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1" applyNumberFormat="0" applyFill="0" applyAlignment="0" applyProtection="0"/>
    <xf numFmtId="0" fontId="9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6" fillId="0" borderId="52" applyNumberFormat="0" applyFill="0" applyAlignment="0" applyProtection="0"/>
    <xf numFmtId="0" fontId="95" fillId="0" borderId="5" applyNumberFormat="0" applyFill="0" applyAlignment="0" applyProtection="0"/>
    <xf numFmtId="0" fontId="116" fillId="0" borderId="52" applyNumberFormat="0" applyFill="0" applyAlignment="0" applyProtection="0"/>
    <xf numFmtId="0" fontId="27" fillId="0" borderId="5" applyNumberFormat="0" applyFill="0" applyAlignment="0" applyProtection="0"/>
    <xf numFmtId="0" fontId="95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7" fillId="57" borderId="48" applyNumberFormat="0" applyAlignment="0" applyProtection="0"/>
    <xf numFmtId="0" fontId="96" fillId="7" borderId="3" applyNumberFormat="0" applyAlignment="0" applyProtection="0"/>
    <xf numFmtId="0" fontId="117" fillId="57" borderId="48" applyNumberFormat="0" applyAlignment="0" applyProtection="0"/>
    <xf numFmtId="0" fontId="30" fillId="7" borderId="3" applyNumberFormat="0" applyAlignment="0" applyProtection="0"/>
    <xf numFmtId="0" fontId="96" fillId="7" borderId="3" applyNumberFormat="0" applyAlignment="0" applyProtection="0"/>
    <xf numFmtId="0" fontId="31" fillId="0" borderId="7" applyNumberFormat="0" applyFill="0" applyAlignment="0" applyProtection="0"/>
    <xf numFmtId="0" fontId="118" fillId="0" borderId="53" applyNumberFormat="0" applyFill="0" applyAlignment="0" applyProtection="0"/>
    <xf numFmtId="0" fontId="97" fillId="0" borderId="7" applyNumberFormat="0" applyFill="0" applyAlignment="0" applyProtection="0"/>
    <xf numFmtId="0" fontId="118" fillId="0" borderId="53" applyNumberFormat="0" applyFill="0" applyAlignment="0" applyProtection="0"/>
    <xf numFmtId="0" fontId="31" fillId="0" borderId="7" applyNumberFormat="0" applyFill="0" applyAlignment="0" applyProtection="0"/>
    <xf numFmtId="0" fontId="97" fillId="0" borderId="7" applyNumberFormat="0" applyFill="0" applyAlignment="0" applyProtection="0"/>
    <xf numFmtId="179" fontId="80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5" fillId="0" borderId="0"/>
    <xf numFmtId="0" fontId="32" fillId="22" borderId="0" applyNumberFormat="0" applyBorder="0" applyAlignment="0" applyProtection="0"/>
    <xf numFmtId="0" fontId="119" fillId="58" borderId="0" applyNumberFormat="0" applyBorder="0" applyAlignment="0" applyProtection="0"/>
    <xf numFmtId="0" fontId="98" fillId="22" borderId="0" applyNumberFormat="0" applyBorder="0" applyAlignment="0" applyProtection="0"/>
    <xf numFmtId="0" fontId="119" fillId="58" borderId="0" applyNumberFormat="0" applyBorder="0" applyAlignment="0" applyProtection="0"/>
    <xf numFmtId="0" fontId="32" fillId="22" borderId="0" applyNumberFormat="0" applyBorder="0" applyAlignment="0" applyProtection="0"/>
    <xf numFmtId="0" fontId="98" fillId="22" borderId="0" applyNumberFormat="0" applyBorder="0" applyAlignment="0" applyProtection="0"/>
    <xf numFmtId="0" fontId="107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7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2" fillId="0" borderId="0"/>
    <xf numFmtId="0" fontId="7" fillId="0" borderId="0"/>
    <xf numFmtId="0" fontId="120" fillId="0" borderId="0"/>
    <xf numFmtId="0" fontId="102" fillId="0" borderId="0"/>
    <xf numFmtId="0" fontId="7" fillId="0" borderId="0"/>
    <xf numFmtId="0" fontId="7" fillId="0" borderId="0"/>
    <xf numFmtId="0" fontId="120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5" fillId="0" borderId="0"/>
    <xf numFmtId="0" fontId="1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5" fillId="0" borderId="0"/>
    <xf numFmtId="0" fontId="7" fillId="0" borderId="0"/>
    <xf numFmtId="0" fontId="7" fillId="0" borderId="0"/>
    <xf numFmtId="0" fontId="105" fillId="0" borderId="0"/>
    <xf numFmtId="0" fontId="105" fillId="0" borderId="0"/>
    <xf numFmtId="0" fontId="7" fillId="0" borderId="0"/>
    <xf numFmtId="0" fontId="7" fillId="0" borderId="0"/>
    <xf numFmtId="0" fontId="105" fillId="0" borderId="0"/>
    <xf numFmtId="0" fontId="105" fillId="0" borderId="0"/>
    <xf numFmtId="0" fontId="7" fillId="0" borderId="0"/>
    <xf numFmtId="0" fontId="7" fillId="0" borderId="0"/>
    <xf numFmtId="0" fontId="105" fillId="0" borderId="0"/>
    <xf numFmtId="0" fontId="105" fillId="0" borderId="0"/>
    <xf numFmtId="0" fontId="7" fillId="0" borderId="0"/>
    <xf numFmtId="0" fontId="7" fillId="0" borderId="0"/>
    <xf numFmtId="0" fontId="105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107" fillId="0" borderId="0"/>
    <xf numFmtId="0" fontId="35" fillId="0" borderId="0"/>
    <xf numFmtId="0" fontId="7" fillId="0" borderId="0"/>
    <xf numFmtId="0" fontId="107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79" fillId="59" borderId="54" applyNumberFormat="0" applyFont="0" applyAlignment="0" applyProtection="0"/>
    <xf numFmtId="0" fontId="7" fillId="23" borderId="8" applyNumberFormat="0" applyFont="0" applyAlignment="0" applyProtection="0"/>
    <xf numFmtId="0" fontId="79" fillId="59" borderId="54" applyNumberFormat="0" applyFont="0" applyAlignment="0" applyProtection="0"/>
    <xf numFmtId="0" fontId="7" fillId="23" borderId="8" applyNumberFormat="0" applyFont="0" applyAlignment="0" applyProtection="0"/>
    <xf numFmtId="0" fontId="79" fillId="59" borderId="54" applyNumberFormat="0" applyFont="0" applyAlignment="0" applyProtection="0"/>
    <xf numFmtId="0" fontId="79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1" fillId="54" borderId="55" applyNumberFormat="0" applyAlignment="0" applyProtection="0"/>
    <xf numFmtId="0" fontId="99" fillId="20" borderId="9" applyNumberFormat="0" applyAlignment="0" applyProtection="0"/>
    <xf numFmtId="0" fontId="121" fillId="54" borderId="55" applyNumberFormat="0" applyAlignment="0" applyProtection="0"/>
    <xf numFmtId="0" fontId="34" fillId="20" borderId="9" applyNumberFormat="0" applyAlignment="0" applyProtection="0"/>
    <xf numFmtId="0" fontId="99" fillId="20" borderId="9" applyNumberFormat="0" applyAlignment="0" applyProtection="0"/>
    <xf numFmtId="9" fontId="1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3" fillId="0" borderId="56" applyNumberFormat="0" applyFill="0" applyAlignment="0" applyProtection="0"/>
    <xf numFmtId="0" fontId="101" fillId="0" borderId="1" applyNumberFormat="0" applyFont="0" applyFill="0" applyAlignment="0" applyProtection="0"/>
    <xf numFmtId="0" fontId="123" fillId="0" borderId="56" applyNumberFormat="0" applyFill="0" applyAlignment="0" applyProtection="0"/>
    <xf numFmtId="0" fontId="7" fillId="0" borderId="0" applyFont="0" applyFill="0" applyBorder="0" applyAlignment="0" applyProtection="0"/>
    <xf numFmtId="0" fontId="101" fillId="0" borderId="1" applyNumberFormat="0" applyFont="0" applyFill="0" applyAlignment="0" applyProtection="0"/>
    <xf numFmtId="0" fontId="101" fillId="0" borderId="1" applyNumberFormat="0" applyFont="0" applyFill="0" applyAlignment="0" applyProtection="0"/>
    <xf numFmtId="0" fontId="101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0" fillId="0" borderId="0" applyNumberFormat="0" applyFill="0" applyBorder="0" applyAlignment="0" applyProtection="0"/>
  </cellStyleXfs>
  <cellXfs count="69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8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6" fillId="27" borderId="14" xfId="198" applyNumberFormat="1" applyFont="1" applyFill="1" applyBorder="1"/>
    <xf numFmtId="170" fontId="86" fillId="27" borderId="24" xfId="0" applyNumberFormat="1" applyFont="1" applyFill="1" applyBorder="1"/>
    <xf numFmtId="170" fontId="86" fillId="27" borderId="24" xfId="198" applyNumberFormat="1" applyFont="1" applyFill="1" applyBorder="1"/>
    <xf numFmtId="171" fontId="86" fillId="0" borderId="14" xfId="0" applyNumberFormat="1" applyFont="1" applyBorder="1"/>
    <xf numFmtId="171" fontId="86" fillId="0" borderId="14" xfId="0" applyNumberFormat="1" applyFont="1" applyFill="1" applyBorder="1"/>
    <xf numFmtId="171" fontId="87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6" fillId="0" borderId="0" xfId="198" applyFont="1" applyAlignment="1" applyProtection="1">
      <alignment horizontal="left" vertical="center"/>
    </xf>
    <xf numFmtId="43" fontId="77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5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5" fillId="0" borderId="41" xfId="0" applyFont="1" applyBorder="1" applyProtection="1"/>
    <xf numFmtId="166" fontId="54" fillId="0" borderId="43" xfId="0" applyNumberFormat="1" applyFont="1" applyBorder="1" applyProtection="1"/>
    <xf numFmtId="0" fontId="105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8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6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6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6" fillId="27" borderId="24" xfId="0" applyNumberFormat="1" applyFont="1" applyFill="1" applyBorder="1" applyProtection="1"/>
    <xf numFmtId="170" fontId="86" fillId="27" borderId="24" xfId="198" applyNumberFormat="1" applyFont="1" applyFill="1" applyBorder="1" applyProtection="1"/>
    <xf numFmtId="170" fontId="86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7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7" fillId="0" borderId="14" xfId="0" applyNumberFormat="1" applyFont="1" applyBorder="1" applyProtection="1"/>
    <xf numFmtId="171" fontId="87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6" fillId="27" borderId="0" xfId="0" applyNumberFormat="1" applyFont="1" applyFill="1" applyBorder="1" applyProtection="1"/>
    <xf numFmtId="170" fontId="86" fillId="27" borderId="23" xfId="198" applyNumberFormat="1" applyFont="1" applyFill="1" applyBorder="1" applyProtection="1"/>
    <xf numFmtId="170" fontId="87" fillId="27" borderId="14" xfId="198" applyNumberFormat="1" applyFont="1" applyFill="1" applyBorder="1" applyAlignment="1" applyProtection="1">
      <alignment horizontal="right"/>
    </xf>
    <xf numFmtId="170" fontId="87" fillId="27" borderId="0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3" xfId="0" applyNumberFormat="1" applyFont="1" applyFill="1" applyBorder="1" applyProtection="1"/>
    <xf numFmtId="168" fontId="87" fillId="27" borderId="24" xfId="198" applyNumberFormat="1" applyFont="1" applyFill="1" applyBorder="1" applyProtection="1"/>
    <xf numFmtId="168" fontId="87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7" fillId="27" borderId="23" xfId="198" applyNumberFormat="1" applyFont="1" applyFill="1" applyBorder="1" applyProtection="1"/>
    <xf numFmtId="170" fontId="87" fillId="27" borderId="14" xfId="198" applyNumberFormat="1" applyFont="1" applyFill="1" applyBorder="1" applyProtection="1"/>
    <xf numFmtId="171" fontId="87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70" fontId="125" fillId="0" borderId="0" xfId="198" applyNumberFormat="1" applyFont="1" applyFill="1" applyAlignment="1" applyProtection="1">
      <alignment vertical="center"/>
    </xf>
    <xf numFmtId="0" fontId="1" fillId="0" borderId="21" xfId="0" applyFont="1" applyFill="1" applyBorder="1" applyAlignment="1" applyProtection="1">
      <alignment horizontal="left"/>
    </xf>
    <xf numFmtId="10" fontId="54" fillId="0" borderId="43" xfId="1011" applyNumberFormat="1" applyFont="1" applyFill="1" applyBorder="1" applyProtection="1"/>
    <xf numFmtId="0" fontId="65" fillId="61" borderId="0" xfId="0" quotePrefix="1" applyFont="1" applyFill="1" applyBorder="1" applyAlignment="1" applyProtection="1">
      <alignment horizontal="center" wrapText="1"/>
    </xf>
    <xf numFmtId="0" fontId="39" fillId="62" borderId="24" xfId="0" applyNumberFormat="1" applyFont="1" applyFill="1" applyBorder="1" applyAlignment="1" applyProtection="1">
      <alignment horizontal="center"/>
    </xf>
    <xf numFmtId="0" fontId="39" fillId="62" borderId="24" xfId="0" applyNumberFormat="1" applyFont="1" applyFill="1" applyBorder="1" applyAlignment="1">
      <alignment horizontal="center"/>
    </xf>
    <xf numFmtId="0" fontId="1" fillId="0" borderId="24" xfId="0" applyNumberFormat="1" applyFont="1" applyFill="1" applyBorder="1" applyAlignment="1" applyProtection="1">
      <alignment horizontal="center"/>
    </xf>
    <xf numFmtId="0" fontId="1" fillId="0" borderId="21" xfId="0" applyFont="1" applyFill="1" applyBorder="1" applyAlignment="1" applyProtection="1">
      <alignment horizontal="center"/>
    </xf>
    <xf numFmtId="0" fontId="39" fillId="0" borderId="24" xfId="0" applyNumberFormat="1" applyFont="1" applyFill="1" applyBorder="1" applyAlignment="1">
      <alignment horizontal="center"/>
    </xf>
    <xf numFmtId="0" fontId="7" fillId="0" borderId="0" xfId="868" quotePrefix="1" applyFill="1" applyAlignment="1">
      <alignment horizontal="center" vertical="center"/>
    </xf>
    <xf numFmtId="0" fontId="1" fillId="0" borderId="0" xfId="868" quotePrefix="1" applyFont="1" applyFill="1" applyAlignment="1">
      <alignment horizontal="center" vertical="center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66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6350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A01052C-F51E-42F2-97EA-4EF4137EB616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2787B8E-C0ED-4052-AC96-26FEEC153CCD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86362A6-0995-430D-A789-20D867E6D26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3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A223"/>
  <sheetViews>
    <sheetView zoomScale="60" zoomScaleNormal="60" workbookViewId="0">
      <pane ySplit="16" topLeftCell="A93" activePane="bottomLeft" state="frozen"/>
      <selection activeCell="A17" sqref="A17"/>
      <selection pane="bottomLeft" activeCell="J96" sqref="J96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6.7265625" style="183" customWidth="1"/>
    <col min="10" max="10" width="13" style="183" customWidth="1"/>
    <col min="11" max="11" width="13.54296875" style="183" customWidth="1"/>
    <col min="12" max="12" width="17" style="183" customWidth="1"/>
    <col min="13" max="13" width="2.453125" style="183" customWidth="1"/>
    <col min="14" max="14" width="6.26953125" style="183" customWidth="1"/>
    <col min="15" max="15" width="8.26953125" style="183" customWidth="1"/>
    <col min="16" max="16" width="10.7265625" style="183" customWidth="1"/>
    <col min="17" max="17" width="12.8164062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8.7265625" style="183"/>
    <col min="22" max="22" width="16.7265625" style="183" customWidth="1"/>
    <col min="23" max="26" width="8.7265625" style="183"/>
    <col min="27" max="27" width="8.7265625" style="191"/>
    <col min="28" max="16384" width="8.7265625" style="183"/>
  </cols>
  <sheetData>
    <row r="1" spans="1:24" ht="15.5">
      <c r="H1" s="184" t="s">
        <v>166</v>
      </c>
      <c r="U1" s="183">
        <v>2024</v>
      </c>
    </row>
    <row r="2" spans="1:24" ht="15.5">
      <c r="H2" s="185" t="s">
        <v>167</v>
      </c>
      <c r="U2" s="183">
        <v>2025</v>
      </c>
    </row>
    <row r="3" spans="1:24" ht="15.5">
      <c r="H3" s="186" t="str">
        <f>"For Calendar Year "&amp;U1-1&amp;" and Projected Year "&amp;U1</f>
        <v>For Calendar Year 2023 and Projected Year 2024</v>
      </c>
    </row>
    <row r="4" spans="1:24" ht="15.5">
      <c r="H4" s="187"/>
    </row>
    <row r="5" spans="1:24" ht="15.5">
      <c r="H5" s="188" t="s">
        <v>168</v>
      </c>
    </row>
    <row r="7" spans="1:24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4" ht="12.5">
      <c r="D8" s="191"/>
    </row>
    <row r="9" spans="1:24" ht="12.5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4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4" ht="16.5" customHeight="1">
      <c r="A13" s="195"/>
      <c r="B13" s="195"/>
      <c r="C13" s="195"/>
      <c r="D13" s="195"/>
      <c r="E13" s="676" t="str">
        <f>"Projected ARR For "&amp;U2&amp;" From WS-F"</f>
        <v>Projected ARR For 2025 From WS-F</v>
      </c>
      <c r="F13" s="676"/>
      <c r="G13" s="676"/>
      <c r="H13" s="195"/>
      <c r="I13" s="196" t="str">
        <f>"True-Up ARR CY"&amp;U2-2&amp;" From Worksheet G  (includes adjustment for SPP Collections)"</f>
        <v>True-Up ARR CY2023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4" ht="18" customHeight="1">
      <c r="I14" s="197"/>
      <c r="T14" s="677" t="str">
        <f>"Total ADJUSTED Revenue Requirement Effective
1/1/"&amp;U1&amp;""</f>
        <v>Total ADJUSTED Revenue Requirement Effective
1/1/2024</v>
      </c>
    </row>
    <row r="15" spans="1:24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77"/>
    </row>
    <row r="16" spans="1:24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668" t="s">
        <v>264</v>
      </c>
      <c r="K16" s="668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77"/>
      <c r="V16" s="211" t="s">
        <v>220</v>
      </c>
      <c r="X16" s="183" t="s">
        <v>513</v>
      </c>
    </row>
    <row r="17" spans="1:27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7" ht="13">
      <c r="A18" s="214" t="s">
        <v>190</v>
      </c>
      <c r="B18" s="192" t="s">
        <v>191</v>
      </c>
      <c r="C18" s="215" t="str">
        <f t="shared" ref="C18:F37" ca="1" si="0">INDIRECT("'"&amp; $A18 &amp; "'!" &amp;C$103)</f>
        <v>Arsenal Hill Auto xfmr &amp; AH to Water Works line</v>
      </c>
      <c r="D18" s="216">
        <f t="shared" ca="1" si="0"/>
        <v>2009</v>
      </c>
      <c r="E18" s="665">
        <f ca="1">INDIRECT("'"&amp; $A18 &amp; "'!" &amp;E$103)</f>
        <v>1739506.2460166884</v>
      </c>
      <c r="F18" s="218">
        <f t="shared" ca="1" si="0"/>
        <v>0</v>
      </c>
      <c r="G18" s="218">
        <f t="shared" ref="G18:G23" ca="1" si="1">+E18+F18</f>
        <v>1739506.2460166884</v>
      </c>
      <c r="H18" s="219"/>
      <c r="I18" s="221">
        <v>-43802.940152587835</v>
      </c>
      <c r="J18" s="221">
        <v>1951565.7468986087</v>
      </c>
      <c r="K18" s="221">
        <v>2039705.8161210741</v>
      </c>
      <c r="L18" s="217">
        <f t="shared" ref="L18:L42" si="2">+J18-K18</f>
        <v>-88140.06922246539</v>
      </c>
      <c r="M18" s="217"/>
      <c r="N18" s="218">
        <v>0</v>
      </c>
      <c r="O18" s="218">
        <v>0</v>
      </c>
      <c r="P18" s="218">
        <f t="shared" ref="P18:P23" si="3">+N18-O18</f>
        <v>0</v>
      </c>
      <c r="Q18" s="217">
        <f t="shared" ref="Q18:Q49" si="4">+V18/$V$96 * $Q$96</f>
        <v>-23763.95919521965</v>
      </c>
      <c r="R18" s="222">
        <f>I18+L18+P18+Q18</f>
        <v>-155706.96857027287</v>
      </c>
      <c r="S18" s="222"/>
      <c r="T18" s="223">
        <f t="shared" ref="T18:T42" ca="1" si="5">+G18+R18</f>
        <v>1583799.2774464155</v>
      </c>
      <c r="V18" s="224">
        <f>+I18+L18+P18</f>
        <v>-131943.00937505323</v>
      </c>
      <c r="W18" s="183" t="str">
        <f>A18</f>
        <v>S.001</v>
      </c>
      <c r="X18" s="183" t="s">
        <v>596</v>
      </c>
      <c r="AA18" s="674"/>
    </row>
    <row r="19" spans="1:27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665">
        <f t="shared" ca="1" si="0"/>
        <v>791695.78858255246</v>
      </c>
      <c r="F19" s="218">
        <f t="shared" ca="1" si="0"/>
        <v>0</v>
      </c>
      <c r="G19" s="218">
        <f t="shared" ca="1" si="1"/>
        <v>791695.78858255246</v>
      </c>
      <c r="H19" s="219"/>
      <c r="I19" s="221">
        <v>-8451.0936429962749</v>
      </c>
      <c r="J19" s="221">
        <v>900694.66775003064</v>
      </c>
      <c r="K19" s="221">
        <v>941373.43580586161</v>
      </c>
      <c r="L19" s="217">
        <f t="shared" si="2"/>
        <v>-40678.768055830966</v>
      </c>
      <c r="M19" s="217"/>
      <c r="N19" s="218">
        <v>0</v>
      </c>
      <c r="O19" s="218">
        <v>0</v>
      </c>
      <c r="P19" s="218">
        <f t="shared" si="3"/>
        <v>0</v>
      </c>
      <c r="Q19" s="217">
        <f t="shared" si="4"/>
        <v>-8848.6690898416109</v>
      </c>
      <c r="R19" s="222">
        <f t="shared" ref="R19:R42" si="6">I19+L19+P19+Q19</f>
        <v>-57978.530788668853</v>
      </c>
      <c r="S19" s="222"/>
      <c r="T19" s="225">
        <f t="shared" ca="1" si="5"/>
        <v>733717.25779388356</v>
      </c>
      <c r="V19" s="224">
        <f t="shared" ref="V19:V37" si="7">+I19+L19+P19</f>
        <v>-49129.861698827241</v>
      </c>
      <c r="W19" s="183" t="str">
        <f t="shared" ref="W19:W37" si="8">A19</f>
        <v>S.002</v>
      </c>
      <c r="X19" s="183" t="s">
        <v>597</v>
      </c>
      <c r="AA19" s="674"/>
    </row>
    <row r="20" spans="1:27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665">
        <f t="shared" ca="1" si="0"/>
        <v>1349516.8202450746</v>
      </c>
      <c r="F20" s="218">
        <f t="shared" ca="1" si="0"/>
        <v>0</v>
      </c>
      <c r="G20" s="218">
        <f t="shared" ca="1" si="1"/>
        <v>1349516.8202450746</v>
      </c>
      <c r="H20" s="219"/>
      <c r="I20" s="221">
        <v>-50720.577909524553</v>
      </c>
      <c r="J20" s="221">
        <v>1498510.654405127</v>
      </c>
      <c r="K20" s="221">
        <v>1566189.0470084851</v>
      </c>
      <c r="L20" s="217">
        <f t="shared" si="2"/>
        <v>-67678.392603358021</v>
      </c>
      <c r="M20" s="217"/>
      <c r="N20" s="218">
        <v>0</v>
      </c>
      <c r="O20" s="218">
        <v>0</v>
      </c>
      <c r="P20" s="218">
        <f t="shared" si="3"/>
        <v>0</v>
      </c>
      <c r="Q20" s="217">
        <f t="shared" si="4"/>
        <v>-21324.572763277716</v>
      </c>
      <c r="R20" s="222">
        <f t="shared" si="6"/>
        <v>-139723.54327616029</v>
      </c>
      <c r="S20" s="222"/>
      <c r="T20" s="225">
        <f t="shared" ca="1" si="5"/>
        <v>1209793.2769689143</v>
      </c>
      <c r="V20" s="224">
        <f t="shared" si="7"/>
        <v>-118398.97051288257</v>
      </c>
      <c r="W20" s="183" t="str">
        <f t="shared" si="8"/>
        <v>S.003</v>
      </c>
      <c r="X20" s="183" t="s">
        <v>598</v>
      </c>
      <c r="AA20" s="674"/>
    </row>
    <row r="21" spans="1:27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665">
        <f t="shared" ca="1" si="0"/>
        <v>1131951.0149969344</v>
      </c>
      <c r="F21" s="218">
        <f t="shared" ca="1" si="0"/>
        <v>0</v>
      </c>
      <c r="G21" s="218">
        <f t="shared" ca="1" si="1"/>
        <v>1131951.0149969344</v>
      </c>
      <c r="H21" s="219"/>
      <c r="I21" s="221">
        <v>-39096.753294016002</v>
      </c>
      <c r="J21" s="221">
        <v>1260408.1269843562</v>
      </c>
      <c r="K21" s="221">
        <v>1317332.9114747096</v>
      </c>
      <c r="L21" s="217">
        <f t="shared" si="2"/>
        <v>-56924.784490353428</v>
      </c>
      <c r="M21" s="217"/>
      <c r="N21" s="218">
        <v>0</v>
      </c>
      <c r="O21" s="218">
        <v>0</v>
      </c>
      <c r="P21" s="218">
        <f t="shared" si="3"/>
        <v>0</v>
      </c>
      <c r="Q21" s="217">
        <f t="shared" si="4"/>
        <v>-17294.223593792245</v>
      </c>
      <c r="R21" s="222">
        <f t="shared" si="6"/>
        <v>-113315.76137816167</v>
      </c>
      <c r="S21" s="222"/>
      <c r="T21" s="225">
        <f t="shared" ca="1" si="5"/>
        <v>1018635.2536187728</v>
      </c>
      <c r="V21" s="224">
        <f t="shared" si="7"/>
        <v>-96021.53778436943</v>
      </c>
      <c r="W21" s="183" t="str">
        <f t="shared" si="8"/>
        <v>S.004</v>
      </c>
      <c r="X21" s="183" t="s">
        <v>599</v>
      </c>
      <c r="AA21" s="674"/>
    </row>
    <row r="22" spans="1:27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665">
        <f t="shared" ca="1" si="0"/>
        <v>293559.03236731171</v>
      </c>
      <c r="F22" s="218">
        <f t="shared" ca="1" si="0"/>
        <v>0</v>
      </c>
      <c r="G22" s="218">
        <f t="shared" ca="1" si="1"/>
        <v>293559.03236731171</v>
      </c>
      <c r="H22" s="219"/>
      <c r="I22" s="221">
        <v>-7432.0123726004385</v>
      </c>
      <c r="J22" s="221">
        <v>329306.61458570429</v>
      </c>
      <c r="K22" s="221">
        <v>344179.34324018384</v>
      </c>
      <c r="L22" s="217">
        <f t="shared" si="2"/>
        <v>-14872.72865447955</v>
      </c>
      <c r="M22" s="217"/>
      <c r="N22" s="218">
        <v>0</v>
      </c>
      <c r="O22" s="218">
        <v>0</v>
      </c>
      <c r="P22" s="218">
        <f t="shared" si="3"/>
        <v>0</v>
      </c>
      <c r="Q22" s="217">
        <f t="shared" si="4"/>
        <v>-4017.2568303394182</v>
      </c>
      <c r="R22" s="222">
        <f t="shared" si="6"/>
        <v>-26321.997857419407</v>
      </c>
      <c r="S22" s="222"/>
      <c r="T22" s="225">
        <f t="shared" ca="1" si="5"/>
        <v>267237.03450989228</v>
      </c>
      <c r="V22" s="224">
        <f t="shared" si="7"/>
        <v>-22304.741027079988</v>
      </c>
      <c r="W22" s="183" t="str">
        <f t="shared" si="8"/>
        <v>S.005</v>
      </c>
      <c r="X22" s="183" t="s">
        <v>600</v>
      </c>
      <c r="AA22" s="674"/>
    </row>
    <row r="23" spans="1:27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665">
        <f t="shared" ca="1" si="0"/>
        <v>3761155.1612044061</v>
      </c>
      <c r="F23" s="218">
        <f t="shared" ca="1" si="0"/>
        <v>0</v>
      </c>
      <c r="G23" s="218">
        <f t="shared" ca="1" si="1"/>
        <v>3761155.1612044061</v>
      </c>
      <c r="H23" s="219"/>
      <c r="I23" s="221">
        <v>-60091.961190816481</v>
      </c>
      <c r="J23" s="221">
        <v>4246446.2179069584</v>
      </c>
      <c r="K23" s="221">
        <v>4438231.7440623529</v>
      </c>
      <c r="L23" s="217">
        <f t="shared" si="2"/>
        <v>-191785.5261553945</v>
      </c>
      <c r="M23" s="217"/>
      <c r="N23" s="218">
        <v>0</v>
      </c>
      <c r="O23" s="218">
        <v>0</v>
      </c>
      <c r="P23" s="218">
        <f t="shared" si="3"/>
        <v>0</v>
      </c>
      <c r="Q23" s="217">
        <f t="shared" si="4"/>
        <v>-45365.088759461963</v>
      </c>
      <c r="R23" s="222">
        <f t="shared" si="6"/>
        <v>-297242.57610567292</v>
      </c>
      <c r="S23" s="222"/>
      <c r="T23" s="225">
        <f t="shared" ca="1" si="5"/>
        <v>3463912.5850987332</v>
      </c>
      <c r="U23" s="227"/>
      <c r="V23" s="224">
        <f t="shared" si="7"/>
        <v>-251877.48734621098</v>
      </c>
      <c r="W23" s="227" t="str">
        <f t="shared" si="8"/>
        <v>S.006</v>
      </c>
      <c r="X23" s="183" t="s">
        <v>601</v>
      </c>
      <c r="AA23" s="674"/>
    </row>
    <row r="24" spans="1:27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665">
        <f t="shared" ca="1" si="0"/>
        <v>7516.4271395536398</v>
      </c>
      <c r="F24" s="218">
        <f t="shared" ca="1" si="0"/>
        <v>0</v>
      </c>
      <c r="G24" s="218">
        <f t="shared" ref="G24:G36" ca="1" si="9">+E24+F24</f>
        <v>7516.4271395536398</v>
      </c>
      <c r="H24" s="219"/>
      <c r="I24" s="221">
        <v>-170.84079824954642</v>
      </c>
      <c r="J24" s="221">
        <v>8456.6753253586667</v>
      </c>
      <c r="K24" s="221">
        <v>8838.6106763728767</v>
      </c>
      <c r="L24" s="217">
        <f t="shared" si="2"/>
        <v>-381.93535101421003</v>
      </c>
      <c r="M24" s="217"/>
      <c r="N24" s="218">
        <v>0</v>
      </c>
      <c r="O24" s="218">
        <v>0</v>
      </c>
      <c r="P24" s="218">
        <f t="shared" ref="P24:P36" si="10">+N24-O24</f>
        <v>0</v>
      </c>
      <c r="Q24" s="217">
        <f t="shared" si="4"/>
        <v>-99.559271214244703</v>
      </c>
      <c r="R24" s="222">
        <f t="shared" si="6"/>
        <v>-652.3354204780012</v>
      </c>
      <c r="S24" s="228" t="s">
        <v>266</v>
      </c>
      <c r="T24" s="225">
        <f t="shared" ca="1" si="5"/>
        <v>6864.091719075639</v>
      </c>
      <c r="V24" s="224">
        <f t="shared" si="7"/>
        <v>-552.77614926375645</v>
      </c>
      <c r="W24" s="183" t="str">
        <f t="shared" si="8"/>
        <v>S.007</v>
      </c>
      <c r="X24" s="183" t="s">
        <v>602</v>
      </c>
      <c r="AA24" s="674"/>
    </row>
    <row r="25" spans="1:27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665">
        <f t="shared" ca="1" si="0"/>
        <v>913073.98780091119</v>
      </c>
      <c r="F25" s="218">
        <f t="shared" ca="1" si="0"/>
        <v>0</v>
      </c>
      <c r="G25" s="218">
        <f t="shared" ca="1" si="9"/>
        <v>913073.98780091119</v>
      </c>
      <c r="H25" s="219"/>
      <c r="I25" s="221">
        <v>-14135.05280406645</v>
      </c>
      <c r="J25" s="221">
        <v>1034503.6642336263</v>
      </c>
      <c r="K25" s="221">
        <v>1081225.7512149897</v>
      </c>
      <c r="L25" s="217">
        <f t="shared" si="2"/>
        <v>-46722.086981363362</v>
      </c>
      <c r="M25" s="217"/>
      <c r="N25" s="218">
        <v>0</v>
      </c>
      <c r="O25" s="218">
        <v>0</v>
      </c>
      <c r="P25" s="218">
        <f t="shared" si="10"/>
        <v>0</v>
      </c>
      <c r="Q25" s="217">
        <f t="shared" si="4"/>
        <v>-10960.842817279034</v>
      </c>
      <c r="R25" s="222">
        <f t="shared" si="6"/>
        <v>-71817.982602708842</v>
      </c>
      <c r="S25" s="222"/>
      <c r="T25" s="225">
        <f t="shared" ca="1" si="5"/>
        <v>841256.00519820233</v>
      </c>
      <c r="V25" s="224">
        <f t="shared" si="7"/>
        <v>-60857.139785429812</v>
      </c>
      <c r="W25" s="183" t="str">
        <f t="shared" si="8"/>
        <v>S.008</v>
      </c>
      <c r="X25" s="183" t="s">
        <v>603</v>
      </c>
      <c r="AA25" s="674"/>
    </row>
    <row r="26" spans="1:27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665">
        <f t="shared" ca="1" si="0"/>
        <v>271056.73126775329</v>
      </c>
      <c r="F26" s="218">
        <f t="shared" ca="1" si="0"/>
        <v>0</v>
      </c>
      <c r="G26" s="218">
        <f t="shared" ca="1" si="9"/>
        <v>271056.73126775329</v>
      </c>
      <c r="H26" s="219"/>
      <c r="I26" s="221">
        <v>-10258.983222918061</v>
      </c>
      <c r="J26" s="221">
        <v>301203.4621396836</v>
      </c>
      <c r="K26" s="221">
        <v>314806.94644208421</v>
      </c>
      <c r="L26" s="217">
        <f t="shared" si="2"/>
        <v>-13603.484302400611</v>
      </c>
      <c r="M26" s="217"/>
      <c r="N26" s="218">
        <v>0</v>
      </c>
      <c r="O26" s="218">
        <v>0</v>
      </c>
      <c r="P26" s="218">
        <f t="shared" si="10"/>
        <v>0</v>
      </c>
      <c r="Q26" s="217">
        <f t="shared" si="4"/>
        <v>-4297.8154527082024</v>
      </c>
      <c r="R26" s="222">
        <f t="shared" si="6"/>
        <v>-28160.282978026873</v>
      </c>
      <c r="S26" s="222"/>
      <c r="T26" s="225">
        <f t="shared" ca="1" si="5"/>
        <v>242896.44828972642</v>
      </c>
      <c r="V26" s="224">
        <f t="shared" si="7"/>
        <v>-23862.467525318672</v>
      </c>
      <c r="W26" s="183" t="str">
        <f t="shared" si="8"/>
        <v>S.009</v>
      </c>
      <c r="X26" s="183" t="s">
        <v>604</v>
      </c>
      <c r="AA26" s="674"/>
    </row>
    <row r="27" spans="1:27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665">
        <f t="shared" ca="1" si="0"/>
        <v>0</v>
      </c>
      <c r="F27" s="218">
        <f t="shared" ca="1" si="0"/>
        <v>0</v>
      </c>
      <c r="G27" s="218">
        <f t="shared" ca="1" si="9"/>
        <v>0</v>
      </c>
      <c r="H27" s="219"/>
      <c r="I27" s="221">
        <v>0</v>
      </c>
      <c r="J27" s="221">
        <v>0</v>
      </c>
      <c r="K27" s="221">
        <v>0</v>
      </c>
      <c r="L27" s="217">
        <f t="shared" si="2"/>
        <v>0</v>
      </c>
      <c r="M27" s="217"/>
      <c r="N27" s="218">
        <v>0</v>
      </c>
      <c r="O27" s="218">
        <v>0</v>
      </c>
      <c r="P27" s="218">
        <f t="shared" si="10"/>
        <v>0</v>
      </c>
      <c r="Q27" s="217">
        <f t="shared" si="4"/>
        <v>0</v>
      </c>
      <c r="R27" s="222">
        <f t="shared" si="6"/>
        <v>0</v>
      </c>
      <c r="S27" s="222"/>
      <c r="T27" s="225">
        <f t="shared" ca="1" si="5"/>
        <v>0</v>
      </c>
      <c r="V27" s="224">
        <f t="shared" si="7"/>
        <v>0</v>
      </c>
      <c r="W27" s="183" t="str">
        <f t="shared" si="8"/>
        <v>S.010</v>
      </c>
      <c r="X27" s="183" t="s">
        <v>605</v>
      </c>
      <c r="AA27" s="674"/>
    </row>
    <row r="28" spans="1:27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665">
        <f t="shared" ca="1" si="0"/>
        <v>0</v>
      </c>
      <c r="F28" s="218">
        <f t="shared" ca="1" si="0"/>
        <v>0</v>
      </c>
      <c r="G28" s="218">
        <f t="shared" ca="1" si="9"/>
        <v>0</v>
      </c>
      <c r="H28" s="219"/>
      <c r="I28" s="221">
        <v>0</v>
      </c>
      <c r="J28" s="221">
        <v>0</v>
      </c>
      <c r="K28" s="221">
        <v>0</v>
      </c>
      <c r="L28" s="217">
        <f t="shared" si="2"/>
        <v>0</v>
      </c>
      <c r="M28" s="217"/>
      <c r="N28" s="218">
        <v>0</v>
      </c>
      <c r="O28" s="218">
        <v>0</v>
      </c>
      <c r="P28" s="218">
        <f t="shared" si="10"/>
        <v>0</v>
      </c>
      <c r="Q28" s="217">
        <f t="shared" si="4"/>
        <v>0</v>
      </c>
      <c r="R28" s="222">
        <f t="shared" si="6"/>
        <v>0</v>
      </c>
      <c r="S28" s="222"/>
      <c r="T28" s="225">
        <f t="shared" ca="1" si="5"/>
        <v>0</v>
      </c>
      <c r="V28" s="224">
        <f t="shared" si="7"/>
        <v>0</v>
      </c>
      <c r="W28" s="183" t="str">
        <f t="shared" si="8"/>
        <v>S.011</v>
      </c>
      <c r="X28" s="183" t="s">
        <v>606</v>
      </c>
      <c r="AA28" s="674"/>
    </row>
    <row r="29" spans="1:27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665">
        <f t="shared" ca="1" si="0"/>
        <v>17684.084169913105</v>
      </c>
      <c r="F29" s="218">
        <f t="shared" ca="1" si="0"/>
        <v>0</v>
      </c>
      <c r="G29" s="218">
        <f t="shared" ca="1" si="9"/>
        <v>17684.084169913105</v>
      </c>
      <c r="H29" s="219"/>
      <c r="I29" s="221">
        <v>-801.34688566212571</v>
      </c>
      <c r="J29" s="221">
        <v>19533.155765291729</v>
      </c>
      <c r="K29" s="221">
        <v>20415.346746570238</v>
      </c>
      <c r="L29" s="217">
        <f t="shared" si="2"/>
        <v>-882.19098127850884</v>
      </c>
      <c r="M29" s="217"/>
      <c r="N29" s="218">
        <v>0</v>
      </c>
      <c r="O29" s="218">
        <v>0</v>
      </c>
      <c r="P29" s="218">
        <f t="shared" si="10"/>
        <v>0</v>
      </c>
      <c r="Q29" s="217">
        <f t="shared" si="4"/>
        <v>-303.21822552842792</v>
      </c>
      <c r="R29" s="222">
        <f t="shared" si="6"/>
        <v>-1986.7560924690624</v>
      </c>
      <c r="S29" s="222"/>
      <c r="T29" s="225">
        <f ca="1">+G29+R29</f>
        <v>15697.328077444043</v>
      </c>
      <c r="V29" s="224">
        <f t="shared" si="7"/>
        <v>-1683.5378669406346</v>
      </c>
      <c r="W29" s="183" t="str">
        <f t="shared" si="8"/>
        <v>S.012</v>
      </c>
      <c r="X29" s="183" t="s">
        <v>607</v>
      </c>
      <c r="AA29" s="674"/>
    </row>
    <row r="30" spans="1:27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665">
        <f t="shared" ca="1" si="0"/>
        <v>539987.75875903154</v>
      </c>
      <c r="F30" s="218">
        <f t="shared" ca="1" si="0"/>
        <v>0</v>
      </c>
      <c r="G30" s="218">
        <f t="shared" ca="1" si="9"/>
        <v>539987.75875903154</v>
      </c>
      <c r="H30" s="219"/>
      <c r="I30" s="221">
        <v>-10583.984195284778</v>
      </c>
      <c r="J30" s="221">
        <v>610573.8520720416</v>
      </c>
      <c r="K30" s="221">
        <v>638149.66993653344</v>
      </c>
      <c r="L30" s="217">
        <f t="shared" si="2"/>
        <v>-27575.817864491837</v>
      </c>
      <c r="M30" s="217"/>
      <c r="N30" s="218">
        <v>0</v>
      </c>
      <c r="O30" s="218">
        <v>0</v>
      </c>
      <c r="P30" s="218">
        <f t="shared" si="10"/>
        <v>0</v>
      </c>
      <c r="Q30" s="217">
        <f t="shared" si="4"/>
        <v>-6872.8762769727027</v>
      </c>
      <c r="R30" s="222">
        <f t="shared" si="6"/>
        <v>-45032.678336749319</v>
      </c>
      <c r="S30" s="222"/>
      <c r="T30" s="225">
        <f t="shared" ca="1" si="5"/>
        <v>494955.08042228222</v>
      </c>
      <c r="V30" s="224">
        <f t="shared" si="7"/>
        <v>-38159.802059776615</v>
      </c>
      <c r="W30" s="183" t="str">
        <f t="shared" si="8"/>
        <v>S.013</v>
      </c>
      <c r="X30" s="183" t="s">
        <v>608</v>
      </c>
      <c r="AA30" s="674"/>
    </row>
    <row r="31" spans="1:27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665">
        <f t="shared" ca="1" si="0"/>
        <v>7701.9810856109507</v>
      </c>
      <c r="F31" s="218">
        <f t="shared" ca="1" si="0"/>
        <v>0</v>
      </c>
      <c r="G31" s="218">
        <f t="shared" ca="1" si="9"/>
        <v>7701.9810856109507</v>
      </c>
      <c r="H31" s="219"/>
      <c r="I31" s="221">
        <v>-200.81715770750998</v>
      </c>
      <c r="J31" s="221">
        <v>8651.0429048398582</v>
      </c>
      <c r="K31" s="221">
        <v>9041.7566287770915</v>
      </c>
      <c r="L31" s="217">
        <f t="shared" si="2"/>
        <v>-390.71372393723323</v>
      </c>
      <c r="M31" s="217"/>
      <c r="N31" s="218">
        <v>0</v>
      </c>
      <c r="O31" s="218">
        <v>0</v>
      </c>
      <c r="P31" s="218">
        <f t="shared" si="10"/>
        <v>0</v>
      </c>
      <c r="Q31" s="217">
        <f t="shared" si="4"/>
        <v>-106.53929905570119</v>
      </c>
      <c r="R31" s="222">
        <f t="shared" si="6"/>
        <v>-698.07018070044444</v>
      </c>
      <c r="S31" s="228" t="s">
        <v>266</v>
      </c>
      <c r="T31" s="225">
        <f t="shared" ca="1" si="5"/>
        <v>7003.9109049105064</v>
      </c>
      <c r="V31" s="224">
        <f t="shared" si="7"/>
        <v>-591.5308816447432</v>
      </c>
      <c r="W31" s="183" t="str">
        <f t="shared" si="8"/>
        <v>S.014</v>
      </c>
      <c r="X31" s="183" t="s">
        <v>609</v>
      </c>
      <c r="AA31" s="674"/>
    </row>
    <row r="32" spans="1:27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665">
        <f t="shared" ca="1" si="0"/>
        <v>33818.004294243845</v>
      </c>
      <c r="F32" s="218">
        <f t="shared" ca="1" si="0"/>
        <v>0</v>
      </c>
      <c r="G32" s="218">
        <f t="shared" ca="1" si="9"/>
        <v>33818.004294243845</v>
      </c>
      <c r="H32" s="219"/>
      <c r="I32" s="221">
        <v>-1228.1402873561019</v>
      </c>
      <c r="J32" s="221">
        <v>37724.915597372943</v>
      </c>
      <c r="K32" s="221">
        <v>39428.715060674789</v>
      </c>
      <c r="L32" s="217">
        <f t="shared" si="2"/>
        <v>-1703.7994633018461</v>
      </c>
      <c r="M32" s="217"/>
      <c r="N32" s="218">
        <v>0</v>
      </c>
      <c r="O32" s="218">
        <v>0</v>
      </c>
      <c r="P32" s="218">
        <f t="shared" si="10"/>
        <v>0</v>
      </c>
      <c r="Q32" s="217">
        <f t="shared" si="4"/>
        <v>-528.06508603593716</v>
      </c>
      <c r="R32" s="222">
        <f t="shared" si="6"/>
        <v>-3460.0048366938854</v>
      </c>
      <c r="S32" s="222"/>
      <c r="T32" s="225">
        <f t="shared" ca="1" si="5"/>
        <v>30357.999457549959</v>
      </c>
      <c r="V32" s="224">
        <f t="shared" si="7"/>
        <v>-2931.939750657948</v>
      </c>
      <c r="W32" s="183" t="str">
        <f t="shared" si="8"/>
        <v>S.015</v>
      </c>
      <c r="X32" s="183" t="s">
        <v>610</v>
      </c>
      <c r="AA32" s="674"/>
    </row>
    <row r="33" spans="1:27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665">
        <f t="shared" ca="1" si="0"/>
        <v>37597.501654739717</v>
      </c>
      <c r="F33" s="218">
        <f t="shared" ca="1" si="0"/>
        <v>0</v>
      </c>
      <c r="G33" s="218">
        <f t="shared" ca="1" si="9"/>
        <v>37597.501654739717</v>
      </c>
      <c r="H33" s="219"/>
      <c r="I33" s="221">
        <v>-291.32614684151486</v>
      </c>
      <c r="J33" s="221">
        <v>42830.352203036244</v>
      </c>
      <c r="K33" s="221">
        <v>44764.732437982188</v>
      </c>
      <c r="L33" s="217">
        <f t="shared" si="2"/>
        <v>-1934.3802349459438</v>
      </c>
      <c r="M33" s="217"/>
      <c r="N33" s="218">
        <v>0</v>
      </c>
      <c r="O33" s="218">
        <v>0</v>
      </c>
      <c r="P33" s="218">
        <f t="shared" si="10"/>
        <v>0</v>
      </c>
      <c r="Q33" s="217">
        <f t="shared" si="4"/>
        <v>-400.86697952288387</v>
      </c>
      <c r="R33" s="222">
        <f t="shared" si="6"/>
        <v>-2626.5733613103425</v>
      </c>
      <c r="S33" s="222"/>
      <c r="T33" s="225">
        <f t="shared" ca="1" si="5"/>
        <v>34970.928293429373</v>
      </c>
      <c r="V33" s="224">
        <f t="shared" si="7"/>
        <v>-2225.7063817874587</v>
      </c>
      <c r="W33" s="183" t="str">
        <f t="shared" si="8"/>
        <v>S.016</v>
      </c>
      <c r="X33" s="183" t="s">
        <v>611</v>
      </c>
      <c r="AA33" s="675"/>
    </row>
    <row r="34" spans="1:27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665">
        <f t="shared" ca="1" si="0"/>
        <v>185645.99619752425</v>
      </c>
      <c r="F34" s="218">
        <f t="shared" ca="1" si="0"/>
        <v>0</v>
      </c>
      <c r="G34" s="218">
        <f t="shared" ca="1" si="9"/>
        <v>185645.99619752425</v>
      </c>
      <c r="H34" s="219"/>
      <c r="I34" s="221">
        <v>-6696.7266608215286</v>
      </c>
      <c r="J34" s="221">
        <v>206689.4566984821</v>
      </c>
      <c r="K34" s="221">
        <v>216024.33206709783</v>
      </c>
      <c r="L34" s="217">
        <f t="shared" si="2"/>
        <v>-9334.8753686157288</v>
      </c>
      <c r="M34" s="217"/>
      <c r="N34" s="218">
        <v>0</v>
      </c>
      <c r="O34" s="218">
        <v>0</v>
      </c>
      <c r="P34" s="218">
        <f t="shared" si="10"/>
        <v>0</v>
      </c>
      <c r="Q34" s="217">
        <f t="shared" si="4"/>
        <v>-2887.415849206629</v>
      </c>
      <c r="R34" s="222">
        <f t="shared" si="6"/>
        <v>-18919.017878643885</v>
      </c>
      <c r="S34" s="222"/>
      <c r="T34" s="225">
        <f t="shared" ca="1" si="5"/>
        <v>166726.97831888037</v>
      </c>
      <c r="V34" s="224">
        <f t="shared" si="7"/>
        <v>-16031.602029437257</v>
      </c>
      <c r="W34" s="183" t="str">
        <f t="shared" si="8"/>
        <v>S.017</v>
      </c>
      <c r="X34" s="183" t="s">
        <v>612</v>
      </c>
      <c r="AA34" s="674"/>
    </row>
    <row r="35" spans="1:27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665">
        <f t="shared" ca="1" si="0"/>
        <v>0</v>
      </c>
      <c r="F35" s="218">
        <f t="shared" ca="1" si="0"/>
        <v>0</v>
      </c>
      <c r="G35" s="218">
        <f t="shared" ca="1" si="9"/>
        <v>0</v>
      </c>
      <c r="H35" s="219"/>
      <c r="I35" s="221">
        <v>0</v>
      </c>
      <c r="J35" s="221">
        <v>0</v>
      </c>
      <c r="K35" s="221">
        <v>0</v>
      </c>
      <c r="L35" s="217">
        <f t="shared" si="2"/>
        <v>0</v>
      </c>
      <c r="M35" s="217"/>
      <c r="N35" s="218">
        <v>0</v>
      </c>
      <c r="O35" s="218">
        <v>0</v>
      </c>
      <c r="P35" s="218">
        <f t="shared" si="10"/>
        <v>0</v>
      </c>
      <c r="Q35" s="217">
        <f t="shared" si="4"/>
        <v>0</v>
      </c>
      <c r="R35" s="222">
        <f t="shared" si="6"/>
        <v>0</v>
      </c>
      <c r="S35" s="222"/>
      <c r="T35" s="225">
        <f t="shared" ca="1" si="5"/>
        <v>0</v>
      </c>
      <c r="V35" s="224">
        <f t="shared" si="7"/>
        <v>0</v>
      </c>
      <c r="W35" s="183" t="str">
        <f t="shared" si="8"/>
        <v>S.018</v>
      </c>
      <c r="X35" s="183" t="s">
        <v>613</v>
      </c>
      <c r="AA35" s="675"/>
    </row>
    <row r="36" spans="1:27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665">
        <f t="shared" ca="1" si="0"/>
        <v>426657.474754803</v>
      </c>
      <c r="F36" s="218">
        <f t="shared" ca="1" si="0"/>
        <v>0</v>
      </c>
      <c r="G36" s="218">
        <f t="shared" ca="1" si="9"/>
        <v>426657.474754803</v>
      </c>
      <c r="H36" s="219"/>
      <c r="I36" s="221">
        <v>-15378.168150883401</v>
      </c>
      <c r="J36" s="221">
        <v>474134.83941316913</v>
      </c>
      <c r="K36" s="221">
        <v>495548.55690286763</v>
      </c>
      <c r="L36" s="217">
        <f t="shared" si="2"/>
        <v>-21413.717489698494</v>
      </c>
      <c r="M36" s="217"/>
      <c r="N36" s="218">
        <v>0</v>
      </c>
      <c r="O36" s="218">
        <v>0</v>
      </c>
      <c r="P36" s="218">
        <f t="shared" si="10"/>
        <v>0</v>
      </c>
      <c r="Q36" s="217">
        <f t="shared" si="4"/>
        <v>-6626.5039218006932</v>
      </c>
      <c r="R36" s="222">
        <f t="shared" si="6"/>
        <v>-43418.389562382588</v>
      </c>
      <c r="S36" s="222"/>
      <c r="T36" s="225">
        <f t="shared" ca="1" si="5"/>
        <v>383239.0851924204</v>
      </c>
      <c r="V36" s="224">
        <f t="shared" si="7"/>
        <v>-36791.885640581895</v>
      </c>
      <c r="W36" s="183" t="str">
        <f t="shared" si="8"/>
        <v>S.019</v>
      </c>
      <c r="X36" s="183" t="s">
        <v>614</v>
      </c>
      <c r="AA36" s="674"/>
    </row>
    <row r="37" spans="1:27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665">
        <f t="shared" ca="1" si="0"/>
        <v>0</v>
      </c>
      <c r="F37" s="218">
        <f t="shared" ca="1" si="0"/>
        <v>0</v>
      </c>
      <c r="G37" s="218">
        <f t="shared" ref="G37:G42" ca="1" si="11">+E37+F37</f>
        <v>0</v>
      </c>
      <c r="H37" s="219"/>
      <c r="I37" s="221">
        <v>0</v>
      </c>
      <c r="J37" s="221">
        <v>0</v>
      </c>
      <c r="K37" s="221">
        <v>0</v>
      </c>
      <c r="L37" s="217">
        <f t="shared" si="2"/>
        <v>0</v>
      </c>
      <c r="M37" s="217"/>
      <c r="N37" s="218">
        <v>0</v>
      </c>
      <c r="O37" s="218">
        <v>0</v>
      </c>
      <c r="P37" s="218">
        <f t="shared" ref="P37:P42" si="12">+N37-O37</f>
        <v>0</v>
      </c>
      <c r="Q37" s="217">
        <f t="shared" si="4"/>
        <v>0</v>
      </c>
      <c r="R37" s="222">
        <f t="shared" si="6"/>
        <v>0</v>
      </c>
      <c r="S37" s="222"/>
      <c r="T37" s="225">
        <f t="shared" ca="1" si="5"/>
        <v>0</v>
      </c>
      <c r="V37" s="224">
        <f t="shared" si="7"/>
        <v>0</v>
      </c>
      <c r="W37" s="183" t="str">
        <f t="shared" si="8"/>
        <v>S.020</v>
      </c>
      <c r="X37" s="183" t="s">
        <v>615</v>
      </c>
      <c r="AA37" s="674"/>
    </row>
    <row r="38" spans="1:27" ht="13">
      <c r="A38" s="214" t="s">
        <v>255</v>
      </c>
      <c r="B38" s="192" t="s">
        <v>191</v>
      </c>
      <c r="C38" s="226" t="str">
        <f t="shared" ref="C38:F57" ca="1" si="13">INDIRECT("'"&amp; $A38 &amp; "'!" &amp;C$103)</f>
        <v>Reconductor 4 mi. of McNabb-Turk</v>
      </c>
      <c r="D38" s="216">
        <f t="shared" ca="1" si="13"/>
        <v>2010</v>
      </c>
      <c r="E38" s="665">
        <f t="shared" ca="1" si="13"/>
        <v>163274.12637891062</v>
      </c>
      <c r="F38" s="218">
        <f t="shared" ca="1" si="13"/>
        <v>0</v>
      </c>
      <c r="G38" s="218">
        <f t="shared" ca="1" si="11"/>
        <v>163274.12637891062</v>
      </c>
      <c r="H38" s="219"/>
      <c r="I38" s="221">
        <v>-3165.2672216836945</v>
      </c>
      <c r="J38" s="221">
        <v>183988.95470723149</v>
      </c>
      <c r="K38" s="221">
        <v>192298.58979374386</v>
      </c>
      <c r="L38" s="217">
        <f t="shared" si="2"/>
        <v>-8309.6350865123677</v>
      </c>
      <c r="M38" s="217"/>
      <c r="N38" s="218">
        <v>0</v>
      </c>
      <c r="O38" s="218">
        <v>0</v>
      </c>
      <c r="P38" s="218">
        <f t="shared" si="12"/>
        <v>0</v>
      </c>
      <c r="Q38" s="217">
        <f t="shared" si="4"/>
        <v>-2066.7188925937971</v>
      </c>
      <c r="R38" s="222">
        <f t="shared" si="6"/>
        <v>-13541.621200789859</v>
      </c>
      <c r="S38" s="222"/>
      <c r="T38" s="225">
        <f t="shared" ca="1" si="5"/>
        <v>149732.50517812074</v>
      </c>
      <c r="V38" s="224">
        <f t="shared" ref="V38:V43" si="14">+I38+L38+P38</f>
        <v>-11474.902308196062</v>
      </c>
      <c r="W38" s="183" t="str">
        <f t="shared" ref="W38:W43" si="15">A38</f>
        <v>S.021</v>
      </c>
      <c r="X38" s="183" t="s">
        <v>616</v>
      </c>
      <c r="AA38" s="675"/>
    </row>
    <row r="39" spans="1:27" ht="13">
      <c r="A39" s="214" t="s">
        <v>256</v>
      </c>
      <c r="B39" s="192" t="s">
        <v>191</v>
      </c>
      <c r="C39" s="226" t="str">
        <f t="shared" ca="1" si="13"/>
        <v>Longwood: r&amp;r switches, upgrade bus</v>
      </c>
      <c r="D39" s="216">
        <f t="shared" ca="1" si="13"/>
        <v>2010</v>
      </c>
      <c r="E39" s="665">
        <f t="shared" ca="1" si="13"/>
        <v>20594.743603912346</v>
      </c>
      <c r="F39" s="218">
        <f t="shared" ca="1" si="13"/>
        <v>0</v>
      </c>
      <c r="G39" s="218">
        <f t="shared" ca="1" si="11"/>
        <v>20594.743603912346</v>
      </c>
      <c r="H39" s="219"/>
      <c r="I39" s="221">
        <v>-561.00725170376245</v>
      </c>
      <c r="J39" s="221">
        <v>23049.678227634235</v>
      </c>
      <c r="K39" s="221">
        <v>24090.688625448303</v>
      </c>
      <c r="L39" s="217">
        <f t="shared" si="2"/>
        <v>-1041.0103978140687</v>
      </c>
      <c r="M39" s="217"/>
      <c r="N39" s="218">
        <v>0</v>
      </c>
      <c r="O39" s="218">
        <v>0</v>
      </c>
      <c r="P39" s="218">
        <f t="shared" si="12"/>
        <v>0</v>
      </c>
      <c r="Q39" s="217">
        <f t="shared" si="4"/>
        <v>-288.53580218825505</v>
      </c>
      <c r="R39" s="222">
        <f t="shared" si="6"/>
        <v>-1890.5534517060862</v>
      </c>
      <c r="S39" s="222"/>
      <c r="T39" s="225">
        <f t="shared" ca="1" si="5"/>
        <v>18704.190152206258</v>
      </c>
      <c r="V39" s="224">
        <f t="shared" si="14"/>
        <v>-1602.0176495178312</v>
      </c>
      <c r="W39" s="183" t="str">
        <f t="shared" si="15"/>
        <v>S.022</v>
      </c>
      <c r="X39" s="183" t="s">
        <v>617</v>
      </c>
      <c r="AA39" s="675"/>
    </row>
    <row r="40" spans="1:27" ht="25">
      <c r="A40" s="214" t="s">
        <v>257</v>
      </c>
      <c r="B40" s="192" t="s">
        <v>191</v>
      </c>
      <c r="C40" s="226" t="str">
        <f t="shared" ca="1" si="13"/>
        <v>Reconductor: Greggton-Lake Lamond &amp; Quitman-Westwood 69 kV lines</v>
      </c>
      <c r="D40" s="216">
        <f t="shared" ca="1" si="13"/>
        <v>2010</v>
      </c>
      <c r="E40" s="665">
        <f t="shared" ca="1" si="13"/>
        <v>479557.5703288482</v>
      </c>
      <c r="F40" s="218">
        <f t="shared" ca="1" si="13"/>
        <v>0</v>
      </c>
      <c r="G40" s="218">
        <f t="shared" ca="1" si="11"/>
        <v>479557.5703288482</v>
      </c>
      <c r="H40" s="219"/>
      <c r="I40" s="221">
        <v>-12632.037981775531</v>
      </c>
      <c r="J40" s="221">
        <v>537131.0494819954</v>
      </c>
      <c r="K40" s="221">
        <v>561389.91340093571</v>
      </c>
      <c r="L40" s="217">
        <f t="shared" si="2"/>
        <v>-24258.863918940304</v>
      </c>
      <c r="M40" s="217"/>
      <c r="N40" s="218">
        <v>0</v>
      </c>
      <c r="O40" s="218">
        <v>0</v>
      </c>
      <c r="P40" s="218">
        <f t="shared" si="12"/>
        <v>0</v>
      </c>
      <c r="Q40" s="217">
        <f t="shared" si="4"/>
        <v>-6644.3375181134597</v>
      </c>
      <c r="R40" s="222">
        <f t="shared" si="6"/>
        <v>-43535.239418829296</v>
      </c>
      <c r="S40" s="222"/>
      <c r="T40" s="225">
        <f t="shared" ca="1" si="5"/>
        <v>436022.33091001888</v>
      </c>
      <c r="V40" s="224">
        <f t="shared" si="14"/>
        <v>-36890.901900715835</v>
      </c>
      <c r="W40" s="183" t="str">
        <f t="shared" si="15"/>
        <v>S.023</v>
      </c>
      <c r="X40" s="183" t="s">
        <v>618</v>
      </c>
      <c r="AA40" s="674"/>
    </row>
    <row r="41" spans="1:27" ht="25">
      <c r="A41" s="214" t="s">
        <v>258</v>
      </c>
      <c r="B41" s="192" t="s">
        <v>191</v>
      </c>
      <c r="C41" s="226" t="str">
        <f t="shared" ca="1" si="13"/>
        <v>Rebuild/reconductor Dyess-Elm Springs REC [Dyess Station-Flint Creek]</v>
      </c>
      <c r="D41" s="216">
        <f t="shared" ca="1" si="13"/>
        <v>2010</v>
      </c>
      <c r="E41" s="665">
        <f t="shared" ca="1" si="13"/>
        <v>524847.24314257212</v>
      </c>
      <c r="F41" s="218">
        <f t="shared" ca="1" si="13"/>
        <v>0</v>
      </c>
      <c r="G41" s="218">
        <f t="shared" ca="1" si="11"/>
        <v>524847.24314257212</v>
      </c>
      <c r="H41" s="219"/>
      <c r="I41" s="221">
        <v>-13542.635829990031</v>
      </c>
      <c r="J41" s="221">
        <v>588135.70562581415</v>
      </c>
      <c r="K41" s="221">
        <v>614698.132174058</v>
      </c>
      <c r="L41" s="217">
        <f t="shared" si="2"/>
        <v>-26562.42654824385</v>
      </c>
      <c r="M41" s="217"/>
      <c r="N41" s="218">
        <v>0</v>
      </c>
      <c r="O41" s="218">
        <v>0</v>
      </c>
      <c r="P41" s="218">
        <f t="shared" si="12"/>
        <v>0</v>
      </c>
      <c r="Q41" s="217">
        <f t="shared" si="4"/>
        <v>-7223.2327456545418</v>
      </c>
      <c r="R41" s="222">
        <f t="shared" si="6"/>
        <v>-47328.29512388842</v>
      </c>
      <c r="S41" s="222"/>
      <c r="T41" s="225">
        <f t="shared" ca="1" si="5"/>
        <v>477518.9480186837</v>
      </c>
      <c r="V41" s="224">
        <f t="shared" si="14"/>
        <v>-40105.062378233881</v>
      </c>
      <c r="W41" s="183" t="str">
        <f t="shared" si="15"/>
        <v>S.024</v>
      </c>
      <c r="X41" s="183" t="s">
        <v>619</v>
      </c>
      <c r="AA41" s="675"/>
    </row>
    <row r="42" spans="1:27" ht="13">
      <c r="A42" s="214" t="s">
        <v>259</v>
      </c>
      <c r="B42" s="192" t="s">
        <v>191</v>
      </c>
      <c r="C42" s="226" t="str">
        <f t="shared" ca="1" si="13"/>
        <v>Replace switch at Diana*</v>
      </c>
      <c r="D42" s="216">
        <f t="shared" ca="1" si="13"/>
        <v>2010</v>
      </c>
      <c r="E42" s="665">
        <f t="shared" ca="1" si="13"/>
        <v>9026.2460388745894</v>
      </c>
      <c r="F42" s="218">
        <f t="shared" ca="1" si="13"/>
        <v>0</v>
      </c>
      <c r="G42" s="218">
        <f t="shared" ca="1" si="11"/>
        <v>9026.2460388745894</v>
      </c>
      <c r="H42" s="219"/>
      <c r="I42" s="221">
        <v>-249.40518001441524</v>
      </c>
      <c r="J42" s="221">
        <v>10092.218179000203</v>
      </c>
      <c r="K42" s="221">
        <v>10548.020813535537</v>
      </c>
      <c r="L42" s="217">
        <f t="shared" si="2"/>
        <v>-455.80263453533371</v>
      </c>
      <c r="M42" s="217"/>
      <c r="N42" s="218">
        <v>0</v>
      </c>
      <c r="O42" s="218">
        <v>0</v>
      </c>
      <c r="P42" s="218">
        <f t="shared" si="12"/>
        <v>0</v>
      </c>
      <c r="Q42" s="217">
        <f t="shared" si="4"/>
        <v>-127.0133962268018</v>
      </c>
      <c r="R42" s="222">
        <f t="shared" si="6"/>
        <v>-832.22121077655072</v>
      </c>
      <c r="S42" s="228" t="s">
        <v>266</v>
      </c>
      <c r="T42" s="225">
        <f t="shared" ca="1" si="5"/>
        <v>8194.0248280980395</v>
      </c>
      <c r="V42" s="224">
        <f t="shared" si="14"/>
        <v>-705.20781454974895</v>
      </c>
      <c r="W42" s="183" t="str">
        <f t="shared" si="15"/>
        <v>S.025</v>
      </c>
      <c r="X42" s="183" t="s">
        <v>620</v>
      </c>
      <c r="AA42" s="675"/>
    </row>
    <row r="43" spans="1:27" ht="13">
      <c r="A43" s="214" t="s">
        <v>274</v>
      </c>
      <c r="B43" s="192" t="s">
        <v>191</v>
      </c>
      <c r="C43" s="226" t="str">
        <f t="shared" ca="1" si="13"/>
        <v>Whitney repl CB and Switches</v>
      </c>
      <c r="D43" s="216">
        <f t="shared" ca="1" si="13"/>
        <v>2011</v>
      </c>
      <c r="E43" s="665">
        <f t="shared" ca="1" si="13"/>
        <v>26039.971196629613</v>
      </c>
      <c r="F43" s="218">
        <f t="shared" ca="1" si="13"/>
        <v>0</v>
      </c>
      <c r="G43" s="218">
        <f ca="1">+E43+F43</f>
        <v>26039.971196629613</v>
      </c>
      <c r="H43" s="219"/>
      <c r="I43" s="221">
        <v>-1101.1530601434388</v>
      </c>
      <c r="J43" s="221">
        <v>28723.337654488081</v>
      </c>
      <c r="K43" s="221">
        <v>30020.591909534382</v>
      </c>
      <c r="L43" s="217">
        <f>+J43-K43</f>
        <v>-1297.2542550463004</v>
      </c>
      <c r="M43" s="217"/>
      <c r="N43" s="218">
        <v>0</v>
      </c>
      <c r="O43" s="218">
        <v>0</v>
      </c>
      <c r="P43" s="218">
        <f>+N43-O43</f>
        <v>0</v>
      </c>
      <c r="Q43" s="217">
        <f t="shared" si="4"/>
        <v>-431.97175690962808</v>
      </c>
      <c r="R43" s="222">
        <f>I43+L43+P43+Q43</f>
        <v>-2830.3790720993675</v>
      </c>
      <c r="S43" s="228" t="s">
        <v>266</v>
      </c>
      <c r="T43" s="225">
        <f ca="1">+G43+R43</f>
        <v>23209.592124530245</v>
      </c>
      <c r="V43" s="224">
        <f t="shared" si="14"/>
        <v>-2398.4073151897392</v>
      </c>
      <c r="W43" s="183" t="str">
        <f t="shared" si="15"/>
        <v>S.026</v>
      </c>
      <c r="X43" s="183" t="s">
        <v>273</v>
      </c>
      <c r="AA43" s="675"/>
    </row>
    <row r="44" spans="1:27" ht="13">
      <c r="A44" s="214" t="s">
        <v>288</v>
      </c>
      <c r="B44" s="192" t="s">
        <v>191</v>
      </c>
      <c r="C44" s="226" t="str">
        <f t="shared" ca="1" si="13"/>
        <v>Linwood - Powell Street 138 kV</v>
      </c>
      <c r="D44" s="216">
        <f t="shared" ca="1" si="13"/>
        <v>2012</v>
      </c>
      <c r="E44" s="665">
        <f t="shared" ca="1" si="13"/>
        <v>44567.99072272762</v>
      </c>
      <c r="F44" s="218">
        <f t="shared" ca="1" si="13"/>
        <v>0</v>
      </c>
      <c r="G44" s="218">
        <f t="shared" ref="G44:G50" ca="1" si="16">+E44+F44</f>
        <v>44567.99072272762</v>
      </c>
      <c r="H44" s="219"/>
      <c r="I44" s="221">
        <v>-1202.0109751209529</v>
      </c>
      <c r="J44" s="221">
        <v>49776.748787075616</v>
      </c>
      <c r="K44" s="221">
        <v>52024.854489245467</v>
      </c>
      <c r="L44" s="217">
        <f t="shared" ref="L44:L50" si="17">+J44-K44</f>
        <v>-2248.1057021698507</v>
      </c>
      <c r="M44" s="217"/>
      <c r="N44" s="218">
        <v>0</v>
      </c>
      <c r="O44" s="218">
        <v>0</v>
      </c>
      <c r="P44" s="218">
        <f t="shared" ref="P44:P50" si="18">+N44-O44</f>
        <v>0</v>
      </c>
      <c r="Q44" s="217">
        <f t="shared" si="4"/>
        <v>-621.39276894033924</v>
      </c>
      <c r="R44" s="222">
        <f t="shared" ref="R44:R50" si="19">I44+L44+P44+Q44</f>
        <v>-4071.5094462311426</v>
      </c>
      <c r="S44" s="228" t="s">
        <v>266</v>
      </c>
      <c r="T44" s="225">
        <f t="shared" ref="T44:T50" ca="1" si="20">+G44+R44</f>
        <v>40496.481276496474</v>
      </c>
      <c r="V44" s="224">
        <f t="shared" ref="V44:V50" si="21">+I44+L44+P44</f>
        <v>-3450.1166772908036</v>
      </c>
      <c r="W44" s="183" t="str">
        <f t="shared" ref="W44:W50" si="22">A44</f>
        <v>S.027</v>
      </c>
      <c r="X44" s="183" t="s">
        <v>279</v>
      </c>
      <c r="AA44" s="675"/>
    </row>
    <row r="45" spans="1:27" ht="13">
      <c r="A45" s="214" t="s">
        <v>289</v>
      </c>
      <c r="B45" s="192" t="s">
        <v>191</v>
      </c>
      <c r="C45" s="226" t="str">
        <f t="shared" ca="1" si="13"/>
        <v>Bloomburg-Texarkana Plant</v>
      </c>
      <c r="D45" s="216">
        <f t="shared" ca="1" si="13"/>
        <v>2012</v>
      </c>
      <c r="E45" s="665">
        <f t="shared" ca="1" si="13"/>
        <v>557382.50287100696</v>
      </c>
      <c r="F45" s="218">
        <f t="shared" ca="1" si="13"/>
        <v>0</v>
      </c>
      <c r="G45" s="218">
        <f t="shared" ca="1" si="16"/>
        <v>557382.50287100696</v>
      </c>
      <c r="H45" s="219"/>
      <c r="I45" s="221">
        <v>-14906.731033955934</v>
      </c>
      <c r="J45" s="221">
        <v>622627.93410278682</v>
      </c>
      <c r="K45" s="221">
        <v>650748.15977228945</v>
      </c>
      <c r="L45" s="217">
        <f t="shared" si="17"/>
        <v>-28120.22566950263</v>
      </c>
      <c r="M45" s="217"/>
      <c r="N45" s="218">
        <v>0</v>
      </c>
      <c r="O45" s="218">
        <v>0</v>
      </c>
      <c r="P45" s="218">
        <f t="shared" si="18"/>
        <v>0</v>
      </c>
      <c r="Q45" s="217">
        <f t="shared" si="4"/>
        <v>-7749.4885726685316</v>
      </c>
      <c r="R45" s="222">
        <f t="shared" si="19"/>
        <v>-50776.445276127095</v>
      </c>
      <c r="S45" s="228" t="s">
        <v>266</v>
      </c>
      <c r="T45" s="225">
        <f t="shared" ca="1" si="20"/>
        <v>506606.05759487988</v>
      </c>
      <c r="V45" s="224">
        <f t="shared" si="21"/>
        <v>-43026.956703458563</v>
      </c>
      <c r="W45" s="183" t="str">
        <f t="shared" si="22"/>
        <v>S.028</v>
      </c>
      <c r="X45" s="183" t="s">
        <v>621</v>
      </c>
      <c r="AA45" s="674"/>
    </row>
    <row r="46" spans="1:27" ht="37.5">
      <c r="A46" s="214" t="s">
        <v>290</v>
      </c>
      <c r="B46" s="192" t="s">
        <v>191</v>
      </c>
      <c r="C46" s="226" t="str">
        <f t="shared" ca="1" si="13"/>
        <v xml:space="preserve">Knox Lee - Pirkey 138 kV / Pirkey - Whitney 138 kV - Replace Breaker,  Wavetraps, and reset relays and CT's </v>
      </c>
      <c r="D46" s="216">
        <f t="shared" ca="1" si="13"/>
        <v>2012</v>
      </c>
      <c r="E46" s="665">
        <f t="shared" ca="1" si="13"/>
        <v>202043.65008656291</v>
      </c>
      <c r="F46" s="218">
        <f t="shared" ca="1" si="13"/>
        <v>0</v>
      </c>
      <c r="G46" s="218">
        <f t="shared" ca="1" si="16"/>
        <v>202043.65008656291</v>
      </c>
      <c r="H46" s="219"/>
      <c r="I46" s="221">
        <v>-5671.8328617683437</v>
      </c>
      <c r="J46" s="221">
        <v>225309.29260916091</v>
      </c>
      <c r="K46" s="221">
        <v>235485.10998994621</v>
      </c>
      <c r="L46" s="217">
        <f t="shared" si="17"/>
        <v>-10175.817380785302</v>
      </c>
      <c r="M46" s="217"/>
      <c r="N46" s="218">
        <v>0</v>
      </c>
      <c r="O46" s="218">
        <v>0</v>
      </c>
      <c r="P46" s="218">
        <f t="shared" si="18"/>
        <v>0</v>
      </c>
      <c r="Q46" s="217">
        <f t="shared" si="4"/>
        <v>-2854.2847058584885</v>
      </c>
      <c r="R46" s="222">
        <f t="shared" si="19"/>
        <v>-18701.934948412134</v>
      </c>
      <c r="S46" s="228" t="s">
        <v>266</v>
      </c>
      <c r="T46" s="225">
        <f t="shared" ca="1" si="20"/>
        <v>183341.71513815079</v>
      </c>
      <c r="V46" s="224">
        <f t="shared" si="21"/>
        <v>-15847.650242553646</v>
      </c>
      <c r="W46" s="183" t="str">
        <f t="shared" si="22"/>
        <v>S.029</v>
      </c>
      <c r="X46" s="183" t="s">
        <v>622</v>
      </c>
      <c r="AA46" s="675"/>
    </row>
    <row r="47" spans="1:27" ht="13">
      <c r="A47" s="214" t="s">
        <v>291</v>
      </c>
      <c r="B47" s="192" t="s">
        <v>191</v>
      </c>
      <c r="C47" s="226" t="str">
        <f t="shared" ca="1" si="13"/>
        <v>NW Texarkana - Turk 345</v>
      </c>
      <c r="D47" s="216">
        <f t="shared" ca="1" si="13"/>
        <v>2012</v>
      </c>
      <c r="E47" s="665">
        <f t="shared" ca="1" si="13"/>
        <v>5074256.1543603484</v>
      </c>
      <c r="F47" s="218">
        <f t="shared" ca="1" si="13"/>
        <v>0</v>
      </c>
      <c r="G47" s="218">
        <f t="shared" ca="1" si="16"/>
        <v>5074256.1543603484</v>
      </c>
      <c r="H47" s="219"/>
      <c r="I47" s="221">
        <v>-144125.215015986</v>
      </c>
      <c r="J47" s="221">
        <v>5658894.3866321361</v>
      </c>
      <c r="K47" s="221">
        <v>5914471.3989633992</v>
      </c>
      <c r="L47" s="217">
        <f t="shared" si="17"/>
        <v>-255577.01233126316</v>
      </c>
      <c r="M47" s="217"/>
      <c r="N47" s="218">
        <v>0</v>
      </c>
      <c r="O47" s="218">
        <v>0</v>
      </c>
      <c r="P47" s="218">
        <f t="shared" si="18"/>
        <v>0</v>
      </c>
      <c r="Q47" s="217">
        <f t="shared" si="4"/>
        <v>-71989.470801886549</v>
      </c>
      <c r="R47" s="222">
        <f t="shared" si="19"/>
        <v>-471691.69814913569</v>
      </c>
      <c r="S47" s="228" t="s">
        <v>266</v>
      </c>
      <c r="T47" s="225">
        <f t="shared" ca="1" si="20"/>
        <v>4602564.456211213</v>
      </c>
      <c r="V47" s="224">
        <f t="shared" si="21"/>
        <v>-399702.22734724917</v>
      </c>
      <c r="W47" s="183" t="str">
        <f t="shared" si="22"/>
        <v>S.030</v>
      </c>
      <c r="X47" s="183" t="s">
        <v>283</v>
      </c>
      <c r="AA47" s="675"/>
    </row>
    <row r="48" spans="1:27" ht="25">
      <c r="A48" s="214" t="s">
        <v>292</v>
      </c>
      <c r="B48" s="192" t="s">
        <v>191</v>
      </c>
      <c r="C48" s="226" t="str">
        <f t="shared" ca="1" si="13"/>
        <v>Lone Star South - Pittsburg 138 kV - Replace Wavetraps, reset CT's and Relays</v>
      </c>
      <c r="D48" s="216">
        <f t="shared" ca="1" si="13"/>
        <v>2012</v>
      </c>
      <c r="E48" s="665">
        <f t="shared" ca="1" si="13"/>
        <v>24370.612338328847</v>
      </c>
      <c r="F48" s="218">
        <f t="shared" ca="1" si="13"/>
        <v>0</v>
      </c>
      <c r="G48" s="218">
        <f t="shared" ca="1" si="16"/>
        <v>24370.612338328847</v>
      </c>
      <c r="H48" s="219"/>
      <c r="I48" s="221">
        <v>-608.88519454368361</v>
      </c>
      <c r="J48" s="221">
        <v>27265.430629563471</v>
      </c>
      <c r="K48" s="221">
        <v>28496.840305045396</v>
      </c>
      <c r="L48" s="217">
        <f t="shared" si="17"/>
        <v>-1231.4096754819257</v>
      </c>
      <c r="M48" s="217"/>
      <c r="N48" s="218">
        <v>0</v>
      </c>
      <c r="O48" s="218">
        <v>0</v>
      </c>
      <c r="P48" s="218">
        <f t="shared" si="18"/>
        <v>0</v>
      </c>
      <c r="Q48" s="217">
        <f t="shared" si="4"/>
        <v>-331.45137742120704</v>
      </c>
      <c r="R48" s="222">
        <f t="shared" si="19"/>
        <v>-2171.7462474468161</v>
      </c>
      <c r="S48" s="228" t="s">
        <v>266</v>
      </c>
      <c r="T48" s="225">
        <f t="shared" ca="1" si="20"/>
        <v>22198.866090882031</v>
      </c>
      <c r="V48" s="224">
        <f t="shared" si="21"/>
        <v>-1840.2948700256093</v>
      </c>
      <c r="W48" s="183" t="str">
        <f t="shared" si="22"/>
        <v>S.031</v>
      </c>
      <c r="X48" s="183" t="s">
        <v>623</v>
      </c>
      <c r="AA48" s="675"/>
    </row>
    <row r="49" spans="1:27" ht="13">
      <c r="A49" s="214" t="s">
        <v>293</v>
      </c>
      <c r="B49" s="192" t="s">
        <v>191</v>
      </c>
      <c r="C49" s="226" t="str">
        <f t="shared" ca="1" si="13"/>
        <v>Howell-Kilgore 69 kV rebuild</v>
      </c>
      <c r="D49" s="216">
        <f t="shared" ca="1" si="13"/>
        <v>2012</v>
      </c>
      <c r="E49" s="665">
        <f t="shared" ca="1" si="13"/>
        <v>442564.19117799541</v>
      </c>
      <c r="F49" s="218">
        <f t="shared" ca="1" si="13"/>
        <v>0</v>
      </c>
      <c r="G49" s="218">
        <f t="shared" ca="1" si="16"/>
        <v>442564.19117799541</v>
      </c>
      <c r="H49" s="219"/>
      <c r="I49" s="221">
        <v>-12708.95807988965</v>
      </c>
      <c r="J49" s="221">
        <v>493512.73627339397</v>
      </c>
      <c r="K49" s="221">
        <v>515801.63266667805</v>
      </c>
      <c r="L49" s="217">
        <f t="shared" si="17"/>
        <v>-22288.896393284085</v>
      </c>
      <c r="M49" s="217"/>
      <c r="N49" s="218">
        <v>0</v>
      </c>
      <c r="O49" s="218">
        <v>0</v>
      </c>
      <c r="P49" s="218">
        <f t="shared" si="18"/>
        <v>0</v>
      </c>
      <c r="Q49" s="217">
        <f t="shared" si="4"/>
        <v>-6303.3849959919535</v>
      </c>
      <c r="R49" s="222">
        <f t="shared" si="19"/>
        <v>-41301.239469165688</v>
      </c>
      <c r="S49" s="228" t="s">
        <v>266</v>
      </c>
      <c r="T49" s="225">
        <f t="shared" ca="1" si="20"/>
        <v>401262.95170882973</v>
      </c>
      <c r="V49" s="224">
        <f t="shared" si="21"/>
        <v>-34997.854473173735</v>
      </c>
      <c r="W49" s="183" t="str">
        <f t="shared" si="22"/>
        <v>S.032</v>
      </c>
      <c r="X49" s="183" t="s">
        <v>286</v>
      </c>
      <c r="AA49" s="675"/>
    </row>
    <row r="50" spans="1:27" ht="13">
      <c r="A50" s="214" t="s">
        <v>294</v>
      </c>
      <c r="B50" s="192" t="s">
        <v>191</v>
      </c>
      <c r="C50" s="226" t="str">
        <f t="shared" ca="1" si="13"/>
        <v xml:space="preserve"> Flint Creek-Shipe Road 345 kV Line</v>
      </c>
      <c r="D50" s="216">
        <f t="shared" ca="1" si="13"/>
        <v>2014</v>
      </c>
      <c r="E50" s="665">
        <f t="shared" ca="1" si="13"/>
        <v>7176080.4452867946</v>
      </c>
      <c r="F50" s="218">
        <f t="shared" ca="1" si="13"/>
        <v>0</v>
      </c>
      <c r="G50" s="218">
        <f t="shared" ca="1" si="16"/>
        <v>7176080.4452867946</v>
      </c>
      <c r="H50" s="219"/>
      <c r="I50" s="221">
        <v>-184308.84576493315</v>
      </c>
      <c r="J50" s="221">
        <v>7255754.9736203579</v>
      </c>
      <c r="K50" s="221">
        <v>7583452.232425225</v>
      </c>
      <c r="L50" s="217">
        <f t="shared" si="17"/>
        <v>-327697.25880486704</v>
      </c>
      <c r="M50" s="217"/>
      <c r="N50" s="218">
        <v>0</v>
      </c>
      <c r="O50" s="218">
        <v>0</v>
      </c>
      <c r="P50" s="218">
        <f t="shared" si="18"/>
        <v>0</v>
      </c>
      <c r="Q50" s="217">
        <f t="shared" ref="Q50:Q81" si="23">+V50/$V$96 * $Q$96</f>
        <v>-92216.269996647476</v>
      </c>
      <c r="R50" s="222">
        <f t="shared" si="19"/>
        <v>-604222.37456644769</v>
      </c>
      <c r="S50" s="228" t="s">
        <v>266</v>
      </c>
      <c r="T50" s="225">
        <f t="shared" ca="1" si="20"/>
        <v>6571858.0707203466</v>
      </c>
      <c r="V50" s="224">
        <f t="shared" si="21"/>
        <v>-512006.1045698002</v>
      </c>
      <c r="W50" s="183" t="str">
        <f t="shared" si="22"/>
        <v>S.033</v>
      </c>
      <c r="X50" s="183" t="s">
        <v>624</v>
      </c>
      <c r="AA50" s="675"/>
    </row>
    <row r="51" spans="1:27" ht="13">
      <c r="A51" s="214" t="s">
        <v>304</v>
      </c>
      <c r="B51" s="192" t="s">
        <v>191</v>
      </c>
      <c r="C51" s="226" t="str">
        <f t="shared" ca="1" si="13"/>
        <v>Bann - LS Ordnance - Hooks 69 kV - Rebuild 7.1 mi</v>
      </c>
      <c r="D51" s="216">
        <f t="shared" ca="1" si="13"/>
        <v>2013</v>
      </c>
      <c r="E51" s="665">
        <f t="shared" ca="1" si="13"/>
        <v>936123.45284761372</v>
      </c>
      <c r="F51" s="218">
        <f t="shared" ca="1" si="13"/>
        <v>0</v>
      </c>
      <c r="G51" s="218">
        <f t="shared" ref="G51:G60" ca="1" si="24">+E51+F51</f>
        <v>936123.45284761372</v>
      </c>
      <c r="H51" s="219"/>
      <c r="I51" s="221">
        <v>-26927.113141083042</v>
      </c>
      <c r="J51" s="221">
        <v>1042734.14564865</v>
      </c>
      <c r="K51" s="221">
        <v>1089827.9522109739</v>
      </c>
      <c r="L51" s="217">
        <f t="shared" ref="L51:L60" si="25">+J51-K51</f>
        <v>-47093.806562323938</v>
      </c>
      <c r="M51" s="217"/>
      <c r="N51" s="218">
        <v>0</v>
      </c>
      <c r="O51" s="218">
        <v>0</v>
      </c>
      <c r="P51" s="218">
        <f t="shared" ref="P51:P60" si="26">+N51-O51</f>
        <v>0</v>
      </c>
      <c r="Q51" s="217">
        <f t="shared" si="23"/>
        <v>-13331.741664496078</v>
      </c>
      <c r="R51" s="222">
        <f t="shared" ref="R51:R60" si="27">I51+L51+P51+Q51</f>
        <v>-87352.661367903056</v>
      </c>
      <c r="S51" s="228" t="s">
        <v>266</v>
      </c>
      <c r="T51" s="225">
        <f t="shared" ref="T51:T60" ca="1" si="28">+G51+R51</f>
        <v>848770.79147971072</v>
      </c>
      <c r="V51" s="224">
        <f t="shared" ref="V51:V60" si="29">+I51+L51+P51</f>
        <v>-74020.91970340698</v>
      </c>
      <c r="W51" s="183" t="str">
        <f t="shared" ref="W51:W60" si="30">A51</f>
        <v>S.034</v>
      </c>
      <c r="X51" s="183" t="s">
        <v>625</v>
      </c>
      <c r="AA51" s="675"/>
    </row>
    <row r="52" spans="1:27" ht="13">
      <c r="A52" s="214" t="s">
        <v>305</v>
      </c>
      <c r="B52" s="192" t="s">
        <v>191</v>
      </c>
      <c r="C52" s="226" t="str">
        <f t="shared" ca="1" si="13"/>
        <v>Diana - Replace North Autotransformer #3</v>
      </c>
      <c r="D52" s="216">
        <f t="shared" ca="1" si="13"/>
        <v>2013</v>
      </c>
      <c r="E52" s="665">
        <f t="shared" ca="1" si="13"/>
        <v>473481.44242192851</v>
      </c>
      <c r="F52" s="218">
        <f t="shared" ca="1" si="13"/>
        <v>0</v>
      </c>
      <c r="G52" s="218">
        <f t="shared" ca="1" si="24"/>
        <v>473481.44242192851</v>
      </c>
      <c r="H52" s="219"/>
      <c r="I52" s="221">
        <v>-14108.878299843345</v>
      </c>
      <c r="J52" s="221">
        <v>526921.3333242829</v>
      </c>
      <c r="K52" s="221">
        <v>550719.08795683994</v>
      </c>
      <c r="L52" s="217">
        <f t="shared" si="25"/>
        <v>-23797.754632557044</v>
      </c>
      <c r="M52" s="217"/>
      <c r="N52" s="218">
        <v>0</v>
      </c>
      <c r="O52" s="218">
        <v>0</v>
      </c>
      <c r="P52" s="218">
        <f t="shared" si="26"/>
        <v>0</v>
      </c>
      <c r="Q52" s="217">
        <f t="shared" si="23"/>
        <v>-6827.2785538272765</v>
      </c>
      <c r="R52" s="222">
        <f t="shared" si="27"/>
        <v>-44733.911486227662</v>
      </c>
      <c r="S52" s="228" t="s">
        <v>266</v>
      </c>
      <c r="T52" s="225">
        <f t="shared" ca="1" si="28"/>
        <v>428747.53093570087</v>
      </c>
      <c r="V52" s="224">
        <f t="shared" si="29"/>
        <v>-37906.632932400389</v>
      </c>
      <c r="W52" s="183" t="str">
        <f t="shared" si="30"/>
        <v>S.035</v>
      </c>
      <c r="X52" s="183" t="s">
        <v>626</v>
      </c>
      <c r="AA52" s="675"/>
    </row>
    <row r="53" spans="1:27" ht="13">
      <c r="A53" s="214" t="s">
        <v>306</v>
      </c>
      <c r="B53" s="192" t="s">
        <v>191</v>
      </c>
      <c r="C53" s="226" t="str">
        <f t="shared" ca="1" si="13"/>
        <v>Osburn 161 kV Line Work</v>
      </c>
      <c r="D53" s="216">
        <f t="shared" ca="1" si="13"/>
        <v>2013</v>
      </c>
      <c r="E53" s="665">
        <f t="shared" ca="1" si="13"/>
        <v>711754.31913038366</v>
      </c>
      <c r="F53" s="218">
        <f t="shared" ca="1" si="13"/>
        <v>0</v>
      </c>
      <c r="G53" s="218">
        <f t="shared" ca="1" si="24"/>
        <v>711754.31913038366</v>
      </c>
      <c r="H53" s="219"/>
      <c r="I53" s="221">
        <v>-31364.362395501696</v>
      </c>
      <c r="J53" s="221">
        <v>781888.7456046947</v>
      </c>
      <c r="K53" s="221">
        <v>817201.79015437688</v>
      </c>
      <c r="L53" s="217">
        <f t="shared" si="25"/>
        <v>-35313.044549682178</v>
      </c>
      <c r="M53" s="217"/>
      <c r="N53" s="218">
        <v>0</v>
      </c>
      <c r="O53" s="218">
        <v>0</v>
      </c>
      <c r="P53" s="218">
        <f t="shared" si="26"/>
        <v>0</v>
      </c>
      <c r="Q53" s="217">
        <f t="shared" si="23"/>
        <v>-12009.118068425636</v>
      </c>
      <c r="R53" s="222">
        <f t="shared" si="27"/>
        <v>-78686.525013609513</v>
      </c>
      <c r="S53" s="228" t="s">
        <v>266</v>
      </c>
      <c r="T53" s="225">
        <f t="shared" ca="1" si="28"/>
        <v>633067.79411677411</v>
      </c>
      <c r="V53" s="224">
        <f t="shared" si="29"/>
        <v>-66677.406945183873</v>
      </c>
      <c r="W53" s="183" t="str">
        <f t="shared" si="30"/>
        <v>S.036</v>
      </c>
      <c r="X53" s="183" t="s">
        <v>299</v>
      </c>
      <c r="AA53" s="675"/>
    </row>
    <row r="54" spans="1:27" ht="25">
      <c r="A54" s="214" t="s">
        <v>307</v>
      </c>
      <c r="B54" s="192" t="s">
        <v>191</v>
      </c>
      <c r="C54" s="226" t="str">
        <f t="shared" ca="1" si="13"/>
        <v>SW Shreveport to Spring Ridge REC 138 kV Line Rebuild</v>
      </c>
      <c r="D54" s="216">
        <f t="shared" ca="1" si="13"/>
        <v>2013</v>
      </c>
      <c r="E54" s="665">
        <f t="shared" ca="1" si="13"/>
        <v>549915.47551327804</v>
      </c>
      <c r="F54" s="218">
        <f t="shared" ca="1" si="13"/>
        <v>0</v>
      </c>
      <c r="G54" s="218">
        <f t="shared" ca="1" si="24"/>
        <v>549915.47551327804</v>
      </c>
      <c r="H54" s="219"/>
      <c r="I54" s="221">
        <v>-16130.373475323198</v>
      </c>
      <c r="J54" s="221">
        <v>612236.36127655103</v>
      </c>
      <c r="K54" s="221">
        <v>639887.26432666951</v>
      </c>
      <c r="L54" s="217">
        <f t="shared" si="25"/>
        <v>-27650.903050118475</v>
      </c>
      <c r="M54" s="217"/>
      <c r="N54" s="218">
        <v>0</v>
      </c>
      <c r="O54" s="218">
        <v>0</v>
      </c>
      <c r="P54" s="218">
        <f t="shared" si="26"/>
        <v>0</v>
      </c>
      <c r="Q54" s="217">
        <f t="shared" si="23"/>
        <v>-7885.3474222935056</v>
      </c>
      <c r="R54" s="222">
        <f t="shared" si="27"/>
        <v>-51666.623947735177</v>
      </c>
      <c r="S54" s="228" t="s">
        <v>266</v>
      </c>
      <c r="T54" s="225">
        <f t="shared" ca="1" si="28"/>
        <v>498248.85156554286</v>
      </c>
      <c r="V54" s="224">
        <f t="shared" si="29"/>
        <v>-43781.276525441674</v>
      </c>
      <c r="W54" s="183" t="str">
        <f t="shared" si="30"/>
        <v>S.037</v>
      </c>
      <c r="X54" s="183" t="s">
        <v>627</v>
      </c>
      <c r="AA54" s="675"/>
    </row>
    <row r="55" spans="1:27" ht="25">
      <c r="A55" s="214" t="s">
        <v>308</v>
      </c>
      <c r="B55" s="192" t="s">
        <v>191</v>
      </c>
      <c r="C55" s="226" t="str">
        <f t="shared" ca="1" si="13"/>
        <v>Eastex Switching Station - Whitney 138 kV Station - Rebuild 2.5 miles of 138 Kv</v>
      </c>
      <c r="D55" s="216">
        <f t="shared" ca="1" si="13"/>
        <v>2013</v>
      </c>
      <c r="E55" s="665">
        <f t="shared" ca="1" si="13"/>
        <v>286155.60533346806</v>
      </c>
      <c r="F55" s="218">
        <f t="shared" ca="1" si="13"/>
        <v>0</v>
      </c>
      <c r="G55" s="218">
        <f t="shared" ca="1" si="24"/>
        <v>286155.60533346806</v>
      </c>
      <c r="H55" s="219"/>
      <c r="I55" s="221">
        <v>-7368.9066031228867</v>
      </c>
      <c r="J55" s="221">
        <v>319590.86583106103</v>
      </c>
      <c r="K55" s="221">
        <v>334024.79463001777</v>
      </c>
      <c r="L55" s="217">
        <f t="shared" si="25"/>
        <v>-14433.928798956738</v>
      </c>
      <c r="M55" s="217"/>
      <c r="N55" s="218">
        <v>0</v>
      </c>
      <c r="O55" s="218">
        <v>0</v>
      </c>
      <c r="P55" s="218">
        <f t="shared" si="26"/>
        <v>0</v>
      </c>
      <c r="Q55" s="217">
        <f t="shared" si="23"/>
        <v>-3926.859735041583</v>
      </c>
      <c r="R55" s="222">
        <f t="shared" si="27"/>
        <v>-25729.695137121209</v>
      </c>
      <c r="S55" s="228" t="s">
        <v>266</v>
      </c>
      <c r="T55" s="225">
        <f t="shared" ca="1" si="28"/>
        <v>260425.91019634684</v>
      </c>
      <c r="V55" s="224">
        <f t="shared" si="29"/>
        <v>-21802.835402079625</v>
      </c>
      <c r="W55" s="183" t="str">
        <f t="shared" si="30"/>
        <v>S.038</v>
      </c>
      <c r="X55" s="183" t="s">
        <v>628</v>
      </c>
      <c r="AA55" s="675"/>
    </row>
    <row r="56" spans="1:27" ht="25">
      <c r="A56" s="230" t="s">
        <v>317</v>
      </c>
      <c r="B56" s="192" t="s">
        <v>191</v>
      </c>
      <c r="C56" s="226" t="str">
        <f t="shared" ca="1" si="13"/>
        <v>Ashdown West - Craig Junction 138KV Rebuild (tie w/PSO)</v>
      </c>
      <c r="D56" s="216">
        <f t="shared" ca="1" si="13"/>
        <v>2013</v>
      </c>
      <c r="E56" s="665">
        <f t="shared" ca="1" si="13"/>
        <v>465532.76281125564</v>
      </c>
      <c r="F56" s="218">
        <f t="shared" ca="1" si="13"/>
        <v>0</v>
      </c>
      <c r="G56" s="218">
        <f t="shared" ca="1" si="24"/>
        <v>465532.76281125564</v>
      </c>
      <c r="H56" s="219"/>
      <c r="I56" s="221">
        <v>-13096.001043227618</v>
      </c>
      <c r="J56" s="221">
        <v>519020.78640150966</v>
      </c>
      <c r="K56" s="221">
        <v>542461.7225390838</v>
      </c>
      <c r="L56" s="217">
        <f t="shared" si="25"/>
        <v>-23440.936137574143</v>
      </c>
      <c r="M56" s="217"/>
      <c r="N56" s="218">
        <v>0</v>
      </c>
      <c r="O56" s="218">
        <v>0</v>
      </c>
      <c r="P56" s="218">
        <f t="shared" si="26"/>
        <v>0</v>
      </c>
      <c r="Q56" s="217">
        <f t="shared" si="23"/>
        <v>-6580.5857270907536</v>
      </c>
      <c r="R56" s="222">
        <f t="shared" si="27"/>
        <v>-43117.522907892511</v>
      </c>
      <c r="S56" s="228" t="s">
        <v>266</v>
      </c>
      <c r="T56" s="225">
        <f t="shared" ca="1" si="28"/>
        <v>422415.23990336311</v>
      </c>
      <c r="V56" s="224">
        <f t="shared" si="29"/>
        <v>-36536.93718080176</v>
      </c>
      <c r="W56" s="183" t="str">
        <f t="shared" si="30"/>
        <v>S.039</v>
      </c>
      <c r="X56" s="183" t="s">
        <v>629</v>
      </c>
      <c r="AA56" s="675"/>
    </row>
    <row r="57" spans="1:27" ht="13">
      <c r="A57" s="230" t="s">
        <v>318</v>
      </c>
      <c r="B57" s="192" t="s">
        <v>191</v>
      </c>
      <c r="C57" s="226" t="str">
        <f t="shared" ca="1" si="13"/>
        <v xml:space="preserve">Rock Hill to Carthage 69 kV Rebuild 11.4 Miles </v>
      </c>
      <c r="D57" s="216">
        <f t="shared" ca="1" si="13"/>
        <v>2014</v>
      </c>
      <c r="E57" s="665">
        <f t="shared" ca="1" si="13"/>
        <v>1071518.9268611053</v>
      </c>
      <c r="F57" s="218">
        <f t="shared" ca="1" si="13"/>
        <v>0</v>
      </c>
      <c r="G57" s="218">
        <f t="shared" ca="1" si="24"/>
        <v>1071518.9268611053</v>
      </c>
      <c r="H57" s="219"/>
      <c r="I57" s="221">
        <v>-30200.314826713875</v>
      </c>
      <c r="J57" s="221">
        <v>1193148.6337500454</v>
      </c>
      <c r="K57" s="221">
        <v>1247035.7258649506</v>
      </c>
      <c r="L57" s="217">
        <f t="shared" si="25"/>
        <v>-53887.092114905128</v>
      </c>
      <c r="M57" s="217"/>
      <c r="N57" s="218">
        <v>0</v>
      </c>
      <c r="O57" s="218">
        <v>0</v>
      </c>
      <c r="P57" s="218">
        <f t="shared" si="26"/>
        <v>0</v>
      </c>
      <c r="Q57" s="217">
        <f t="shared" si="23"/>
        <v>-15144.79408084713</v>
      </c>
      <c r="R57" s="222">
        <f t="shared" si="27"/>
        <v>-99232.201022466135</v>
      </c>
      <c r="S57" s="228" t="s">
        <v>266</v>
      </c>
      <c r="T57" s="225">
        <f t="shared" ca="1" si="28"/>
        <v>972286.72583863907</v>
      </c>
      <c r="V57" s="224">
        <f t="shared" si="29"/>
        <v>-84087.406941619003</v>
      </c>
      <c r="W57" s="183" t="str">
        <f t="shared" si="30"/>
        <v>S.040</v>
      </c>
      <c r="X57" s="183" t="s">
        <v>630</v>
      </c>
      <c r="AA57" s="675"/>
    </row>
    <row r="58" spans="1:27" ht="13">
      <c r="A58" s="230" t="s">
        <v>319</v>
      </c>
      <c r="B58" s="192" t="s">
        <v>191</v>
      </c>
      <c r="C58" s="226" t="str">
        <f t="shared" ref="C58:F77" ca="1" si="31">INDIRECT("'"&amp; $A58 &amp; "'!" &amp;C$103)</f>
        <v>Broadmoor to Fern Street 69 kV Rebuild 1 mile</v>
      </c>
      <c r="D58" s="216">
        <f t="shared" ca="1" si="31"/>
        <v>2014</v>
      </c>
      <c r="E58" s="665">
        <f t="shared" ca="1" si="31"/>
        <v>550611.06928551965</v>
      </c>
      <c r="F58" s="218">
        <f t="shared" ca="1" si="31"/>
        <v>0</v>
      </c>
      <c r="G58" s="218">
        <f t="shared" ca="1" si="24"/>
        <v>550611.06928551965</v>
      </c>
      <c r="H58" s="219"/>
      <c r="I58" s="221">
        <v>-15258.14119462471</v>
      </c>
      <c r="J58" s="221">
        <v>612945.23643100122</v>
      </c>
      <c r="K58" s="221">
        <v>640628.15495653101</v>
      </c>
      <c r="L58" s="217">
        <f t="shared" si="25"/>
        <v>-27682.918525529793</v>
      </c>
      <c r="M58" s="217"/>
      <c r="N58" s="218">
        <v>0</v>
      </c>
      <c r="O58" s="218">
        <v>0</v>
      </c>
      <c r="P58" s="218">
        <f t="shared" si="26"/>
        <v>0</v>
      </c>
      <c r="Q58" s="217">
        <f t="shared" si="23"/>
        <v>-7734.0178598516986</v>
      </c>
      <c r="R58" s="222">
        <f t="shared" si="27"/>
        <v>-50675.077580006204</v>
      </c>
      <c r="S58" s="228" t="s">
        <v>266</v>
      </c>
      <c r="T58" s="225">
        <f t="shared" ca="1" si="28"/>
        <v>499935.99170551344</v>
      </c>
      <c r="V58" s="224">
        <f t="shared" si="29"/>
        <v>-42941.059720154502</v>
      </c>
      <c r="W58" s="183" t="str">
        <f t="shared" si="30"/>
        <v>S.041</v>
      </c>
      <c r="X58" s="183" t="s">
        <v>631</v>
      </c>
      <c r="AA58" s="675"/>
    </row>
    <row r="59" spans="1:27" ht="25.5" customHeight="1">
      <c r="A59" s="230" t="s">
        <v>320</v>
      </c>
      <c r="B59" s="192" t="s">
        <v>191</v>
      </c>
      <c r="C59" s="226" t="str">
        <f t="shared" ca="1" si="31"/>
        <v>Northwest Henderson to Poynter 69 kV Rebuild 3.2 miles</v>
      </c>
      <c r="D59" s="216">
        <f t="shared" ca="1" si="31"/>
        <v>2014</v>
      </c>
      <c r="E59" s="665">
        <f t="shared" ca="1" si="31"/>
        <v>591611.42308982939</v>
      </c>
      <c r="F59" s="218">
        <f t="shared" ca="1" si="31"/>
        <v>0</v>
      </c>
      <c r="G59" s="218">
        <f t="shared" ca="1" si="24"/>
        <v>591611.42308982939</v>
      </c>
      <c r="H59" s="219"/>
      <c r="I59" s="221">
        <v>-17698.529285983066</v>
      </c>
      <c r="J59" s="221">
        <v>657653.07931956567</v>
      </c>
      <c r="K59" s="221">
        <v>687355.17264012736</v>
      </c>
      <c r="L59" s="217">
        <f t="shared" si="25"/>
        <v>-29702.093320561689</v>
      </c>
      <c r="M59" s="217"/>
      <c r="N59" s="218">
        <v>0</v>
      </c>
      <c r="O59" s="218">
        <v>0</v>
      </c>
      <c r="P59" s="218">
        <f t="shared" si="26"/>
        <v>0</v>
      </c>
      <c r="Q59" s="217">
        <f t="shared" si="23"/>
        <v>-8537.2197192200147</v>
      </c>
      <c r="R59" s="222">
        <f t="shared" si="27"/>
        <v>-55937.842325764766</v>
      </c>
      <c r="S59" s="228" t="s">
        <v>266</v>
      </c>
      <c r="T59" s="225">
        <f t="shared" ca="1" si="28"/>
        <v>535673.58076406457</v>
      </c>
      <c r="V59" s="224">
        <f t="shared" si="29"/>
        <v>-47400.622606544755</v>
      </c>
      <c r="W59" s="183" t="str">
        <f t="shared" si="30"/>
        <v>S.042</v>
      </c>
      <c r="X59" s="183" t="s">
        <v>632</v>
      </c>
      <c r="AA59" s="675"/>
    </row>
    <row r="60" spans="1:27" ht="28.5" customHeight="1">
      <c r="A60" s="230" t="s">
        <v>321</v>
      </c>
      <c r="B60" s="192" t="s">
        <v>191</v>
      </c>
      <c r="C60" s="226" t="str">
        <f t="shared" ca="1" si="31"/>
        <v>Diana to Perdue 138 kV Rebuild 21.8 miles; Station Upgrades at Diana and Perdue</v>
      </c>
      <c r="D60" s="216">
        <f t="shared" ca="1" si="31"/>
        <v>2014</v>
      </c>
      <c r="E60" s="665">
        <f t="shared" ca="1" si="31"/>
        <v>1680104.415773144</v>
      </c>
      <c r="F60" s="218">
        <f t="shared" ca="1" si="31"/>
        <v>0</v>
      </c>
      <c r="G60" s="218">
        <f t="shared" ca="1" si="24"/>
        <v>1680104.415773144</v>
      </c>
      <c r="H60" s="219"/>
      <c r="I60" s="221">
        <v>-46168.341204131721</v>
      </c>
      <c r="J60" s="221">
        <v>1869691.61625973</v>
      </c>
      <c r="K60" s="221">
        <v>1954133.9409642317</v>
      </c>
      <c r="L60" s="217">
        <f t="shared" si="25"/>
        <v>-84442.324704501778</v>
      </c>
      <c r="M60" s="217"/>
      <c r="N60" s="218">
        <v>0</v>
      </c>
      <c r="O60" s="218">
        <v>0</v>
      </c>
      <c r="P60" s="218">
        <f t="shared" si="26"/>
        <v>0</v>
      </c>
      <c r="Q60" s="217">
        <f t="shared" si="23"/>
        <v>-23523.993804707628</v>
      </c>
      <c r="R60" s="222">
        <f t="shared" si="27"/>
        <v>-154134.65971334113</v>
      </c>
      <c r="S60" s="228" t="s">
        <v>266</v>
      </c>
      <c r="T60" s="225">
        <f t="shared" ca="1" si="28"/>
        <v>1525969.7560598028</v>
      </c>
      <c r="V60" s="224">
        <f t="shared" si="29"/>
        <v>-130610.6659086335</v>
      </c>
      <c r="W60" s="183" t="str">
        <f t="shared" si="30"/>
        <v>S.043</v>
      </c>
      <c r="X60" s="183" t="s">
        <v>633</v>
      </c>
      <c r="AA60" s="675"/>
    </row>
    <row r="61" spans="1:27" ht="17.25" customHeight="1">
      <c r="A61" s="230" t="s">
        <v>343</v>
      </c>
      <c r="B61" s="192" t="s">
        <v>191</v>
      </c>
      <c r="C61" s="226" t="str">
        <f t="shared" ca="1" si="31"/>
        <v>Pittsburg-Winnsboro-North Mineola</v>
      </c>
      <c r="D61" s="216">
        <f t="shared" ca="1" si="31"/>
        <v>2007</v>
      </c>
      <c r="E61" s="665">
        <f t="shared" ca="1" si="31"/>
        <v>2703461.7094033337</v>
      </c>
      <c r="F61" s="218">
        <f t="shared" ca="1" si="31"/>
        <v>0</v>
      </c>
      <c r="G61" s="218">
        <f t="shared" ref="G61:G71" ca="1" si="32">+E61+F61</f>
        <v>2703461.7094033337</v>
      </c>
      <c r="H61" s="219"/>
      <c r="I61" s="221">
        <v>542496.1896194052</v>
      </c>
      <c r="J61" s="221">
        <v>3612972.0552250198</v>
      </c>
      <c r="K61" s="221">
        <v>3776147.4991230476</v>
      </c>
      <c r="L61" s="217">
        <f t="shared" ref="L61:L71" si="33">+J61-K61</f>
        <v>-163175.44389802776</v>
      </c>
      <c r="M61" s="217"/>
      <c r="N61" s="218">
        <v>0</v>
      </c>
      <c r="O61" s="218">
        <v>0</v>
      </c>
      <c r="P61" s="218">
        <f t="shared" ref="P61:P71" si="34">+N61-O61</f>
        <v>0</v>
      </c>
      <c r="Q61" s="217">
        <f t="shared" si="23"/>
        <v>68318.607904417178</v>
      </c>
      <c r="R61" s="222">
        <f t="shared" ref="R61:R71" si="35">I61+L61+P61+Q61</f>
        <v>447639.35362579464</v>
      </c>
      <c r="S61" s="228" t="s">
        <v>266</v>
      </c>
      <c r="T61" s="225">
        <f t="shared" ref="T61:T70" ca="1" si="36">+G61+R61</f>
        <v>3151101.0630291281</v>
      </c>
      <c r="V61" s="224">
        <f t="shared" ref="V61:V71" si="37">+I61+L61+P61</f>
        <v>379320.74572137743</v>
      </c>
      <c r="W61" s="183" t="str">
        <f t="shared" ref="W61:W71" si="38">A61</f>
        <v>S.044</v>
      </c>
      <c r="X61" s="183" t="s">
        <v>328</v>
      </c>
      <c r="AA61" s="675"/>
    </row>
    <row r="62" spans="1:27" ht="17.25" customHeight="1">
      <c r="A62" s="230" t="s">
        <v>344</v>
      </c>
      <c r="B62" s="192" t="s">
        <v>191</v>
      </c>
      <c r="C62" s="226" t="str">
        <f t="shared" ca="1" si="31"/>
        <v>CHAMBER SPRINGS - TONTITOWN 161KV CKT 1</v>
      </c>
      <c r="D62" s="216">
        <f t="shared" ca="1" si="31"/>
        <v>2007</v>
      </c>
      <c r="E62" s="665">
        <f t="shared" ca="1" si="31"/>
        <v>241862.1110651241</v>
      </c>
      <c r="F62" s="218">
        <f t="shared" ca="1" si="31"/>
        <v>0</v>
      </c>
      <c r="G62" s="218">
        <f t="shared" ca="1" si="32"/>
        <v>241862.1110651241</v>
      </c>
      <c r="H62" s="219"/>
      <c r="I62" s="221">
        <v>55002.244297670783</v>
      </c>
      <c r="J62" s="221">
        <v>329551.54587701615</v>
      </c>
      <c r="K62" s="221">
        <v>344435.33655233984</v>
      </c>
      <c r="L62" s="217">
        <f t="shared" si="33"/>
        <v>-14883.790675323689</v>
      </c>
      <c r="M62" s="217"/>
      <c r="N62" s="218">
        <v>0</v>
      </c>
      <c r="O62" s="218">
        <v>0</v>
      </c>
      <c r="P62" s="218">
        <f t="shared" si="34"/>
        <v>0</v>
      </c>
      <c r="Q62" s="217">
        <f t="shared" si="23"/>
        <v>7225.6446125672865</v>
      </c>
      <c r="R62" s="222">
        <f t="shared" si="35"/>
        <v>47344.098234914381</v>
      </c>
      <c r="S62" s="228" t="s">
        <v>266</v>
      </c>
      <c r="T62" s="225">
        <f t="shared" ca="1" si="36"/>
        <v>289206.20930003846</v>
      </c>
      <c r="V62" s="224">
        <f t="shared" si="37"/>
        <v>40118.453622347093</v>
      </c>
      <c r="W62" s="183" t="str">
        <f t="shared" si="38"/>
        <v>S.045</v>
      </c>
      <c r="X62" s="183" t="s">
        <v>330</v>
      </c>
      <c r="AA62" s="675"/>
    </row>
    <row r="63" spans="1:27" ht="17.25" customHeight="1">
      <c r="A63" s="230" t="s">
        <v>345</v>
      </c>
      <c r="B63" s="192" t="s">
        <v>191</v>
      </c>
      <c r="C63" s="226" t="str">
        <f t="shared" ca="1" si="31"/>
        <v>CHAMBER SPRINGS - TONTITOWN 345KV CKT 1</v>
      </c>
      <c r="D63" s="216">
        <f t="shared" ca="1" si="31"/>
        <v>2008</v>
      </c>
      <c r="E63" s="665">
        <f t="shared" ca="1" si="31"/>
        <v>1538936.8068942716</v>
      </c>
      <c r="F63" s="218">
        <f t="shared" ca="1" si="31"/>
        <v>0</v>
      </c>
      <c r="G63" s="218">
        <f t="shared" ca="1" si="32"/>
        <v>1538936.8068942716</v>
      </c>
      <c r="H63" s="219"/>
      <c r="I63" s="221">
        <v>279034.40831413749</v>
      </c>
      <c r="J63" s="221">
        <v>2027571.0405417536</v>
      </c>
      <c r="K63" s="221">
        <v>2119143.7954698512</v>
      </c>
      <c r="L63" s="217">
        <f t="shared" si="33"/>
        <v>-91572.754928097595</v>
      </c>
      <c r="M63" s="217"/>
      <c r="N63" s="218">
        <v>0</v>
      </c>
      <c r="O63" s="218">
        <v>0</v>
      </c>
      <c r="P63" s="218">
        <f t="shared" si="34"/>
        <v>0</v>
      </c>
      <c r="Q63" s="217">
        <f t="shared" si="23"/>
        <v>33763.297523942536</v>
      </c>
      <c r="R63" s="222">
        <f t="shared" si="35"/>
        <v>221224.95090998244</v>
      </c>
      <c r="S63" s="228" t="s">
        <v>266</v>
      </c>
      <c r="T63" s="225">
        <f t="shared" ca="1" si="36"/>
        <v>1760161.7578042541</v>
      </c>
      <c r="V63" s="224">
        <f t="shared" si="37"/>
        <v>187461.65338603989</v>
      </c>
      <c r="W63" s="183" t="str">
        <f t="shared" si="38"/>
        <v>S.046</v>
      </c>
      <c r="X63" s="183" t="s">
        <v>332</v>
      </c>
      <c r="AA63" s="675"/>
    </row>
    <row r="64" spans="1:27" ht="17.25" customHeight="1">
      <c r="A64" s="230" t="s">
        <v>346</v>
      </c>
      <c r="B64" s="192" t="s">
        <v>191</v>
      </c>
      <c r="C64" s="226" t="str">
        <f t="shared" ca="1" si="31"/>
        <v>FULTON - HOPE 115KV CKT 1</v>
      </c>
      <c r="D64" s="216">
        <f t="shared" ca="1" si="31"/>
        <v>2012</v>
      </c>
      <c r="E64" s="665">
        <f t="shared" ca="1" si="31"/>
        <v>82722.764120493433</v>
      </c>
      <c r="F64" s="218">
        <f t="shared" ca="1" si="31"/>
        <v>0</v>
      </c>
      <c r="G64" s="218">
        <f t="shared" ca="1" si="32"/>
        <v>82722.764120493433</v>
      </c>
      <c r="H64" s="219"/>
      <c r="I64" s="221">
        <v>4378.6231001487467</v>
      </c>
      <c r="J64" s="221">
        <v>98609.914417524895</v>
      </c>
      <c r="K64" s="221">
        <v>103063.51004790238</v>
      </c>
      <c r="L64" s="217">
        <f t="shared" si="33"/>
        <v>-4453.5956303774874</v>
      </c>
      <c r="M64" s="217"/>
      <c r="N64" s="218">
        <v>0</v>
      </c>
      <c r="O64" s="218">
        <v>0</v>
      </c>
      <c r="P64" s="218">
        <f t="shared" si="34"/>
        <v>0</v>
      </c>
      <c r="Q64" s="217">
        <f t="shared" si="23"/>
        <v>-13.503134099767049</v>
      </c>
      <c r="R64" s="222">
        <f t="shared" si="35"/>
        <v>-88.475664328507705</v>
      </c>
      <c r="S64" s="228" t="s">
        <v>266</v>
      </c>
      <c r="T64" s="225">
        <f t="shared" ca="1" si="36"/>
        <v>82634.288456164926</v>
      </c>
      <c r="V64" s="224">
        <f t="shared" si="37"/>
        <v>-74.972530228740652</v>
      </c>
      <c r="W64" s="183" t="str">
        <f t="shared" si="38"/>
        <v>S.047</v>
      </c>
      <c r="X64" s="183" t="s">
        <v>333</v>
      </c>
      <c r="AA64" s="675"/>
    </row>
    <row r="65" spans="1:27" ht="17.25" customHeight="1">
      <c r="A65" s="230" t="s">
        <v>347</v>
      </c>
      <c r="B65" s="192" t="s">
        <v>191</v>
      </c>
      <c r="C65" s="226" t="str">
        <f t="shared" ca="1" si="31"/>
        <v>MINEOLA - NORTH MINEOLA 69KV CKT 1</v>
      </c>
      <c r="D65" s="216">
        <f t="shared" ca="1" si="31"/>
        <v>2010</v>
      </c>
      <c r="E65" s="665">
        <f t="shared" ca="1" si="31"/>
        <v>15954.338350372911</v>
      </c>
      <c r="F65" s="218">
        <f t="shared" ca="1" si="31"/>
        <v>0</v>
      </c>
      <c r="G65" s="218">
        <f t="shared" ca="1" si="32"/>
        <v>15954.338350372911</v>
      </c>
      <c r="H65" s="219"/>
      <c r="I65" s="221">
        <v>1836.4229917708981</v>
      </c>
      <c r="J65" s="221">
        <v>19987.750277658837</v>
      </c>
      <c r="K65" s="221">
        <v>20890.472461563681</v>
      </c>
      <c r="L65" s="217">
        <f t="shared" si="33"/>
        <v>-902.7221839048434</v>
      </c>
      <c r="M65" s="217"/>
      <c r="N65" s="218">
        <v>0</v>
      </c>
      <c r="O65" s="218">
        <v>0</v>
      </c>
      <c r="P65" s="218">
        <f t="shared" si="34"/>
        <v>0</v>
      </c>
      <c r="Q65" s="217">
        <f t="shared" si="23"/>
        <v>168.16675626672318</v>
      </c>
      <c r="R65" s="222">
        <f t="shared" si="35"/>
        <v>1101.8675641327779</v>
      </c>
      <c r="S65" s="228" t="s">
        <v>266</v>
      </c>
      <c r="T65" s="225">
        <f t="shared" ca="1" si="36"/>
        <v>17056.205914505688</v>
      </c>
      <c r="V65" s="224">
        <f t="shared" si="37"/>
        <v>933.70080786605467</v>
      </c>
      <c r="W65" s="183" t="str">
        <f t="shared" si="38"/>
        <v>S.048</v>
      </c>
      <c r="X65" s="183" t="s">
        <v>335</v>
      </c>
      <c r="AA65" s="675"/>
    </row>
    <row r="66" spans="1:27" ht="17.25" customHeight="1">
      <c r="A66" s="230" t="s">
        <v>348</v>
      </c>
      <c r="B66" s="192" t="s">
        <v>191</v>
      </c>
      <c r="C66" s="226" t="str">
        <f t="shared" ca="1" si="31"/>
        <v xml:space="preserve">SUGAR HILL 138/69KV TRANSFORMER CKT 1 </v>
      </c>
      <c r="D66" s="216">
        <f t="shared" ca="1" si="31"/>
        <v>2010</v>
      </c>
      <c r="E66" s="665">
        <f t="shared" ca="1" si="31"/>
        <v>2404.430575959118</v>
      </c>
      <c r="F66" s="218">
        <f t="shared" ca="1" si="31"/>
        <v>0</v>
      </c>
      <c r="G66" s="218">
        <f t="shared" ca="1" si="32"/>
        <v>2404.430575959118</v>
      </c>
      <c r="H66" s="219"/>
      <c r="I66" s="221">
        <v>97.866128801052582</v>
      </c>
      <c r="J66" s="221">
        <v>2835.7724840316719</v>
      </c>
      <c r="K66" s="221">
        <v>2963.8466641810837</v>
      </c>
      <c r="L66" s="217">
        <f t="shared" si="33"/>
        <v>-128.07418014941186</v>
      </c>
      <c r="M66" s="217"/>
      <c r="N66" s="218">
        <v>0</v>
      </c>
      <c r="O66" s="218">
        <v>0</v>
      </c>
      <c r="P66" s="218">
        <f t="shared" si="34"/>
        <v>0</v>
      </c>
      <c r="Q66" s="217">
        <f t="shared" si="23"/>
        <v>-5.4407043086985842</v>
      </c>
      <c r="R66" s="222">
        <f t="shared" si="35"/>
        <v>-35.648755657057862</v>
      </c>
      <c r="S66" s="228" t="s">
        <v>266</v>
      </c>
      <c r="T66" s="225">
        <f t="shared" ca="1" si="36"/>
        <v>2368.7818203020602</v>
      </c>
      <c r="V66" s="224">
        <f t="shared" si="37"/>
        <v>-30.208051348359277</v>
      </c>
      <c r="W66" s="183" t="str">
        <f t="shared" si="38"/>
        <v>S.049</v>
      </c>
      <c r="X66" s="183" t="s">
        <v>634</v>
      </c>
      <c r="AA66" s="675"/>
    </row>
    <row r="67" spans="1:27" ht="17.25" customHeight="1">
      <c r="A67" s="230" t="s">
        <v>349</v>
      </c>
      <c r="B67" s="192" t="s">
        <v>191</v>
      </c>
      <c r="C67" s="226" t="str">
        <f t="shared" ca="1" si="31"/>
        <v>Dekalb-New Boston 69 kV</v>
      </c>
      <c r="D67" s="216">
        <f t="shared" ca="1" si="31"/>
        <v>2015</v>
      </c>
      <c r="E67" s="665">
        <f t="shared" ca="1" si="31"/>
        <v>1823642.09628599</v>
      </c>
      <c r="F67" s="218">
        <f t="shared" ca="1" si="31"/>
        <v>0</v>
      </c>
      <c r="G67" s="218">
        <f t="shared" ca="1" si="32"/>
        <v>1823642.09628599</v>
      </c>
      <c r="H67" s="219"/>
      <c r="I67" s="221">
        <v>-51964.182077560574</v>
      </c>
      <c r="J67" s="221">
        <v>2028717.5663799648</v>
      </c>
      <c r="K67" s="221">
        <v>2120342.1027388987</v>
      </c>
      <c r="L67" s="217">
        <f t="shared" si="33"/>
        <v>-91624.536358933896</v>
      </c>
      <c r="M67" s="217"/>
      <c r="N67" s="218">
        <v>0</v>
      </c>
      <c r="O67" s="218">
        <v>0</v>
      </c>
      <c r="P67" s="218">
        <f t="shared" si="34"/>
        <v>0</v>
      </c>
      <c r="Q67" s="217">
        <f t="shared" si="23"/>
        <v>-25861.441708664694</v>
      </c>
      <c r="R67" s="222">
        <f t="shared" si="35"/>
        <v>-169450.16014515917</v>
      </c>
      <c r="S67" s="228" t="s">
        <v>266</v>
      </c>
      <c r="T67" s="225">
        <f t="shared" ca="1" si="36"/>
        <v>1654191.9361408309</v>
      </c>
      <c r="V67" s="224">
        <f t="shared" si="37"/>
        <v>-143588.71843649447</v>
      </c>
      <c r="W67" s="183" t="str">
        <f t="shared" si="38"/>
        <v>S.050</v>
      </c>
      <c r="X67" s="183" t="s">
        <v>338</v>
      </c>
      <c r="AA67" s="675"/>
    </row>
    <row r="68" spans="1:27" ht="17.25" customHeight="1">
      <c r="A68" s="230" t="s">
        <v>350</v>
      </c>
      <c r="B68" s="192" t="s">
        <v>191</v>
      </c>
      <c r="C68" s="226" t="str">
        <f t="shared" ca="1" si="31"/>
        <v>Hardy Street-Waterworks 69 kV</v>
      </c>
      <c r="D68" s="216">
        <f t="shared" ca="1" si="31"/>
        <v>2015</v>
      </c>
      <c r="E68" s="665">
        <f t="shared" ca="1" si="31"/>
        <v>641410.08709700406</v>
      </c>
      <c r="F68" s="218">
        <f t="shared" ca="1" si="31"/>
        <v>0</v>
      </c>
      <c r="G68" s="218">
        <f t="shared" ca="1" si="32"/>
        <v>641410.08709700406</v>
      </c>
      <c r="H68" s="219"/>
      <c r="I68" s="221">
        <v>-18821.937918572803</v>
      </c>
      <c r="J68" s="221">
        <v>711684.18160014309</v>
      </c>
      <c r="K68" s="221">
        <v>743826.52327141713</v>
      </c>
      <c r="L68" s="217">
        <f t="shared" si="33"/>
        <v>-32142.341671274044</v>
      </c>
      <c r="M68" s="217"/>
      <c r="N68" s="218">
        <v>0</v>
      </c>
      <c r="O68" s="218">
        <v>0</v>
      </c>
      <c r="P68" s="218">
        <f t="shared" si="34"/>
        <v>0</v>
      </c>
      <c r="Q68" s="217">
        <f t="shared" si="23"/>
        <v>-9179.061977768366</v>
      </c>
      <c r="R68" s="222">
        <f t="shared" si="35"/>
        <v>-60143.341567615214</v>
      </c>
      <c r="S68" s="228" t="s">
        <v>266</v>
      </c>
      <c r="T68" s="225">
        <f t="shared" ca="1" si="36"/>
        <v>581266.74552938889</v>
      </c>
      <c r="V68" s="224">
        <f t="shared" si="37"/>
        <v>-50964.279589846847</v>
      </c>
      <c r="W68" s="183" t="str">
        <f t="shared" si="38"/>
        <v>S.051</v>
      </c>
      <c r="X68" s="183" t="s">
        <v>339</v>
      </c>
      <c r="AA68" s="675"/>
    </row>
    <row r="69" spans="1:27" ht="17.25" customHeight="1">
      <c r="A69" s="230" t="s">
        <v>351</v>
      </c>
      <c r="B69" s="192" t="s">
        <v>191</v>
      </c>
      <c r="C69" s="226" t="str">
        <f t="shared" ca="1" si="31"/>
        <v>Red Oak (State Line)-North Huntington 69 kV</v>
      </c>
      <c r="D69" s="216">
        <f t="shared" ca="1" si="31"/>
        <v>2015</v>
      </c>
      <c r="E69" s="665">
        <f t="shared" ca="1" si="31"/>
        <v>1375640.2671952466</v>
      </c>
      <c r="F69" s="218">
        <f t="shared" ca="1" si="31"/>
        <v>0</v>
      </c>
      <c r="G69" s="218">
        <f t="shared" ca="1" si="32"/>
        <v>1375640.2671952466</v>
      </c>
      <c r="H69" s="219"/>
      <c r="I69" s="221">
        <v>-38048.845531744417</v>
      </c>
      <c r="J69" s="221">
        <v>1530785.3299800558</v>
      </c>
      <c r="K69" s="221">
        <v>1599921.3686523857</v>
      </c>
      <c r="L69" s="217">
        <f t="shared" si="33"/>
        <v>-69136.038672329858</v>
      </c>
      <c r="M69" s="217"/>
      <c r="N69" s="218">
        <v>0</v>
      </c>
      <c r="O69" s="218">
        <v>0</v>
      </c>
      <c r="P69" s="218">
        <f t="shared" si="34"/>
        <v>0</v>
      </c>
      <c r="Q69" s="217">
        <f t="shared" si="23"/>
        <v>-19304.828854779458</v>
      </c>
      <c r="R69" s="222">
        <f t="shared" si="35"/>
        <v>-126489.71305885373</v>
      </c>
      <c r="S69" s="228" t="s">
        <v>266</v>
      </c>
      <c r="T69" s="225">
        <f t="shared" ca="1" si="36"/>
        <v>1249150.5541363929</v>
      </c>
      <c r="V69" s="224">
        <f t="shared" si="37"/>
        <v>-107184.88420407427</v>
      </c>
      <c r="W69" s="183" t="str">
        <f t="shared" si="38"/>
        <v>S.052</v>
      </c>
      <c r="X69" s="183" t="s">
        <v>340</v>
      </c>
      <c r="AA69" s="675"/>
    </row>
    <row r="70" spans="1:27" ht="17.25" customHeight="1">
      <c r="A70" s="230" t="s">
        <v>352</v>
      </c>
      <c r="B70" s="192" t="s">
        <v>191</v>
      </c>
      <c r="C70" s="226" t="str">
        <f t="shared" ca="1" si="31"/>
        <v>Mt. Pleasant - West Mt. Pleasant 69 kV Ckt 1)</v>
      </c>
      <c r="D70" s="216">
        <f t="shared" ca="1" si="31"/>
        <v>2015</v>
      </c>
      <c r="E70" s="665">
        <f t="shared" ca="1" si="31"/>
        <v>663795.91826384934</v>
      </c>
      <c r="F70" s="218">
        <f t="shared" ca="1" si="31"/>
        <v>0</v>
      </c>
      <c r="G70" s="218">
        <f t="shared" ca="1" si="32"/>
        <v>663795.91826384934</v>
      </c>
      <c r="H70" s="219"/>
      <c r="I70" s="221">
        <v>-18515.234297475312</v>
      </c>
      <c r="J70" s="221">
        <v>738221.79824711359</v>
      </c>
      <c r="K70" s="221">
        <v>771562.67876955378</v>
      </c>
      <c r="L70" s="217">
        <f t="shared" si="33"/>
        <v>-33340.880522440188</v>
      </c>
      <c r="M70" s="217"/>
      <c r="N70" s="218">
        <v>0</v>
      </c>
      <c r="O70" s="218">
        <v>0</v>
      </c>
      <c r="P70" s="218">
        <f t="shared" si="34"/>
        <v>0</v>
      </c>
      <c r="Q70" s="217">
        <f t="shared" si="23"/>
        <v>-9339.6884188097956</v>
      </c>
      <c r="R70" s="222">
        <f t="shared" si="35"/>
        <v>-61195.803238725297</v>
      </c>
      <c r="S70" s="228" t="s">
        <v>266</v>
      </c>
      <c r="T70" s="225">
        <f t="shared" ca="1" si="36"/>
        <v>602600.11502512405</v>
      </c>
      <c r="V70" s="224">
        <f t="shared" si="37"/>
        <v>-51856.1148199155</v>
      </c>
      <c r="W70" s="183" t="str">
        <f t="shared" si="38"/>
        <v>S.053</v>
      </c>
      <c r="X70" s="183" t="s">
        <v>635</v>
      </c>
      <c r="AA70" s="675"/>
    </row>
    <row r="71" spans="1:27" ht="17.25" customHeight="1">
      <c r="A71" s="230" t="s">
        <v>353</v>
      </c>
      <c r="B71" s="192" t="s">
        <v>191</v>
      </c>
      <c r="C71" s="226" t="str">
        <f t="shared" ca="1" si="31"/>
        <v>Benteler - Port Robson 138 kV Ckt 1 and 2</v>
      </c>
      <c r="D71" s="216">
        <f t="shared" ca="1" si="31"/>
        <v>2015</v>
      </c>
      <c r="E71" s="665">
        <f t="shared" ca="1" si="31"/>
        <v>1602372.5265525933</v>
      </c>
      <c r="F71" s="218">
        <f t="shared" ca="1" si="31"/>
        <v>0</v>
      </c>
      <c r="G71" s="218">
        <f t="shared" ca="1" si="32"/>
        <v>1602372.5265525933</v>
      </c>
      <c r="H71" s="219"/>
      <c r="I71" s="221">
        <v>-44637.02790490957</v>
      </c>
      <c r="J71" s="221">
        <v>1782086.4454872017</v>
      </c>
      <c r="K71" s="221">
        <v>1862572.1902873842</v>
      </c>
      <c r="L71" s="217">
        <f t="shared" si="33"/>
        <v>-80485.744800182525</v>
      </c>
      <c r="M71" s="217"/>
      <c r="N71" s="218">
        <v>0</v>
      </c>
      <c r="O71" s="218">
        <v>0</v>
      </c>
      <c r="P71" s="218">
        <f t="shared" si="34"/>
        <v>0</v>
      </c>
      <c r="Q71" s="217">
        <f t="shared" si="23"/>
        <v>-22535.581680606581</v>
      </c>
      <c r="R71" s="222">
        <f t="shared" si="35"/>
        <v>-147658.35438569868</v>
      </c>
      <c r="S71" s="228" t="s">
        <v>266</v>
      </c>
      <c r="T71" s="225">
        <f ca="1">+G71+R71</f>
        <v>1454714.1721668947</v>
      </c>
      <c r="V71" s="224">
        <f t="shared" si="37"/>
        <v>-125122.77270509209</v>
      </c>
      <c r="W71" s="183" t="str">
        <f t="shared" si="38"/>
        <v>S.054</v>
      </c>
      <c r="X71" s="183" t="s">
        <v>342</v>
      </c>
      <c r="AA71" s="675"/>
    </row>
    <row r="72" spans="1:27" ht="17.25" customHeight="1">
      <c r="A72" s="230" t="s">
        <v>363</v>
      </c>
      <c r="B72" s="192" t="s">
        <v>191</v>
      </c>
      <c r="C72" s="226" t="str">
        <f t="shared" ca="1" si="31"/>
        <v>Ellerbe Rd-S Shreveport 69 kv Build</v>
      </c>
      <c r="D72" s="216">
        <f t="shared" ca="1" si="31"/>
        <v>2016</v>
      </c>
      <c r="E72" s="665">
        <f t="shared" ca="1" si="31"/>
        <v>1101737.5605575901</v>
      </c>
      <c r="F72" s="218">
        <f t="shared" ca="1" si="31"/>
        <v>0</v>
      </c>
      <c r="G72" s="218">
        <f t="shared" ref="G72:G77" ca="1" si="39">+E72+F72</f>
        <v>1101737.5605575901</v>
      </c>
      <c r="H72" s="219"/>
      <c r="I72" s="221">
        <v>-36357.867348975269</v>
      </c>
      <c r="J72" s="221">
        <v>1219139.2694320683</v>
      </c>
      <c r="K72" s="221">
        <v>1274200.1966748906</v>
      </c>
      <c r="L72" s="217">
        <f t="shared" ref="L72:L77" si="40">+J72-K72</f>
        <v>-55060.927242822247</v>
      </c>
      <c r="M72" s="217"/>
      <c r="N72" s="218">
        <v>0</v>
      </c>
      <c r="O72" s="218">
        <v>0</v>
      </c>
      <c r="P72" s="218">
        <f t="shared" ref="P72:P77" si="41">+N72-O72</f>
        <v>0</v>
      </c>
      <c r="Q72" s="217">
        <f t="shared" si="23"/>
        <v>-16465.233850929562</v>
      </c>
      <c r="R72" s="222">
        <f t="shared" ref="R72:R77" si="42">I72+L72+P72+Q72</f>
        <v>-107884.02844272708</v>
      </c>
      <c r="S72" s="228" t="s">
        <v>266</v>
      </c>
      <c r="T72" s="225">
        <f t="shared" ref="T72:T77" ca="1" si="43">+G72+R72</f>
        <v>993853.53211486305</v>
      </c>
      <c r="V72" s="224">
        <f>+I72+L72+P72</f>
        <v>-91418.794591797516</v>
      </c>
      <c r="W72" s="183" t="str">
        <f>A72</f>
        <v>S.055</v>
      </c>
      <c r="X72" s="183" t="s">
        <v>636</v>
      </c>
      <c r="AA72" s="675"/>
    </row>
    <row r="73" spans="1:27" ht="17.25" customHeight="1">
      <c r="A73" s="230" t="s">
        <v>364</v>
      </c>
      <c r="B73" s="192" t="s">
        <v>191</v>
      </c>
      <c r="C73" s="226" t="str">
        <f t="shared" ca="1" si="31"/>
        <v>Logansport 138 kv</v>
      </c>
      <c r="D73" s="216">
        <f t="shared" ca="1" si="31"/>
        <v>2016</v>
      </c>
      <c r="E73" s="665">
        <f t="shared" ca="1" si="31"/>
        <v>183502.47980883674</v>
      </c>
      <c r="F73" s="218">
        <f t="shared" ca="1" si="31"/>
        <v>0</v>
      </c>
      <c r="G73" s="218">
        <f t="shared" ca="1" si="39"/>
        <v>183502.47980883674</v>
      </c>
      <c r="H73" s="219"/>
      <c r="I73" s="221">
        <v>-4718.4775964655564</v>
      </c>
      <c r="J73" s="221">
        <v>204283.29192361806</v>
      </c>
      <c r="K73" s="221">
        <v>213509.49581644355</v>
      </c>
      <c r="L73" s="217">
        <f t="shared" si="40"/>
        <v>-9226.2038928254915</v>
      </c>
      <c r="M73" s="217"/>
      <c r="N73" s="218">
        <v>0</v>
      </c>
      <c r="O73" s="218">
        <v>0</v>
      </c>
      <c r="P73" s="218">
        <f t="shared" si="41"/>
        <v>0</v>
      </c>
      <c r="Q73" s="217">
        <f t="shared" si="23"/>
        <v>-2511.5452760356866</v>
      </c>
      <c r="R73" s="222">
        <f t="shared" si="42"/>
        <v>-16456.226765326734</v>
      </c>
      <c r="S73" s="228" t="s">
        <v>266</v>
      </c>
      <c r="T73" s="225">
        <f t="shared" ca="1" si="43"/>
        <v>167046.25304351002</v>
      </c>
      <c r="V73" s="224">
        <f>+I73+L73+P73</f>
        <v>-13944.681489291048</v>
      </c>
      <c r="W73" s="183" t="str">
        <f>A73</f>
        <v>S.056</v>
      </c>
      <c r="X73" s="183" t="s">
        <v>637</v>
      </c>
      <c r="AA73" s="675"/>
    </row>
    <row r="74" spans="1:27" ht="17.25" customHeight="1">
      <c r="A74" s="230" t="s">
        <v>365</v>
      </c>
      <c r="B74" s="192" t="s">
        <v>191</v>
      </c>
      <c r="C74" s="226" t="str">
        <f t="shared" ca="1" si="31"/>
        <v>Winnsboro 138 kw</v>
      </c>
      <c r="D74" s="216">
        <f t="shared" ca="1" si="31"/>
        <v>2016</v>
      </c>
      <c r="E74" s="665">
        <f t="shared" ca="1" si="31"/>
        <v>144631.57983311178</v>
      </c>
      <c r="F74" s="218">
        <f t="shared" ca="1" si="31"/>
        <v>0</v>
      </c>
      <c r="G74" s="218">
        <f t="shared" ca="1" si="39"/>
        <v>144631.57983311178</v>
      </c>
      <c r="H74" s="219"/>
      <c r="I74" s="221">
        <v>-4797.3907856928126</v>
      </c>
      <c r="J74" s="221">
        <v>160022.65403444023</v>
      </c>
      <c r="K74" s="221">
        <v>167249.88059658534</v>
      </c>
      <c r="L74" s="217">
        <f t="shared" si="40"/>
        <v>-7227.2265621451079</v>
      </c>
      <c r="M74" s="217"/>
      <c r="N74" s="218">
        <v>0</v>
      </c>
      <c r="O74" s="218">
        <v>0</v>
      </c>
      <c r="P74" s="218">
        <f t="shared" si="41"/>
        <v>0</v>
      </c>
      <c r="Q74" s="217">
        <f t="shared" si="23"/>
        <v>-2165.7268342264942</v>
      </c>
      <c r="R74" s="222">
        <f t="shared" si="42"/>
        <v>-14190.344182064415</v>
      </c>
      <c r="S74" s="228" t="s">
        <v>266</v>
      </c>
      <c r="T74" s="225">
        <f t="shared" ca="1" si="43"/>
        <v>130441.23565104738</v>
      </c>
      <c r="V74" s="224">
        <f>+I74+L74+P74</f>
        <v>-12024.617347837921</v>
      </c>
      <c r="W74" s="183" t="str">
        <f>A74</f>
        <v>S.057</v>
      </c>
      <c r="X74" s="183" t="s">
        <v>638</v>
      </c>
      <c r="AA74" s="675"/>
    </row>
    <row r="75" spans="1:27" ht="17.25" customHeight="1">
      <c r="A75" s="230" t="s">
        <v>366</v>
      </c>
      <c r="B75" s="192" t="s">
        <v>191</v>
      </c>
      <c r="C75" s="226" t="str">
        <f t="shared" ca="1" si="31"/>
        <v>Rock Hill-Springridge Pan-Harr REC 138 kv</v>
      </c>
      <c r="D75" s="216">
        <f t="shared" ca="1" si="31"/>
        <v>2016</v>
      </c>
      <c r="E75" s="665">
        <f t="shared" ca="1" si="31"/>
        <v>2976814.1933667115</v>
      </c>
      <c r="F75" s="218">
        <f t="shared" ca="1" si="31"/>
        <v>0</v>
      </c>
      <c r="G75" s="218">
        <f t="shared" ca="1" si="39"/>
        <v>2976814.1933667115</v>
      </c>
      <c r="H75" s="219"/>
      <c r="I75" s="221">
        <v>-69605.640457887668</v>
      </c>
      <c r="J75" s="221">
        <v>3319783.2952086823</v>
      </c>
      <c r="K75" s="221">
        <v>3469717.2289786725</v>
      </c>
      <c r="L75" s="217">
        <f t="shared" si="40"/>
        <v>-149933.93376999022</v>
      </c>
      <c r="M75" s="217"/>
      <c r="N75" s="218">
        <v>0</v>
      </c>
      <c r="O75" s="218">
        <v>0</v>
      </c>
      <c r="P75" s="218">
        <f t="shared" si="41"/>
        <v>0</v>
      </c>
      <c r="Q75" s="217">
        <f t="shared" si="23"/>
        <v>-39540.779829094914</v>
      </c>
      <c r="R75" s="222">
        <f t="shared" si="42"/>
        <v>-259080.35405697281</v>
      </c>
      <c r="S75" s="228" t="s">
        <v>266</v>
      </c>
      <c r="T75" s="225">
        <f t="shared" ca="1" si="43"/>
        <v>2717733.8393097385</v>
      </c>
      <c r="V75" s="224">
        <f>+I75+L75+P75</f>
        <v>-219539.57422787789</v>
      </c>
      <c r="W75" s="183" t="str">
        <f>A75</f>
        <v>S.058</v>
      </c>
      <c r="X75" s="183" t="s">
        <v>639</v>
      </c>
      <c r="AA75" s="675"/>
    </row>
    <row r="76" spans="1:27" ht="17.25" customHeight="1">
      <c r="A76" s="230" t="s">
        <v>367</v>
      </c>
      <c r="B76" s="192" t="s">
        <v>191</v>
      </c>
      <c r="C76" s="226" t="str">
        <f t="shared" ca="1" si="31"/>
        <v>Brownlee-North Mrket 69 kv Rebuild</v>
      </c>
      <c r="D76" s="216">
        <f t="shared" ca="1" si="31"/>
        <v>2017</v>
      </c>
      <c r="E76" s="665">
        <f t="shared" ca="1" si="31"/>
        <v>2043968.3596137073</v>
      </c>
      <c r="F76" s="218">
        <f t="shared" ca="1" si="31"/>
        <v>0</v>
      </c>
      <c r="G76" s="218">
        <f t="shared" ca="1" si="39"/>
        <v>2043968.3596137073</v>
      </c>
      <c r="H76" s="219"/>
      <c r="I76" s="221">
        <v>-54802.823404593393</v>
      </c>
      <c r="J76" s="221">
        <v>2253402.2896307739</v>
      </c>
      <c r="K76" s="221">
        <v>2355174.4354627826</v>
      </c>
      <c r="L76" s="217">
        <f t="shared" si="40"/>
        <v>-101772.14583200868</v>
      </c>
      <c r="M76" s="217"/>
      <c r="N76" s="218">
        <v>0</v>
      </c>
      <c r="O76" s="218">
        <v>0</v>
      </c>
      <c r="P76" s="218">
        <f t="shared" si="41"/>
        <v>0</v>
      </c>
      <c r="Q76" s="217">
        <f t="shared" si="23"/>
        <v>-28200.366185030278</v>
      </c>
      <c r="R76" s="222">
        <f t="shared" si="42"/>
        <v>-184775.33542163236</v>
      </c>
      <c r="S76" s="228" t="s">
        <v>266</v>
      </c>
      <c r="T76" s="225">
        <f t="shared" ca="1" si="43"/>
        <v>1859193.024192075</v>
      </c>
      <c r="V76" s="224">
        <f>+I76+L76+P76</f>
        <v>-156574.96923660208</v>
      </c>
      <c r="W76" s="183" t="str">
        <f>A76</f>
        <v>S.059</v>
      </c>
      <c r="X76" s="183" t="s">
        <v>640</v>
      </c>
      <c r="AA76" s="675"/>
    </row>
    <row r="77" spans="1:27" ht="17.25" customHeight="1">
      <c r="A77" s="230" t="s">
        <v>371</v>
      </c>
      <c r="B77" s="192" t="s">
        <v>191</v>
      </c>
      <c r="C77" s="226" t="str">
        <f t="shared" ca="1" si="31"/>
        <v>Valliant-NW Texarkana 345 kV</v>
      </c>
      <c r="D77" s="216">
        <f t="shared" ca="1" si="31"/>
        <v>2016</v>
      </c>
      <c r="E77" s="665">
        <f t="shared" ca="1" si="31"/>
        <v>11542581.821942477</v>
      </c>
      <c r="F77" s="218">
        <f t="shared" ca="1" si="31"/>
        <v>0</v>
      </c>
      <c r="G77" s="218">
        <f t="shared" ca="1" si="39"/>
        <v>11542581.821942477</v>
      </c>
      <c r="H77" s="219"/>
      <c r="I77" s="221">
        <v>-304433.09433168918</v>
      </c>
      <c r="J77" s="221">
        <v>12862070.596249066</v>
      </c>
      <c r="K77" s="221">
        <v>13442970.212108398</v>
      </c>
      <c r="L77" s="217">
        <f t="shared" si="40"/>
        <v>-580899.61585933156</v>
      </c>
      <c r="M77" s="217"/>
      <c r="N77" s="218">
        <v>0</v>
      </c>
      <c r="O77" s="218">
        <v>0</v>
      </c>
      <c r="P77" s="218">
        <f t="shared" si="41"/>
        <v>0</v>
      </c>
      <c r="Q77" s="217">
        <f t="shared" si="23"/>
        <v>-159455.2867849817</v>
      </c>
      <c r="R77" s="222">
        <f t="shared" si="42"/>
        <v>-1044787.9969760025</v>
      </c>
      <c r="S77" s="228" t="s">
        <v>266</v>
      </c>
      <c r="T77" s="225">
        <f t="shared" ca="1" si="43"/>
        <v>10497793.824966474</v>
      </c>
      <c r="V77" s="224">
        <f t="shared" ref="V77:V84" si="44">+I77+L77+P77</f>
        <v>-885332.71019102074</v>
      </c>
      <c r="W77" s="183" t="str">
        <f t="shared" ref="W77:W84" si="45">A77</f>
        <v>S.060</v>
      </c>
      <c r="X77" s="183" t="s">
        <v>379</v>
      </c>
      <c r="AA77" s="675"/>
    </row>
    <row r="78" spans="1:27" ht="17.25" customHeight="1">
      <c r="A78" s="230" t="s">
        <v>372</v>
      </c>
      <c r="B78" s="192" t="s">
        <v>191</v>
      </c>
      <c r="C78" s="226" t="str">
        <f t="shared" ref="C78:F93" ca="1" si="46">INDIRECT("'"&amp; $A78 &amp; "'!" &amp;C$103)</f>
        <v>Messick 500/230 kV</v>
      </c>
      <c r="D78" s="216">
        <f t="shared" ca="1" si="46"/>
        <v>2016</v>
      </c>
      <c r="E78" s="665">
        <f t="shared" ca="1" si="46"/>
        <v>1981779.1020545613</v>
      </c>
      <c r="F78" s="218">
        <f t="shared" ca="1" si="46"/>
        <v>0</v>
      </c>
      <c r="G78" s="218">
        <f t="shared" ref="G78:G84" ca="1" si="47">+E78+F78</f>
        <v>1981779.1020545613</v>
      </c>
      <c r="H78" s="219"/>
      <c r="I78" s="221">
        <v>-176874.48879029229</v>
      </c>
      <c r="J78" s="221">
        <v>7619859.2220305083</v>
      </c>
      <c r="K78" s="221">
        <v>7964000.8018684043</v>
      </c>
      <c r="L78" s="217">
        <f t="shared" ref="L78:L84" si="48">+J78-K78</f>
        <v>-344141.57983789593</v>
      </c>
      <c r="M78" s="217"/>
      <c r="N78" s="218">
        <v>0</v>
      </c>
      <c r="O78" s="218">
        <v>0</v>
      </c>
      <c r="P78" s="218">
        <f t="shared" ref="P78:P84" si="49">+N78-O78</f>
        <v>0</v>
      </c>
      <c r="Q78" s="217">
        <f t="shared" si="23"/>
        <v>-93839.034395065173</v>
      </c>
      <c r="R78" s="222">
        <f t="shared" ref="R78:R84" si="50">I78+L78+P78+Q78</f>
        <v>-614855.10302325338</v>
      </c>
      <c r="S78" s="228" t="s">
        <v>266</v>
      </c>
      <c r="T78" s="225">
        <f t="shared" ref="T78:T84" ca="1" si="51">+G78+R78</f>
        <v>1366923.9990313079</v>
      </c>
      <c r="V78" s="224">
        <f t="shared" si="44"/>
        <v>-521016.06862818822</v>
      </c>
      <c r="W78" s="183" t="str">
        <f t="shared" si="45"/>
        <v>S.061</v>
      </c>
      <c r="X78" s="183" t="s">
        <v>641</v>
      </c>
      <c r="AA78" s="675"/>
    </row>
    <row r="79" spans="1:27" ht="17.25" customHeight="1">
      <c r="A79" s="230" t="s">
        <v>373</v>
      </c>
      <c r="B79" s="192" t="s">
        <v>191</v>
      </c>
      <c r="C79" s="226" t="str">
        <f t="shared" ca="1" si="46"/>
        <v>Letourneau 69 kV Capacitor Bank Addition</v>
      </c>
      <c r="D79" s="216">
        <f t="shared" ca="1" si="46"/>
        <v>2017</v>
      </c>
      <c r="E79" s="665">
        <f t="shared" ca="1" si="46"/>
        <v>150330.43421653614</v>
      </c>
      <c r="F79" s="218">
        <f t="shared" ca="1" si="46"/>
        <v>0</v>
      </c>
      <c r="G79" s="218">
        <f t="shared" ca="1" si="47"/>
        <v>150330.43421653614</v>
      </c>
      <c r="H79" s="219"/>
      <c r="I79" s="221">
        <v>-4677.0585112102563</v>
      </c>
      <c r="J79" s="221">
        <v>165968.32946053738</v>
      </c>
      <c r="K79" s="221">
        <v>173464.08514831576</v>
      </c>
      <c r="L79" s="217">
        <f t="shared" si="48"/>
        <v>-7495.7556877783791</v>
      </c>
      <c r="M79" s="217"/>
      <c r="N79" s="218">
        <v>0</v>
      </c>
      <c r="O79" s="218">
        <v>0</v>
      </c>
      <c r="P79" s="218">
        <f t="shared" si="49"/>
        <v>0</v>
      </c>
      <c r="Q79" s="217">
        <f t="shared" si="23"/>
        <v>-2192.4182363726654</v>
      </c>
      <c r="R79" s="222">
        <f t="shared" si="50"/>
        <v>-14365.2324353613</v>
      </c>
      <c r="S79" s="228" t="s">
        <v>266</v>
      </c>
      <c r="T79" s="225">
        <f t="shared" ca="1" si="51"/>
        <v>135965.20178117484</v>
      </c>
      <c r="V79" s="224">
        <f t="shared" si="44"/>
        <v>-12172.814198988635</v>
      </c>
      <c r="W79" s="183" t="str">
        <f t="shared" si="45"/>
        <v>S.062</v>
      </c>
      <c r="X79" s="183" t="s">
        <v>382</v>
      </c>
      <c r="AA79" s="675"/>
    </row>
    <row r="80" spans="1:27" ht="17.25" customHeight="1">
      <c r="A80" s="230" t="s">
        <v>374</v>
      </c>
      <c r="B80" s="192" t="s">
        <v>191</v>
      </c>
      <c r="C80" s="226" t="str">
        <f t="shared" ca="1" si="46"/>
        <v>Brooks Street - Edwards Street 69 kV Line Rebuild</v>
      </c>
      <c r="D80" s="216">
        <f t="shared" ca="1" si="46"/>
        <v>2017</v>
      </c>
      <c r="E80" s="665">
        <f t="shared" ca="1" si="46"/>
        <v>560067.78960734257</v>
      </c>
      <c r="F80" s="218">
        <f t="shared" ca="1" si="46"/>
        <v>0</v>
      </c>
      <c r="G80" s="218">
        <f t="shared" ca="1" si="47"/>
        <v>560067.78960734257</v>
      </c>
      <c r="H80" s="219"/>
      <c r="I80" s="221">
        <v>-10383.671567996498</v>
      </c>
      <c r="J80" s="221">
        <v>633075.2153224909</v>
      </c>
      <c r="K80" s="221">
        <v>661667.27961252397</v>
      </c>
      <c r="L80" s="217">
        <f t="shared" si="48"/>
        <v>-28592.064290033071</v>
      </c>
      <c r="M80" s="217"/>
      <c r="N80" s="218">
        <v>0</v>
      </c>
      <c r="O80" s="218">
        <v>0</v>
      </c>
      <c r="P80" s="218">
        <f t="shared" si="49"/>
        <v>0</v>
      </c>
      <c r="Q80" s="217">
        <f t="shared" si="23"/>
        <v>-7019.832281535002</v>
      </c>
      <c r="R80" s="222">
        <f t="shared" si="50"/>
        <v>-45995.568139564573</v>
      </c>
      <c r="S80" s="228" t="s">
        <v>266</v>
      </c>
      <c r="T80" s="225">
        <f t="shared" ca="1" si="51"/>
        <v>514072.22146777797</v>
      </c>
      <c r="V80" s="224">
        <f t="shared" si="44"/>
        <v>-38975.735858029569</v>
      </c>
      <c r="W80" s="183" t="str">
        <f t="shared" si="45"/>
        <v>S.063</v>
      </c>
      <c r="X80" s="183" t="s">
        <v>383</v>
      </c>
      <c r="AA80" s="675"/>
    </row>
    <row r="81" spans="1:27" ht="17.25" customHeight="1">
      <c r="A81" s="230" t="s">
        <v>375</v>
      </c>
      <c r="B81" s="192" t="s">
        <v>191</v>
      </c>
      <c r="C81" s="226" t="str">
        <f t="shared" ca="1" si="46"/>
        <v>Hallsville - Marshall New 69 kV Circuit</v>
      </c>
      <c r="D81" s="216">
        <f t="shared" ca="1" si="46"/>
        <v>2017</v>
      </c>
      <c r="E81" s="665">
        <f t="shared" ca="1" si="46"/>
        <v>2093322.7344941564</v>
      </c>
      <c r="F81" s="218">
        <f t="shared" ca="1" si="46"/>
        <v>0</v>
      </c>
      <c r="G81" s="218">
        <f t="shared" ca="1" si="47"/>
        <v>2093322.7344941564</v>
      </c>
      <c r="H81" s="219"/>
      <c r="I81" s="221">
        <v>-90919.920701515861</v>
      </c>
      <c r="J81" s="221">
        <v>2286002.6814832608</v>
      </c>
      <c r="K81" s="221">
        <v>2389247.1839597351</v>
      </c>
      <c r="L81" s="217">
        <f t="shared" si="48"/>
        <v>-103244.50247647427</v>
      </c>
      <c r="M81" s="217"/>
      <c r="N81" s="218">
        <v>0</v>
      </c>
      <c r="O81" s="218">
        <v>0</v>
      </c>
      <c r="P81" s="218">
        <f t="shared" si="49"/>
        <v>0</v>
      </c>
      <c r="Q81" s="217">
        <f t="shared" si="23"/>
        <v>-34970.518342880234</v>
      </c>
      <c r="R81" s="222">
        <f t="shared" si="50"/>
        <v>-229134.94152087037</v>
      </c>
      <c r="S81" s="228" t="s">
        <v>266</v>
      </c>
      <c r="T81" s="225">
        <f t="shared" ca="1" si="51"/>
        <v>1864187.792973286</v>
      </c>
      <c r="V81" s="224">
        <f t="shared" si="44"/>
        <v>-194164.42317799013</v>
      </c>
      <c r="W81" s="183" t="str">
        <f t="shared" si="45"/>
        <v>S.064</v>
      </c>
      <c r="X81" s="183" t="s">
        <v>384</v>
      </c>
      <c r="AA81" s="675"/>
    </row>
    <row r="82" spans="1:27" ht="17.25" customHeight="1">
      <c r="A82" s="230" t="s">
        <v>376</v>
      </c>
      <c r="B82" s="192" t="s">
        <v>191</v>
      </c>
      <c r="C82" s="226" t="str">
        <f t="shared" ca="1" si="46"/>
        <v>Daingerfield - Jenkins Rebuild</v>
      </c>
      <c r="D82" s="216">
        <f t="shared" ca="1" si="46"/>
        <v>2017</v>
      </c>
      <c r="E82" s="665">
        <f t="shared" ca="1" si="46"/>
        <v>293151.82419276587</v>
      </c>
      <c r="F82" s="218">
        <f t="shared" ca="1" si="46"/>
        <v>0</v>
      </c>
      <c r="G82" s="218">
        <f t="shared" ca="1" si="47"/>
        <v>293151.82419276587</v>
      </c>
      <c r="H82" s="219"/>
      <c r="I82" s="221">
        <v>-12014.885310130077</v>
      </c>
      <c r="J82" s="221">
        <v>317314.31737879198</v>
      </c>
      <c r="K82" s="221">
        <v>331645.42866391904</v>
      </c>
      <c r="L82" s="217">
        <f t="shared" si="48"/>
        <v>-14331.111285127059</v>
      </c>
      <c r="M82" s="217"/>
      <c r="N82" s="218">
        <v>0</v>
      </c>
      <c r="O82" s="218">
        <v>0</v>
      </c>
      <c r="P82" s="218">
        <f t="shared" si="49"/>
        <v>0</v>
      </c>
      <c r="Q82" s="217">
        <f t="shared" ref="Q82:Q88" si="52">+V82/$V$96 * $Q$96</f>
        <v>-4745.1182977600165</v>
      </c>
      <c r="R82" s="222">
        <f t="shared" si="50"/>
        <v>-31091.114893017155</v>
      </c>
      <c r="S82" s="228" t="s">
        <v>266</v>
      </c>
      <c r="T82" s="225">
        <f t="shared" ca="1" si="51"/>
        <v>262060.70929974871</v>
      </c>
      <c r="V82" s="224">
        <f t="shared" si="44"/>
        <v>-26345.996595257137</v>
      </c>
      <c r="W82" s="183" t="str">
        <f t="shared" si="45"/>
        <v>S.065</v>
      </c>
      <c r="X82" s="183" t="s">
        <v>385</v>
      </c>
      <c r="AA82" s="675"/>
    </row>
    <row r="83" spans="1:27" ht="17.25" customHeight="1">
      <c r="A83" s="230" t="s">
        <v>377</v>
      </c>
      <c r="B83" s="192" t="s">
        <v>191</v>
      </c>
      <c r="C83" s="226" t="str">
        <f t="shared" ca="1" si="46"/>
        <v>Broadmoor - Fort Humbug Rebuild</v>
      </c>
      <c r="D83" s="216">
        <f t="shared" ca="1" si="46"/>
        <v>2017</v>
      </c>
      <c r="E83" s="665">
        <f t="shared" ca="1" si="46"/>
        <v>792646.77077956963</v>
      </c>
      <c r="F83" s="218">
        <f t="shared" ca="1" si="46"/>
        <v>0</v>
      </c>
      <c r="G83" s="218">
        <f t="shared" ca="1" si="47"/>
        <v>792646.77077956963</v>
      </c>
      <c r="H83" s="219"/>
      <c r="I83" s="221">
        <v>-32057.386585495784</v>
      </c>
      <c r="J83" s="221">
        <v>870442.89778234041</v>
      </c>
      <c r="K83" s="221">
        <v>909755.38181556459</v>
      </c>
      <c r="L83" s="217">
        <f t="shared" si="48"/>
        <v>-39312.484033224173</v>
      </c>
      <c r="M83" s="217"/>
      <c r="N83" s="218">
        <v>0</v>
      </c>
      <c r="O83" s="218">
        <v>0</v>
      </c>
      <c r="P83" s="218">
        <f t="shared" si="49"/>
        <v>0</v>
      </c>
      <c r="Q83" s="217">
        <f t="shared" si="52"/>
        <v>-12854.267165684636</v>
      </c>
      <c r="R83" s="222">
        <f t="shared" si="50"/>
        <v>-84224.137784404593</v>
      </c>
      <c r="S83" s="228" t="s">
        <v>266</v>
      </c>
      <c r="T83" s="225">
        <f t="shared" ca="1" si="51"/>
        <v>708422.63299516507</v>
      </c>
      <c r="V83" s="224">
        <f t="shared" si="44"/>
        <v>-71369.870618719957</v>
      </c>
      <c r="W83" s="183" t="str">
        <f t="shared" si="45"/>
        <v>S.066</v>
      </c>
      <c r="X83" s="183" t="s">
        <v>642</v>
      </c>
      <c r="AA83" s="675"/>
    </row>
    <row r="84" spans="1:27" ht="17.25" customHeight="1">
      <c r="A84" s="230" t="s">
        <v>378</v>
      </c>
      <c r="B84" s="192" t="s">
        <v>191</v>
      </c>
      <c r="C84" s="226" t="str">
        <f t="shared" ca="1" si="46"/>
        <v>Chamber Springs - Farmington 161 kV Line</v>
      </c>
      <c r="D84" s="216">
        <f t="shared" ca="1" si="46"/>
        <v>2017</v>
      </c>
      <c r="E84" s="665">
        <f t="shared" ca="1" si="46"/>
        <v>1286174.0104287753</v>
      </c>
      <c r="F84" s="218">
        <f t="shared" ca="1" si="46"/>
        <v>0</v>
      </c>
      <c r="G84" s="218">
        <f t="shared" ca="1" si="47"/>
        <v>1286174.0104287753</v>
      </c>
      <c r="H84" s="219"/>
      <c r="I84" s="221">
        <v>-47981.048555224203</v>
      </c>
      <c r="J84" s="221">
        <v>1405271.8348534736</v>
      </c>
      <c r="K84" s="221">
        <v>1468739.2107270269</v>
      </c>
      <c r="L84" s="217">
        <f t="shared" si="48"/>
        <v>-63467.375873553334</v>
      </c>
      <c r="M84" s="217"/>
      <c r="N84" s="218">
        <v>0</v>
      </c>
      <c r="O84" s="218">
        <v>0</v>
      </c>
      <c r="P84" s="218">
        <f t="shared" si="49"/>
        <v>0</v>
      </c>
      <c r="Q84" s="217">
        <f t="shared" si="52"/>
        <v>-20072.725512638943</v>
      </c>
      <c r="R84" s="222">
        <f t="shared" si="50"/>
        <v>-131521.14994141649</v>
      </c>
      <c r="S84" s="228" t="s">
        <v>266</v>
      </c>
      <c r="T84" s="225">
        <f t="shared" ca="1" si="51"/>
        <v>1154652.8604873589</v>
      </c>
      <c r="V84" s="224">
        <f t="shared" si="44"/>
        <v>-111448.42442877754</v>
      </c>
      <c r="W84" s="183" t="str">
        <f t="shared" si="45"/>
        <v>S.067</v>
      </c>
      <c r="X84" s="183" t="s">
        <v>387</v>
      </c>
      <c r="AA84" s="674"/>
    </row>
    <row r="85" spans="1:27" ht="17.25" customHeight="1">
      <c r="A85" s="230" t="s">
        <v>428</v>
      </c>
      <c r="B85" s="192" t="s">
        <v>191</v>
      </c>
      <c r="C85" s="226" t="str">
        <f t="shared" ca="1" si="46"/>
        <v>Evenside - Northwest Henderson 69 KV Line Rebuild</v>
      </c>
      <c r="D85" s="216">
        <f t="shared" ca="1" si="46"/>
        <v>2018</v>
      </c>
      <c r="E85" s="665">
        <f t="shared" ca="1" si="46"/>
        <v>1378224.5252090353</v>
      </c>
      <c r="F85" s="218">
        <f t="shared" ca="1" si="46"/>
        <v>0</v>
      </c>
      <c r="G85" s="218">
        <f t="shared" ref="G85:G91" ca="1" si="53">+E85+F85</f>
        <v>1378224.5252090353</v>
      </c>
      <c r="H85" s="219"/>
      <c r="I85" s="221">
        <v>-45378.448546438478</v>
      </c>
      <c r="J85" s="221">
        <v>1509985.1516178951</v>
      </c>
      <c r="K85" s="221">
        <v>1578181.7757900506</v>
      </c>
      <c r="L85" s="217">
        <f t="shared" ref="L85:L91" si="54">+J85-K85</f>
        <v>-68196.624172155512</v>
      </c>
      <c r="M85" s="217"/>
      <c r="N85" s="218">
        <v>0</v>
      </c>
      <c r="O85" s="218">
        <v>0</v>
      </c>
      <c r="P85" s="218">
        <f t="shared" ref="P85:P91" si="55">+N85-O85</f>
        <v>0</v>
      </c>
      <c r="Q85" s="217">
        <f t="shared" si="52"/>
        <v>-20455.751361610801</v>
      </c>
      <c r="R85" s="222">
        <f t="shared" ref="R85:R91" si="56">I85+L85+P85+Q85</f>
        <v>-134030.82408020479</v>
      </c>
      <c r="S85" s="228" t="s">
        <v>266</v>
      </c>
      <c r="T85" s="225">
        <f t="shared" ref="T85:T91" ca="1" si="57">+G85+R85</f>
        <v>1244193.7011288304</v>
      </c>
      <c r="V85" s="224">
        <f t="shared" ref="V85:V91" si="58">+I85+L85+P85</f>
        <v>-113575.07271859399</v>
      </c>
      <c r="W85" s="183" t="str">
        <f t="shared" ref="W85:W91" si="59">A85</f>
        <v>S.068</v>
      </c>
      <c r="X85" s="183" t="s">
        <v>643</v>
      </c>
      <c r="AA85" s="674"/>
    </row>
    <row r="86" spans="1:27" ht="17.25" customHeight="1">
      <c r="A86" s="230" t="s">
        <v>429</v>
      </c>
      <c r="B86" s="192" t="s">
        <v>191</v>
      </c>
      <c r="C86" s="226" t="str">
        <f t="shared" ca="1" si="46"/>
        <v>Hallsville - Longview Heights 69 KV Line Rebuild</v>
      </c>
      <c r="D86" s="216">
        <f t="shared" ca="1" si="46"/>
        <v>2017</v>
      </c>
      <c r="E86" s="665">
        <f t="shared" ca="1" si="46"/>
        <v>1189288.4963922359</v>
      </c>
      <c r="F86" s="218">
        <f t="shared" ca="1" si="46"/>
        <v>0</v>
      </c>
      <c r="G86" s="218">
        <f t="shared" ca="1" si="53"/>
        <v>1189288.4963922359</v>
      </c>
      <c r="H86" s="219"/>
      <c r="I86" s="221">
        <v>-35935.708401451819</v>
      </c>
      <c r="J86" s="221">
        <v>1309209.3004993915</v>
      </c>
      <c r="K86" s="221">
        <v>1368338.1300333661</v>
      </c>
      <c r="L86" s="217">
        <f t="shared" si="54"/>
        <v>-59128.82953397464</v>
      </c>
      <c r="M86" s="217"/>
      <c r="N86" s="218">
        <v>0</v>
      </c>
      <c r="O86" s="218">
        <v>0</v>
      </c>
      <c r="P86" s="218">
        <f t="shared" si="55"/>
        <v>0</v>
      </c>
      <c r="Q86" s="217">
        <f t="shared" si="52"/>
        <v>-17121.860499545495</v>
      </c>
      <c r="R86" s="222">
        <f t="shared" si="56"/>
        <v>-112186.39843497195</v>
      </c>
      <c r="S86" s="228" t="s">
        <v>266</v>
      </c>
      <c r="T86" s="225">
        <f t="shared" ca="1" si="57"/>
        <v>1077102.0979572639</v>
      </c>
      <c r="V86" s="224">
        <f t="shared" si="58"/>
        <v>-95064.537935426459</v>
      </c>
      <c r="W86" s="183" t="str">
        <f t="shared" si="59"/>
        <v>S.069</v>
      </c>
      <c r="X86" s="183" t="s">
        <v>644</v>
      </c>
      <c r="AA86" s="674"/>
    </row>
    <row r="87" spans="1:27" ht="17.25" customHeight="1">
      <c r="A87" s="230" t="s">
        <v>430</v>
      </c>
      <c r="B87" s="192" t="s">
        <v>191</v>
      </c>
      <c r="C87" s="226" t="str">
        <f t="shared" ca="1" si="46"/>
        <v>Linwood - South Shreveport 138 KV Kine Rebuild</v>
      </c>
      <c r="D87" s="216">
        <f t="shared" ca="1" si="46"/>
        <v>2018</v>
      </c>
      <c r="E87" s="665">
        <f t="shared" ca="1" si="46"/>
        <v>882258.20848955121</v>
      </c>
      <c r="F87" s="218">
        <f t="shared" ca="1" si="46"/>
        <v>0</v>
      </c>
      <c r="G87" s="218">
        <f t="shared" ca="1" si="53"/>
        <v>882258.20848955121</v>
      </c>
      <c r="H87" s="219"/>
      <c r="I87" s="221">
        <v>-21607.244966266095</v>
      </c>
      <c r="J87" s="221">
        <v>987504.78043090773</v>
      </c>
      <c r="K87" s="221">
        <v>1032104.2205691742</v>
      </c>
      <c r="L87" s="217">
        <f t="shared" si="54"/>
        <v>-44599.440138266422</v>
      </c>
      <c r="M87" s="217"/>
      <c r="N87" s="218">
        <v>0</v>
      </c>
      <c r="O87" s="218">
        <v>0</v>
      </c>
      <c r="P87" s="218">
        <f t="shared" si="55"/>
        <v>0</v>
      </c>
      <c r="Q87" s="217">
        <f t="shared" si="52"/>
        <v>-11924.337414516644</v>
      </c>
      <c r="R87" s="222">
        <f t="shared" si="56"/>
        <v>-78131.022519049162</v>
      </c>
      <c r="S87" s="228" t="s">
        <v>266</v>
      </c>
      <c r="T87" s="225">
        <f t="shared" ca="1" si="57"/>
        <v>804127.18597050209</v>
      </c>
      <c r="V87" s="224">
        <f t="shared" si="58"/>
        <v>-66206.685104532517</v>
      </c>
      <c r="W87" s="183" t="str">
        <f t="shared" si="59"/>
        <v>S.070</v>
      </c>
      <c r="X87" s="183" t="s">
        <v>645</v>
      </c>
      <c r="AA87" s="674"/>
    </row>
    <row r="88" spans="1:27" ht="17.25" customHeight="1">
      <c r="A88" s="230" t="s">
        <v>431</v>
      </c>
      <c r="B88" s="192" t="s">
        <v>191</v>
      </c>
      <c r="C88" s="226" t="str">
        <f t="shared" ca="1" si="46"/>
        <v>IPC 138 KV Capacitor Bank Addition</v>
      </c>
      <c r="D88" s="216">
        <f t="shared" ca="1" si="46"/>
        <v>2018</v>
      </c>
      <c r="E88" s="665">
        <f t="shared" ca="1" si="46"/>
        <v>218536.58070047409</v>
      </c>
      <c r="F88" s="218">
        <f t="shared" ca="1" si="46"/>
        <v>0</v>
      </c>
      <c r="G88" s="218">
        <f t="shared" ca="1" si="53"/>
        <v>218536.58070047409</v>
      </c>
      <c r="H88" s="219"/>
      <c r="I88" s="221">
        <v>-7799.6127968168876</v>
      </c>
      <c r="J88" s="221">
        <v>241418.92112942346</v>
      </c>
      <c r="K88" s="221">
        <v>252322.31008968572</v>
      </c>
      <c r="L88" s="217">
        <f t="shared" si="54"/>
        <v>-10903.388960262266</v>
      </c>
      <c r="M88" s="217"/>
      <c r="N88" s="218">
        <v>0</v>
      </c>
      <c r="O88" s="218">
        <v>0</v>
      </c>
      <c r="P88" s="218">
        <f t="shared" si="55"/>
        <v>0</v>
      </c>
      <c r="Q88" s="217">
        <f t="shared" si="52"/>
        <v>-3368.5556566317414</v>
      </c>
      <c r="R88" s="222">
        <f t="shared" si="56"/>
        <v>-22071.557413710896</v>
      </c>
      <c r="S88" s="228" t="s">
        <v>266</v>
      </c>
      <c r="T88" s="225">
        <f t="shared" ca="1" si="57"/>
        <v>196465.0232867632</v>
      </c>
      <c r="V88" s="224">
        <f t="shared" si="58"/>
        <v>-18703.001757079153</v>
      </c>
      <c r="W88" s="183" t="str">
        <f t="shared" si="59"/>
        <v>S.071</v>
      </c>
      <c r="X88" s="183" t="s">
        <v>646</v>
      </c>
      <c r="AA88" s="674"/>
    </row>
    <row r="89" spans="1:27" ht="17.25" customHeight="1">
      <c r="A89" s="230" t="s">
        <v>441</v>
      </c>
      <c r="B89" s="192" t="s">
        <v>191</v>
      </c>
      <c r="C89" s="226" t="str">
        <f t="shared" ca="1" si="46"/>
        <v>Ellerbe Road - Lucas 69 kV Rebuild</v>
      </c>
      <c r="D89" s="216">
        <f t="shared" ca="1" si="46"/>
        <v>2019</v>
      </c>
      <c r="E89" s="665">
        <f t="shared" ca="1" si="46"/>
        <v>1231480.4604307776</v>
      </c>
      <c r="F89" s="218">
        <f t="shared" ca="1" si="46"/>
        <v>0</v>
      </c>
      <c r="G89" s="218">
        <f t="shared" ca="1" si="53"/>
        <v>1231480.4604307776</v>
      </c>
      <c r="H89" s="219"/>
      <c r="I89" s="221">
        <v>-61762.861285302788</v>
      </c>
      <c r="J89" s="221">
        <v>1330129.1848918488</v>
      </c>
      <c r="K89" s="221">
        <v>1390202.8353017829</v>
      </c>
      <c r="L89" s="217">
        <f t="shared" si="54"/>
        <v>-60073.650409934111</v>
      </c>
      <c r="M89" s="217"/>
      <c r="N89" s="218">
        <v>0</v>
      </c>
      <c r="O89" s="218">
        <v>0</v>
      </c>
      <c r="P89" s="218">
        <f t="shared" si="55"/>
        <v>0</v>
      </c>
      <c r="Q89" s="217">
        <f t="shared" ref="Q89:Q91" si="60">+V89/$V$96 * $Q$96</f>
        <v>-21943.700588058102</v>
      </c>
      <c r="R89" s="222">
        <f t="shared" si="56"/>
        <v>-143780.212283295</v>
      </c>
      <c r="S89" s="228" t="s">
        <v>266</v>
      </c>
      <c r="T89" s="225">
        <f t="shared" ca="1" si="57"/>
        <v>1087700.2481474825</v>
      </c>
      <c r="V89" s="224">
        <f t="shared" si="58"/>
        <v>-121836.5116952369</v>
      </c>
      <c r="W89" s="183" t="str">
        <f t="shared" si="59"/>
        <v>S.072</v>
      </c>
      <c r="X89" s="183" t="s">
        <v>443</v>
      </c>
      <c r="AA89" s="675"/>
    </row>
    <row r="90" spans="1:27" ht="17.25" customHeight="1">
      <c r="A90" s="230" t="s">
        <v>440</v>
      </c>
      <c r="B90" s="192" t="s">
        <v>191</v>
      </c>
      <c r="C90" s="226" t="str">
        <f t="shared" ca="1" si="46"/>
        <v>Siloam Springs - Siloam Springs City 161 kV Rebuild</v>
      </c>
      <c r="D90" s="216">
        <f t="shared" ca="1" si="46"/>
        <v>2019</v>
      </c>
      <c r="E90" s="665">
        <f t="shared" ca="1" si="46"/>
        <v>486647.07726899633</v>
      </c>
      <c r="F90" s="218">
        <f t="shared" ca="1" si="46"/>
        <v>0</v>
      </c>
      <c r="G90" s="218">
        <f t="shared" ca="1" si="53"/>
        <v>486647.07726899633</v>
      </c>
      <c r="H90" s="219"/>
      <c r="I90" s="221">
        <v>-13113.427925743163</v>
      </c>
      <c r="J90" s="221">
        <v>536152.95734675927</v>
      </c>
      <c r="K90" s="221">
        <v>560367.64693611697</v>
      </c>
      <c r="L90" s="217">
        <f t="shared" si="54"/>
        <v>-24214.689589357702</v>
      </c>
      <c r="M90" s="217"/>
      <c r="N90" s="218">
        <v>0</v>
      </c>
      <c r="O90" s="218">
        <v>0</v>
      </c>
      <c r="P90" s="218">
        <f t="shared" si="55"/>
        <v>0</v>
      </c>
      <c r="Q90" s="217">
        <f t="shared" si="60"/>
        <v>-6723.0834408339642</v>
      </c>
      <c r="R90" s="222">
        <f t="shared" si="56"/>
        <v>-44051.20095593483</v>
      </c>
      <c r="S90" s="228" t="s">
        <v>266</v>
      </c>
      <c r="T90" s="225">
        <f t="shared" ca="1" si="57"/>
        <v>442595.87631306151</v>
      </c>
      <c r="V90" s="224">
        <f t="shared" si="58"/>
        <v>-37328.117515100865</v>
      </c>
      <c r="W90" s="183" t="str">
        <f t="shared" si="59"/>
        <v>S.073</v>
      </c>
      <c r="X90" s="183" t="s">
        <v>442</v>
      </c>
      <c r="AA90" s="675"/>
    </row>
    <row r="91" spans="1:27" ht="13">
      <c r="A91" s="230" t="s">
        <v>446</v>
      </c>
      <c r="B91" s="192" t="s">
        <v>191</v>
      </c>
      <c r="C91" s="226" t="str">
        <f t="shared" ca="1" si="46"/>
        <v>Figure Five - VBI North 69 kV Rebuild</v>
      </c>
      <c r="D91" s="216">
        <f t="shared" ca="1" si="46"/>
        <v>2019</v>
      </c>
      <c r="E91" s="665">
        <f t="shared" ca="1" si="46"/>
        <v>382432.85276107362</v>
      </c>
      <c r="F91" s="218">
        <f t="shared" ca="1" si="46"/>
        <v>0</v>
      </c>
      <c r="G91" s="218">
        <f t="shared" ca="1" si="53"/>
        <v>382432.85276107362</v>
      </c>
      <c r="H91" s="231"/>
      <c r="I91" s="221">
        <v>1169.1917024600552</v>
      </c>
      <c r="J91" s="221">
        <v>388777.30609373847</v>
      </c>
      <c r="K91" s="221">
        <v>406335.95546319068</v>
      </c>
      <c r="L91" s="217">
        <f t="shared" si="54"/>
        <v>-17558.649369452207</v>
      </c>
      <c r="M91" s="231"/>
      <c r="N91" s="218">
        <v>0</v>
      </c>
      <c r="O91" s="218">
        <v>0</v>
      </c>
      <c r="P91" s="218">
        <f t="shared" si="55"/>
        <v>0</v>
      </c>
      <c r="Q91" s="217">
        <f t="shared" si="60"/>
        <v>-2951.8684246701814</v>
      </c>
      <c r="R91" s="222">
        <f t="shared" si="56"/>
        <v>-19341.326091662333</v>
      </c>
      <c r="S91" s="231"/>
      <c r="T91" s="225">
        <f t="shared" ca="1" si="57"/>
        <v>363091.52666941128</v>
      </c>
      <c r="U91" s="233"/>
      <c r="V91" s="224">
        <f t="shared" si="58"/>
        <v>-16389.457666992152</v>
      </c>
      <c r="W91" s="183" t="str">
        <f t="shared" si="59"/>
        <v>S.074</v>
      </c>
      <c r="X91" s="183" t="s">
        <v>444</v>
      </c>
      <c r="AA91" s="675"/>
    </row>
    <row r="92" spans="1:27" ht="13">
      <c r="A92" s="230" t="s">
        <v>518</v>
      </c>
      <c r="B92" s="192" t="s">
        <v>191</v>
      </c>
      <c r="C92" s="226" t="str">
        <f t="shared" ca="1" si="46"/>
        <v>Siloam Springs 161 kV Rebuild</v>
      </c>
      <c r="D92" s="216">
        <f t="shared" ca="1" si="46"/>
        <v>2025</v>
      </c>
      <c r="E92" s="665">
        <f t="shared" ca="1" si="46"/>
        <v>20569.466322541444</v>
      </c>
      <c r="F92" s="218">
        <f t="shared" ca="1" si="46"/>
        <v>0</v>
      </c>
      <c r="G92" s="218">
        <f t="shared" ref="G92" ca="1" si="61">+E92+F92</f>
        <v>20569.466322541444</v>
      </c>
      <c r="H92" s="231"/>
      <c r="I92" s="221">
        <v>0</v>
      </c>
      <c r="J92" s="221">
        <v>0</v>
      </c>
      <c r="K92" s="221">
        <v>0</v>
      </c>
      <c r="L92" s="217">
        <f t="shared" ref="L92:L94" si="62">+J92-K92</f>
        <v>0</v>
      </c>
      <c r="M92" s="231"/>
      <c r="N92" s="218">
        <v>0</v>
      </c>
      <c r="O92" s="218">
        <v>0</v>
      </c>
      <c r="P92" s="218">
        <f t="shared" ref="P92" si="63">+N92-O92</f>
        <v>0</v>
      </c>
      <c r="Q92" s="217">
        <f t="shared" ref="Q92" si="64">+V92/$V$96 * $Q$96</f>
        <v>0</v>
      </c>
      <c r="R92" s="222">
        <f t="shared" ref="R92" si="65">I92+L92+P92+Q92</f>
        <v>0</v>
      </c>
      <c r="S92" s="231"/>
      <c r="T92" s="225">
        <f t="shared" ref="T92" ca="1" si="66">+G92+R92</f>
        <v>20569.466322541444</v>
      </c>
      <c r="U92" s="233"/>
      <c r="V92" s="224">
        <f t="shared" ref="V92" si="67">+I92+L92+P92</f>
        <v>0</v>
      </c>
      <c r="W92" s="183" t="str">
        <f t="shared" ref="W92" si="68">A92</f>
        <v>S.075</v>
      </c>
      <c r="X92" s="183" t="s">
        <v>515</v>
      </c>
      <c r="AA92" s="675"/>
    </row>
    <row r="93" spans="1:27" ht="13">
      <c r="A93" s="230" t="s">
        <v>594</v>
      </c>
      <c r="B93" s="192" t="s">
        <v>191</v>
      </c>
      <c r="C93" s="226" t="str">
        <f t="shared" ca="1" si="46"/>
        <v>Shreveport - Wallace Lake 138 kV Rebuild</v>
      </c>
      <c r="D93" s="216">
        <f t="shared" ca="1" si="46"/>
        <v>2025</v>
      </c>
      <c r="E93" s="665">
        <f t="shared" ca="1" si="46"/>
        <v>1033984.5877135822</v>
      </c>
      <c r="F93" s="218">
        <f t="shared" ca="1" si="46"/>
        <v>0</v>
      </c>
      <c r="G93" s="218">
        <f t="shared" ref="G93:G94" ca="1" si="69">+E93+F93</f>
        <v>1033984.5877135822</v>
      </c>
      <c r="H93" s="231"/>
      <c r="I93" s="220"/>
      <c r="J93" s="221"/>
      <c r="K93" s="221"/>
      <c r="L93" s="217">
        <f t="shared" si="62"/>
        <v>0</v>
      </c>
      <c r="M93" s="231"/>
      <c r="N93" s="218"/>
      <c r="O93" s="218"/>
      <c r="P93" s="218"/>
      <c r="Q93" s="217">
        <f t="shared" ref="Q93:Q94" si="70">+V93/$V$96 * $Q$96</f>
        <v>0</v>
      </c>
      <c r="R93" s="222">
        <f t="shared" ref="R93:R94" si="71">I93+L93+P93+Q93</f>
        <v>0</v>
      </c>
      <c r="S93" s="231"/>
      <c r="T93" s="225">
        <f t="shared" ref="T93:T94" ca="1" si="72">+G93+R93</f>
        <v>1033984.5877135822</v>
      </c>
      <c r="U93" s="233"/>
      <c r="V93" s="224">
        <f t="shared" ref="V93:V94" si="73">+I93+L93+P93</f>
        <v>0</v>
      </c>
      <c r="AA93" s="17"/>
    </row>
    <row r="94" spans="1:27" ht="13">
      <c r="A94" s="230" t="s">
        <v>595</v>
      </c>
      <c r="B94" s="192" t="s">
        <v>191</v>
      </c>
      <c r="C94" s="226" t="str">
        <f t="shared" ref="C94:F94" ca="1" si="74">INDIRECT("'"&amp; $A94 &amp; "'!" &amp;C$103)</f>
        <v>Layfield 500 kV Terminal Upgrades</v>
      </c>
      <c r="D94" s="216">
        <f t="shared" ca="1" si="74"/>
        <v>2016</v>
      </c>
      <c r="E94" s="665">
        <f t="shared" ca="1" si="74"/>
        <v>4045960.2984455116</v>
      </c>
      <c r="F94" s="218">
        <f t="shared" ca="1" si="74"/>
        <v>0</v>
      </c>
      <c r="G94" s="218">
        <f t="shared" ca="1" si="69"/>
        <v>4045960.2984455116</v>
      </c>
      <c r="H94" s="231"/>
      <c r="I94" s="220"/>
      <c r="J94" s="221"/>
      <c r="K94" s="221"/>
      <c r="L94" s="217">
        <f t="shared" si="62"/>
        <v>0</v>
      </c>
      <c r="M94" s="231"/>
      <c r="N94" s="218"/>
      <c r="O94" s="218"/>
      <c r="P94" s="218"/>
      <c r="Q94" s="217">
        <f t="shared" si="70"/>
        <v>0</v>
      </c>
      <c r="R94" s="222">
        <f t="shared" si="71"/>
        <v>0</v>
      </c>
      <c r="S94" s="231"/>
      <c r="T94" s="225">
        <f t="shared" ca="1" si="72"/>
        <v>4045960.2984455116</v>
      </c>
      <c r="U94" s="233"/>
      <c r="V94" s="224">
        <f t="shared" si="73"/>
        <v>0</v>
      </c>
      <c r="AA94" s="17"/>
    </row>
    <row r="95" spans="1:27" ht="13">
      <c r="A95" s="194"/>
      <c r="B95" s="194"/>
      <c r="C95" s="194"/>
      <c r="D95" s="192"/>
      <c r="E95" s="231"/>
      <c r="F95" s="231"/>
      <c r="G95" s="231"/>
      <c r="H95" s="222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22"/>
      <c r="T95" s="232"/>
      <c r="V95" s="213"/>
      <c r="AA95" s="17"/>
    </row>
    <row r="96" spans="1:27" ht="13">
      <c r="A96" s="194"/>
      <c r="B96" s="194"/>
      <c r="C96" s="214" t="s">
        <v>247</v>
      </c>
      <c r="D96" s="192"/>
      <c r="E96" s="222">
        <f ca="1">SUM(E18:E95)</f>
        <v>80281832.621572271</v>
      </c>
      <c r="F96" s="222">
        <f t="shared" ref="F96:G96" ca="1" si="75">SUM(F18:F95)</f>
        <v>0</v>
      </c>
      <c r="G96" s="222">
        <f t="shared" ca="1" si="75"/>
        <v>80281832.621572271</v>
      </c>
      <c r="H96" s="222"/>
      <c r="I96" s="222">
        <f>ROUND(SUM(I18:I95),0)</f>
        <v>-1205639</v>
      </c>
      <c r="J96" s="222">
        <f>SUM(J18:J95)</f>
        <v>89274163.592578918</v>
      </c>
      <c r="K96" s="222">
        <v>93306121.507054657</v>
      </c>
      <c r="L96" s="222">
        <f>SUM(L18:L95)</f>
        <v>-4031957.9144757409</v>
      </c>
      <c r="M96" s="222"/>
      <c r="N96" s="222">
        <f>SUM(N18:N93)</f>
        <v>0</v>
      </c>
      <c r="O96" s="222">
        <f>SUM(O18:O93)</f>
        <v>0</v>
      </c>
      <c r="P96" s="222">
        <f>SUM(P18:P93)</f>
        <v>0</v>
      </c>
      <c r="Q96" s="221">
        <v>-943331.82343810517</v>
      </c>
      <c r="R96" s="222">
        <f>SUM(R18:R95)</f>
        <v>-6180928.749152299</v>
      </c>
      <c r="S96" s="222"/>
      <c r="T96" s="234">
        <f ca="1">SUM(T18:T95)</f>
        <v>74100903.872419953</v>
      </c>
      <c r="V96" s="235">
        <f>SUM(V18:V95)</f>
        <v>-5237596.9257141929</v>
      </c>
      <c r="W96" s="236" t="s">
        <v>368</v>
      </c>
      <c r="AA96" s="17"/>
    </row>
    <row r="97" spans="1:27" ht="13.5" thickBot="1">
      <c r="A97" s="194"/>
      <c r="B97" s="194"/>
      <c r="C97" s="237"/>
      <c r="D97" s="194"/>
      <c r="E97" s="238"/>
      <c r="F97" s="222"/>
      <c r="G97" s="222"/>
      <c r="H97" s="194"/>
      <c r="I97" s="239"/>
      <c r="J97" s="238"/>
      <c r="K97" s="240" t="str">
        <f>IF(K96=SUM(K18:K91),"","Error -- check allocations above).")</f>
        <v/>
      </c>
      <c r="L97" s="241"/>
      <c r="M97" s="241"/>
      <c r="N97" s="241"/>
      <c r="O97" s="241"/>
      <c r="P97" s="241"/>
      <c r="Q97" s="240" t="str">
        <f>IF(ROUND(Q96,0)=ROUND(SUM(Q18:Q94),0),"","Error -- check allocations above).")</f>
        <v/>
      </c>
      <c r="R97" s="222"/>
      <c r="S97" s="222"/>
      <c r="T97" s="222"/>
      <c r="V97" s="242"/>
      <c r="W97" s="236"/>
      <c r="AA97" s="17"/>
    </row>
    <row r="98" spans="1:27" ht="12.5">
      <c r="A98" s="194"/>
      <c r="B98" s="194"/>
      <c r="C98" s="243" t="s">
        <v>267</v>
      </c>
      <c r="D98" s="194"/>
      <c r="E98" s="222"/>
      <c r="F98" s="222"/>
      <c r="G98" s="222"/>
      <c r="H98" s="194"/>
      <c r="I98" s="244"/>
      <c r="J98" s="244"/>
      <c r="K98" s="241"/>
      <c r="L98" s="194"/>
      <c r="M98" s="194"/>
      <c r="N98" s="241"/>
      <c r="O98" s="241"/>
      <c r="P98" s="241"/>
      <c r="Q98" s="241"/>
      <c r="R98" s="222"/>
      <c r="S98" s="222"/>
      <c r="T98" s="222"/>
      <c r="AA98" s="17"/>
    </row>
    <row r="99" spans="1:27" ht="12.5">
      <c r="A99" s="194"/>
      <c r="B99" s="194"/>
      <c r="C99" s="243"/>
      <c r="D99" s="194"/>
      <c r="E99" s="222"/>
      <c r="F99" s="222"/>
      <c r="G99" s="222"/>
      <c r="H99" s="194"/>
      <c r="I99" s="245"/>
      <c r="J99" s="245"/>
      <c r="K99" s="221"/>
      <c r="L99" s="194"/>
      <c r="M99" s="194"/>
      <c r="N99" s="241"/>
      <c r="O99" s="241"/>
      <c r="P99" s="241"/>
      <c r="Q99" s="246"/>
      <c r="R99" s="241"/>
      <c r="S99" s="194"/>
      <c r="T99" s="194"/>
      <c r="AA99" s="17"/>
    </row>
    <row r="100" spans="1:27" ht="12.5">
      <c r="E100" s="247"/>
      <c r="F100" s="247"/>
      <c r="G100" s="247"/>
      <c r="I100" s="247"/>
      <c r="K100" s="247"/>
      <c r="N100" s="248"/>
      <c r="O100" s="248"/>
      <c r="P100" s="248"/>
      <c r="Q100" s="248"/>
      <c r="R100" s="248"/>
      <c r="AA100" s="17"/>
    </row>
    <row r="101" spans="1:27" ht="12.5">
      <c r="E101" s="247"/>
      <c r="F101" s="247"/>
      <c r="G101" s="247"/>
      <c r="K101" s="249"/>
      <c r="V101" s="183" t="s">
        <v>221</v>
      </c>
      <c r="AA101" s="17"/>
    </row>
    <row r="102" spans="1:27" ht="12.5">
      <c r="A102" s="250" t="s">
        <v>188</v>
      </c>
      <c r="B102" s="251"/>
      <c r="C102" s="251"/>
      <c r="D102" s="251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3"/>
      <c r="V102" s="183" t="s">
        <v>222</v>
      </c>
      <c r="AA102" s="17"/>
    </row>
    <row r="103" spans="1:27" ht="15.5">
      <c r="A103" s="254" t="s">
        <v>213</v>
      </c>
      <c r="B103" s="233"/>
      <c r="C103" s="255" t="str">
        <f ca="1">RIGHT(CELL("address",S.001!D7),4)</f>
        <v>$D$7</v>
      </c>
      <c r="D103" s="255" t="str">
        <f ca="1">RIGHT(CELL("address",S.001!D11),4)</f>
        <v>D$11</v>
      </c>
      <c r="E103" s="255" t="str">
        <f ca="1">RIGHT(CELL("address",S.001!N5),4)</f>
        <v>$N$5</v>
      </c>
      <c r="F103" s="255" t="str">
        <f ca="1">RIGHT(CELL("address",S.001!N7),4)</f>
        <v>$N$7</v>
      </c>
      <c r="G103" s="233"/>
      <c r="H103" s="256"/>
      <c r="I103" s="255" t="str">
        <f ca="1">RIGHT(CELL("address",S.001!M89),4)</f>
        <v>M$89</v>
      </c>
      <c r="J103" s="255"/>
      <c r="K103" s="233"/>
      <c r="L103" s="233"/>
      <c r="M103" s="233"/>
      <c r="N103" s="255" t="str">
        <f ca="1">RIGHT(CELL("address",S.001!N87),4)</f>
        <v>N$87</v>
      </c>
      <c r="O103" s="257" t="str">
        <f ca="1">RIGHT(CELL("address",S.001!N88),4)</f>
        <v>N$88</v>
      </c>
      <c r="P103" s="212" t="s">
        <v>189</v>
      </c>
      <c r="V103" s="183" t="s">
        <v>223</v>
      </c>
      <c r="AA103" s="17"/>
    </row>
    <row r="104" spans="1:27" ht="12.5">
      <c r="A104" s="258" t="s">
        <v>214</v>
      </c>
      <c r="B104" s="259"/>
      <c r="C104" s="259"/>
      <c r="D104" s="259"/>
      <c r="E104" s="260"/>
      <c r="F104" s="260"/>
      <c r="G104" s="260"/>
      <c r="H104" s="259"/>
      <c r="I104" s="259"/>
      <c r="J104" s="259"/>
      <c r="K104" s="259"/>
      <c r="L104" s="259"/>
      <c r="M104" s="259"/>
      <c r="N104" s="259"/>
      <c r="O104" s="261"/>
      <c r="V104" s="183" t="s">
        <v>224</v>
      </c>
      <c r="AA104" s="17"/>
    </row>
    <row r="105" spans="1:27" ht="12.5">
      <c r="E105" s="247"/>
      <c r="F105" s="247"/>
      <c r="G105" s="247"/>
      <c r="V105" s="262" t="s">
        <v>269</v>
      </c>
      <c r="AA105" s="17"/>
    </row>
    <row r="106" spans="1:27" ht="12.75" customHeight="1">
      <c r="AA106" s="17"/>
    </row>
    <row r="107" spans="1:27" ht="12.75" customHeight="1">
      <c r="AA107" s="17"/>
    </row>
    <row r="108" spans="1:27" ht="12.75" customHeight="1">
      <c r="E108" s="195"/>
      <c r="F108" s="195"/>
      <c r="G108" s="195"/>
      <c r="H108" s="195"/>
      <c r="I108" s="263"/>
      <c r="J108" s="263"/>
      <c r="AA108" s="17"/>
    </row>
    <row r="109" spans="1:27" ht="12.75" customHeight="1">
      <c r="AA109" s="17"/>
    </row>
    <row r="110" spans="1:27" ht="12.75" customHeight="1">
      <c r="E110" s="264"/>
      <c r="F110" s="264"/>
      <c r="G110" s="249"/>
      <c r="H110" s="249"/>
      <c r="I110" s="265"/>
      <c r="J110" s="266"/>
      <c r="AA110" s="17"/>
    </row>
    <row r="111" spans="1:27" ht="12.75" customHeight="1">
      <c r="E111" s="264"/>
      <c r="F111" s="264"/>
      <c r="G111" s="249"/>
      <c r="H111" s="249"/>
      <c r="I111" s="265"/>
      <c r="J111" s="266"/>
      <c r="AA111" s="17"/>
    </row>
    <row r="112" spans="1:27" ht="12.75" customHeight="1">
      <c r="E112" s="264"/>
      <c r="F112" s="264"/>
      <c r="G112" s="249"/>
      <c r="H112" s="249"/>
      <c r="I112" s="265"/>
      <c r="J112" s="266"/>
      <c r="AA112" s="17"/>
    </row>
    <row r="113" spans="5:27" ht="12.75" customHeight="1">
      <c r="E113" s="264"/>
      <c r="F113" s="264"/>
      <c r="G113" s="249"/>
      <c r="H113" s="249"/>
      <c r="I113" s="265"/>
      <c r="J113" s="266"/>
      <c r="AA113" s="17"/>
    </row>
    <row r="114" spans="5:27" ht="12.75" customHeight="1">
      <c r="E114" s="264"/>
      <c r="F114" s="264"/>
      <c r="G114" s="249"/>
      <c r="H114" s="249"/>
      <c r="I114" s="265"/>
      <c r="J114" s="266"/>
      <c r="AA114" s="17"/>
    </row>
    <row r="115" spans="5:27" ht="12.75" customHeight="1">
      <c r="E115" s="264"/>
      <c r="F115" s="264"/>
      <c r="G115" s="249"/>
      <c r="H115" s="249"/>
      <c r="I115" s="265"/>
      <c r="J115" s="266"/>
      <c r="AA115" s="17"/>
    </row>
    <row r="116" spans="5:27" ht="12.75" customHeight="1">
      <c r="E116" s="264"/>
      <c r="F116" s="264"/>
      <c r="G116" s="249"/>
      <c r="H116" s="249"/>
      <c r="I116" s="265"/>
      <c r="J116" s="266"/>
      <c r="AA116" s="17"/>
    </row>
    <row r="117" spans="5:27" ht="12.75" customHeight="1">
      <c r="E117" s="264"/>
      <c r="F117" s="264"/>
      <c r="G117" s="249"/>
      <c r="H117" s="249"/>
      <c r="I117" s="265"/>
      <c r="J117" s="266"/>
      <c r="AA117" s="17"/>
    </row>
    <row r="118" spans="5:27" ht="12.75" customHeight="1">
      <c r="E118" s="264"/>
      <c r="F118" s="264"/>
      <c r="G118" s="249"/>
      <c r="H118" s="249"/>
      <c r="I118" s="265"/>
      <c r="J118" s="266"/>
      <c r="AA118" s="17"/>
    </row>
    <row r="119" spans="5:27" ht="12.75" customHeight="1">
      <c r="E119" s="264"/>
      <c r="F119" s="264"/>
      <c r="G119" s="249"/>
      <c r="H119" s="249"/>
      <c r="I119" s="265"/>
      <c r="J119" s="266"/>
      <c r="AA119" s="17"/>
    </row>
    <row r="120" spans="5:27" ht="12.75" customHeight="1">
      <c r="E120" s="264"/>
      <c r="F120" s="264"/>
      <c r="G120" s="249"/>
      <c r="H120" s="249"/>
      <c r="I120" s="265"/>
      <c r="J120" s="266"/>
      <c r="AA120" s="17"/>
    </row>
    <row r="121" spans="5:27" ht="12.75" customHeight="1">
      <c r="E121" s="264"/>
      <c r="F121" s="264"/>
      <c r="G121" s="249"/>
      <c r="H121" s="249"/>
      <c r="I121" s="265"/>
      <c r="J121" s="266"/>
      <c r="AA121" s="17"/>
    </row>
    <row r="122" spans="5:27" ht="12.75" customHeight="1">
      <c r="E122" s="264"/>
      <c r="F122" s="264"/>
      <c r="G122" s="249"/>
      <c r="H122" s="249"/>
      <c r="I122" s="265"/>
      <c r="J122" s="266"/>
      <c r="AA122" s="17"/>
    </row>
    <row r="123" spans="5:27" ht="12.75" customHeight="1">
      <c r="E123" s="264"/>
      <c r="F123" s="264"/>
      <c r="G123" s="249"/>
      <c r="H123" s="249"/>
      <c r="I123" s="265"/>
      <c r="J123" s="266"/>
      <c r="AA123" s="17"/>
    </row>
    <row r="124" spans="5:27" ht="12.75" customHeight="1">
      <c r="E124" s="264"/>
      <c r="F124" s="264"/>
      <c r="G124" s="249"/>
      <c r="H124" s="249"/>
      <c r="I124" s="265"/>
      <c r="J124" s="266"/>
      <c r="AA124" s="17"/>
    </row>
    <row r="125" spans="5:27" ht="12.75" customHeight="1">
      <c r="E125" s="264"/>
      <c r="F125" s="264"/>
      <c r="G125" s="249"/>
      <c r="H125" s="249"/>
      <c r="I125" s="265"/>
      <c r="J125" s="266"/>
      <c r="AA125" s="17"/>
    </row>
    <row r="126" spans="5:27" ht="12.75" customHeight="1">
      <c r="E126" s="264"/>
      <c r="F126" s="264"/>
      <c r="G126" s="249"/>
      <c r="H126" s="249"/>
      <c r="I126" s="265"/>
      <c r="J126" s="266"/>
      <c r="AA126" s="17"/>
    </row>
    <row r="127" spans="5:27" ht="12.75" customHeight="1">
      <c r="E127" s="264"/>
      <c r="F127" s="264"/>
      <c r="G127" s="249"/>
      <c r="H127" s="249"/>
      <c r="I127" s="265"/>
      <c r="J127" s="266"/>
      <c r="AA127" s="17"/>
    </row>
    <row r="128" spans="5:27" ht="12.75" customHeight="1">
      <c r="E128" s="264"/>
      <c r="F128" s="264"/>
      <c r="G128" s="249"/>
      <c r="H128" s="249"/>
      <c r="I128" s="265"/>
      <c r="J128" s="266"/>
      <c r="AA128" s="17"/>
    </row>
    <row r="129" spans="5:27" ht="12.75" customHeight="1">
      <c r="E129" s="264"/>
      <c r="F129" s="264"/>
      <c r="G129" s="249"/>
      <c r="H129" s="249"/>
      <c r="I129" s="265"/>
      <c r="J129" s="266"/>
      <c r="AA129" s="17"/>
    </row>
    <row r="130" spans="5:27" ht="12.75" customHeight="1">
      <c r="E130" s="264"/>
      <c r="F130" s="264"/>
      <c r="G130" s="249"/>
      <c r="H130" s="249"/>
      <c r="I130" s="265"/>
      <c r="J130" s="266"/>
      <c r="AA130" s="17"/>
    </row>
    <row r="131" spans="5:27" ht="12.75" customHeight="1">
      <c r="E131" s="264"/>
      <c r="F131" s="264"/>
      <c r="G131" s="249"/>
      <c r="H131" s="249"/>
      <c r="I131" s="265"/>
      <c r="J131" s="266"/>
      <c r="AA131" s="17"/>
    </row>
    <row r="132" spans="5:27" ht="12.75" customHeight="1">
      <c r="E132" s="264"/>
      <c r="F132" s="264"/>
      <c r="G132" s="249"/>
      <c r="H132" s="249"/>
      <c r="I132" s="265"/>
      <c r="J132" s="266"/>
      <c r="AA132" s="17"/>
    </row>
    <row r="133" spans="5:27" ht="12.75" customHeight="1">
      <c r="E133" s="264"/>
      <c r="F133" s="264"/>
      <c r="G133" s="249"/>
      <c r="H133" s="249"/>
      <c r="I133" s="265"/>
      <c r="J133" s="266"/>
      <c r="AA133" s="17"/>
    </row>
    <row r="134" spans="5:27" ht="12.75" customHeight="1">
      <c r="E134" s="264"/>
      <c r="F134" s="264"/>
      <c r="G134" s="249"/>
      <c r="H134" s="249"/>
      <c r="I134" s="265"/>
      <c r="J134" s="266"/>
      <c r="AA134" s="17"/>
    </row>
    <row r="135" spans="5:27" ht="12.75" customHeight="1">
      <c r="E135" s="264"/>
      <c r="F135" s="264"/>
      <c r="G135" s="249"/>
      <c r="H135" s="249"/>
      <c r="I135" s="265"/>
      <c r="J135" s="266"/>
      <c r="AA135" s="17"/>
    </row>
    <row r="136" spans="5:27" ht="12.75" customHeight="1">
      <c r="E136" s="264"/>
      <c r="F136" s="264"/>
      <c r="G136" s="249"/>
      <c r="H136" s="249"/>
      <c r="I136" s="265"/>
      <c r="J136" s="266"/>
      <c r="AA136" s="17"/>
    </row>
    <row r="137" spans="5:27" ht="12.75" customHeight="1">
      <c r="E137" s="264"/>
      <c r="F137" s="264"/>
      <c r="G137" s="249"/>
      <c r="H137" s="249"/>
      <c r="I137" s="265"/>
      <c r="J137" s="266"/>
      <c r="AA137" s="17"/>
    </row>
    <row r="138" spans="5:27" ht="12.75" customHeight="1">
      <c r="E138" s="264"/>
      <c r="F138" s="264"/>
      <c r="G138" s="249"/>
      <c r="H138" s="249"/>
      <c r="I138" s="265"/>
      <c r="J138" s="266"/>
      <c r="AA138" s="17"/>
    </row>
    <row r="139" spans="5:27" ht="12.75" customHeight="1">
      <c r="E139" s="264"/>
      <c r="F139" s="264"/>
      <c r="G139" s="249"/>
      <c r="H139" s="249"/>
      <c r="I139" s="265"/>
      <c r="J139" s="266"/>
      <c r="AA139" s="17"/>
    </row>
    <row r="140" spans="5:27" ht="12.75" customHeight="1">
      <c r="E140" s="264"/>
      <c r="F140" s="264"/>
      <c r="G140" s="249"/>
      <c r="H140" s="249"/>
      <c r="I140" s="265"/>
      <c r="J140" s="266"/>
      <c r="AA140" s="17"/>
    </row>
    <row r="141" spans="5:27" ht="12.75" customHeight="1">
      <c r="E141" s="264"/>
      <c r="F141" s="264"/>
      <c r="G141" s="249"/>
      <c r="H141" s="249"/>
      <c r="I141" s="265"/>
      <c r="J141" s="266"/>
      <c r="AA141" s="17"/>
    </row>
    <row r="142" spans="5:27" ht="12.75" customHeight="1">
      <c r="E142" s="264"/>
      <c r="F142" s="264"/>
      <c r="G142" s="249"/>
      <c r="H142" s="249"/>
      <c r="I142" s="265"/>
      <c r="J142" s="266"/>
      <c r="AA142" s="17"/>
    </row>
    <row r="143" spans="5:27" ht="12.75" customHeight="1">
      <c r="E143" s="264"/>
      <c r="F143" s="264"/>
      <c r="G143" s="249"/>
      <c r="H143" s="249"/>
      <c r="I143" s="265"/>
      <c r="J143" s="266"/>
      <c r="AA143" s="17"/>
    </row>
    <row r="144" spans="5:27" ht="12.75" customHeight="1">
      <c r="E144" s="264"/>
      <c r="F144" s="264"/>
      <c r="G144" s="249"/>
      <c r="H144" s="249"/>
      <c r="I144" s="265"/>
      <c r="J144" s="266"/>
      <c r="AA144" s="17"/>
    </row>
    <row r="145" spans="5:27" ht="12.75" customHeight="1">
      <c r="E145" s="264"/>
      <c r="F145" s="264"/>
      <c r="G145" s="249"/>
      <c r="H145" s="249"/>
      <c r="I145" s="265"/>
      <c r="J145" s="266"/>
      <c r="AA145" s="17"/>
    </row>
    <row r="146" spans="5:27" ht="12.75" customHeight="1">
      <c r="E146" s="264"/>
      <c r="F146" s="264"/>
      <c r="G146" s="249"/>
      <c r="H146" s="249"/>
      <c r="I146" s="265"/>
      <c r="J146" s="266"/>
      <c r="AA146" s="17"/>
    </row>
    <row r="147" spans="5:27" ht="12.75" customHeight="1">
      <c r="E147" s="264"/>
      <c r="F147" s="264"/>
      <c r="G147" s="249"/>
      <c r="H147" s="249"/>
      <c r="I147" s="265"/>
      <c r="J147" s="266"/>
      <c r="AA147" s="17"/>
    </row>
    <row r="148" spans="5:27" ht="12.75" customHeight="1">
      <c r="E148" s="264"/>
      <c r="F148" s="264"/>
      <c r="G148" s="249"/>
      <c r="H148" s="249"/>
      <c r="I148" s="265"/>
      <c r="J148" s="266"/>
      <c r="AA148" s="17"/>
    </row>
    <row r="149" spans="5:27" ht="12.75" customHeight="1">
      <c r="E149" s="264"/>
      <c r="F149" s="264"/>
      <c r="G149" s="249"/>
      <c r="H149" s="249"/>
      <c r="I149" s="265"/>
      <c r="J149" s="266"/>
      <c r="AA149" s="17"/>
    </row>
    <row r="150" spans="5:27" ht="12.75" customHeight="1">
      <c r="E150" s="264"/>
      <c r="F150" s="264"/>
      <c r="G150" s="249"/>
      <c r="H150" s="249"/>
      <c r="I150" s="265"/>
      <c r="J150" s="266"/>
      <c r="AA150" s="17"/>
    </row>
    <row r="151" spans="5:27" ht="12.75" customHeight="1">
      <c r="E151" s="264"/>
      <c r="F151" s="264"/>
      <c r="G151" s="249"/>
      <c r="H151" s="249"/>
      <c r="I151" s="265"/>
      <c r="J151" s="266"/>
      <c r="AA151" s="17"/>
    </row>
    <row r="152" spans="5:27" ht="12.75" customHeight="1">
      <c r="E152" s="264"/>
      <c r="F152" s="264"/>
      <c r="G152" s="249"/>
      <c r="H152" s="249"/>
      <c r="I152" s="265"/>
      <c r="J152" s="266"/>
      <c r="AA152" s="17"/>
    </row>
    <row r="153" spans="5:27" ht="12.75" customHeight="1">
      <c r="E153" s="264"/>
      <c r="F153" s="264"/>
      <c r="G153" s="249"/>
      <c r="H153" s="249"/>
      <c r="I153" s="265"/>
      <c r="J153" s="266"/>
      <c r="AA153" s="17"/>
    </row>
    <row r="154" spans="5:27" ht="12.75" customHeight="1">
      <c r="E154" s="264"/>
      <c r="F154" s="264"/>
      <c r="G154" s="249"/>
      <c r="H154" s="249"/>
      <c r="I154" s="265"/>
      <c r="J154" s="266"/>
      <c r="AA154" s="17"/>
    </row>
    <row r="155" spans="5:27" ht="12.75" customHeight="1">
      <c r="E155" s="264"/>
      <c r="F155" s="264"/>
      <c r="G155" s="249"/>
      <c r="H155" s="249"/>
      <c r="I155" s="265"/>
      <c r="J155" s="266"/>
      <c r="AA155" s="17"/>
    </row>
    <row r="156" spans="5:27" ht="12.75" customHeight="1">
      <c r="E156" s="264"/>
      <c r="F156" s="264"/>
      <c r="G156" s="249"/>
      <c r="H156" s="249"/>
      <c r="I156" s="265"/>
      <c r="J156" s="266"/>
      <c r="AA156" s="17"/>
    </row>
    <row r="157" spans="5:27" ht="12.75" customHeight="1">
      <c r="E157" s="264"/>
      <c r="F157" s="264"/>
      <c r="G157" s="249"/>
      <c r="H157" s="249"/>
      <c r="I157" s="265"/>
      <c r="J157" s="266"/>
      <c r="AA157" s="17"/>
    </row>
    <row r="158" spans="5:27" ht="12.75" customHeight="1">
      <c r="E158" s="264"/>
      <c r="F158" s="264"/>
      <c r="G158" s="249"/>
      <c r="H158" s="249"/>
      <c r="I158" s="265"/>
      <c r="J158" s="266"/>
      <c r="AA158" s="17"/>
    </row>
    <row r="159" spans="5:27" ht="12.75" customHeight="1">
      <c r="E159" s="264"/>
      <c r="F159" s="264"/>
      <c r="G159" s="249"/>
      <c r="H159" s="249"/>
      <c r="I159" s="265"/>
      <c r="J159" s="266"/>
      <c r="AA159" s="17"/>
    </row>
    <row r="160" spans="5:27" ht="12.75" customHeight="1">
      <c r="E160" s="264"/>
      <c r="F160" s="264"/>
      <c r="G160" s="249"/>
      <c r="H160" s="249"/>
      <c r="I160" s="265"/>
      <c r="J160" s="266"/>
      <c r="AA160" s="17"/>
    </row>
    <row r="161" spans="5:27" ht="12.75" customHeight="1">
      <c r="E161" s="264"/>
      <c r="F161" s="264"/>
      <c r="G161" s="249"/>
      <c r="H161" s="249"/>
      <c r="I161" s="265"/>
      <c r="J161" s="266"/>
      <c r="AA161" s="17"/>
    </row>
    <row r="162" spans="5:27" ht="12.75" customHeight="1">
      <c r="E162" s="264"/>
      <c r="F162" s="264"/>
      <c r="G162" s="249"/>
      <c r="H162" s="249"/>
      <c r="I162" s="265"/>
      <c r="J162" s="266"/>
      <c r="AA162" s="17"/>
    </row>
    <row r="163" spans="5:27" ht="12.75" customHeight="1">
      <c r="E163" s="264"/>
      <c r="F163" s="264"/>
      <c r="G163" s="249"/>
      <c r="H163" s="249"/>
      <c r="I163" s="265"/>
      <c r="J163" s="266"/>
      <c r="AA163" s="17"/>
    </row>
    <row r="164" spans="5:27" ht="12.75" customHeight="1">
      <c r="E164" s="264"/>
      <c r="F164" s="264"/>
      <c r="G164" s="249"/>
      <c r="H164" s="249"/>
      <c r="I164" s="265"/>
      <c r="J164" s="266"/>
      <c r="AA164" s="17"/>
    </row>
    <row r="165" spans="5:27" ht="12.75" customHeight="1">
      <c r="E165" s="264"/>
      <c r="F165" s="264"/>
      <c r="G165" s="249"/>
      <c r="H165" s="249"/>
      <c r="I165" s="265"/>
      <c r="J165" s="266"/>
      <c r="AA165" s="17"/>
    </row>
    <row r="166" spans="5:27" ht="12.75" customHeight="1">
      <c r="E166" s="264"/>
      <c r="F166" s="264"/>
      <c r="G166" s="249"/>
      <c r="H166" s="249"/>
      <c r="I166" s="265"/>
      <c r="J166" s="266"/>
      <c r="AA166" s="17"/>
    </row>
    <row r="167" spans="5:27" ht="12.75" customHeight="1">
      <c r="E167" s="264"/>
      <c r="F167" s="264"/>
      <c r="G167" s="249"/>
      <c r="H167" s="249"/>
      <c r="I167" s="265"/>
      <c r="J167" s="266"/>
      <c r="AA167" s="17"/>
    </row>
    <row r="168" spans="5:27" ht="12.75" customHeight="1">
      <c r="E168" s="264"/>
      <c r="F168" s="264"/>
      <c r="G168" s="249"/>
      <c r="H168" s="249"/>
      <c r="I168" s="265"/>
      <c r="J168" s="266"/>
      <c r="AA168" s="17"/>
    </row>
    <row r="169" spans="5:27" ht="12.75" customHeight="1">
      <c r="E169" s="264"/>
      <c r="F169" s="264"/>
      <c r="G169" s="249"/>
      <c r="H169" s="249"/>
      <c r="I169" s="265"/>
      <c r="J169" s="266"/>
      <c r="AA169" s="17"/>
    </row>
    <row r="170" spans="5:27" ht="12.75" customHeight="1">
      <c r="E170" s="264"/>
      <c r="F170" s="264"/>
      <c r="G170" s="249"/>
      <c r="H170" s="249"/>
      <c r="I170" s="265"/>
      <c r="J170" s="266"/>
      <c r="AA170" s="17"/>
    </row>
    <row r="171" spans="5:27" ht="12.75" customHeight="1">
      <c r="E171" s="264"/>
      <c r="F171" s="264"/>
      <c r="G171" s="249"/>
      <c r="H171" s="249"/>
      <c r="I171" s="265"/>
      <c r="J171" s="266"/>
      <c r="AA171" s="17"/>
    </row>
    <row r="172" spans="5:27" ht="12.75" customHeight="1">
      <c r="E172" s="264"/>
      <c r="F172" s="264"/>
      <c r="G172" s="249"/>
      <c r="H172" s="249"/>
      <c r="I172" s="265"/>
      <c r="J172" s="266"/>
      <c r="AA172" s="17"/>
    </row>
    <row r="173" spans="5:27" ht="12.75" customHeight="1">
      <c r="E173" s="264"/>
      <c r="F173" s="264"/>
      <c r="G173" s="249"/>
      <c r="H173" s="249"/>
      <c r="I173" s="265"/>
      <c r="J173" s="266"/>
      <c r="AA173" s="17"/>
    </row>
    <row r="174" spans="5:27" ht="12.75" customHeight="1">
      <c r="E174" s="264"/>
      <c r="F174" s="264"/>
      <c r="G174" s="249"/>
      <c r="H174" s="249"/>
      <c r="I174" s="265"/>
      <c r="J174" s="266"/>
      <c r="AA174" s="17"/>
    </row>
    <row r="175" spans="5:27" ht="12.75" customHeight="1">
      <c r="E175" s="264"/>
      <c r="F175" s="264"/>
      <c r="G175" s="249"/>
      <c r="H175" s="249"/>
      <c r="I175" s="265"/>
      <c r="J175" s="266"/>
      <c r="AA175" s="17"/>
    </row>
    <row r="176" spans="5:27" ht="12.75" customHeight="1">
      <c r="E176" s="264"/>
      <c r="F176" s="264"/>
      <c r="G176" s="249"/>
      <c r="H176" s="249"/>
      <c r="I176" s="265"/>
      <c r="J176" s="266"/>
      <c r="AA176" s="17"/>
    </row>
    <row r="177" spans="5:27" ht="12.75" customHeight="1">
      <c r="E177" s="264"/>
      <c r="F177" s="264"/>
      <c r="G177" s="249"/>
      <c r="H177" s="249"/>
      <c r="I177" s="265"/>
      <c r="J177" s="266"/>
      <c r="AA177" s="17"/>
    </row>
    <row r="178" spans="5:27" ht="12.75" customHeight="1">
      <c r="E178" s="264"/>
      <c r="F178" s="264"/>
      <c r="G178" s="249"/>
      <c r="H178" s="249"/>
      <c r="I178" s="265"/>
      <c r="J178" s="266"/>
      <c r="AA178" s="17"/>
    </row>
    <row r="179" spans="5:27" ht="12.75" customHeight="1">
      <c r="E179" s="264"/>
      <c r="F179" s="264"/>
      <c r="G179" s="249"/>
      <c r="H179" s="249"/>
      <c r="I179" s="265"/>
      <c r="J179" s="266"/>
      <c r="AA179" s="17"/>
    </row>
    <row r="180" spans="5:27" ht="12.75" customHeight="1">
      <c r="E180" s="264"/>
      <c r="F180" s="264"/>
      <c r="G180" s="249"/>
      <c r="H180" s="249"/>
      <c r="I180" s="265"/>
      <c r="J180" s="266"/>
      <c r="AA180" s="17"/>
    </row>
    <row r="181" spans="5:27" ht="12.75" customHeight="1">
      <c r="E181" s="249"/>
      <c r="F181" s="249"/>
      <c r="H181" s="249"/>
      <c r="I181" s="249"/>
      <c r="J181" s="249"/>
      <c r="AA181" s="17"/>
    </row>
    <row r="182" spans="5:27" ht="12.75" customHeight="1">
      <c r="E182" s="249"/>
      <c r="F182" s="249"/>
      <c r="G182" s="249"/>
      <c r="H182" s="249"/>
      <c r="I182" s="249"/>
      <c r="J182" s="249"/>
      <c r="AA182" s="17"/>
    </row>
    <row r="183" spans="5:27" ht="12.75" customHeight="1">
      <c r="AA183" s="17"/>
    </row>
    <row r="184" spans="5:27" ht="12.75" customHeight="1">
      <c r="AA184" s="17"/>
    </row>
    <row r="185" spans="5:27" ht="12.75" customHeight="1">
      <c r="AA185" s="17"/>
    </row>
    <row r="186" spans="5:27" ht="12.75" customHeight="1">
      <c r="AA186" s="17"/>
    </row>
    <row r="187" spans="5:27" ht="12.75" customHeight="1">
      <c r="AA187" s="17"/>
    </row>
    <row r="188" spans="5:27" ht="12.75" customHeight="1">
      <c r="AA188" s="17"/>
    </row>
    <row r="189" spans="5:27" ht="12.75" customHeight="1">
      <c r="AA189" s="17"/>
    </row>
    <row r="190" spans="5:27" ht="12.75" customHeight="1">
      <c r="AA190" s="17"/>
    </row>
    <row r="191" spans="5:27" ht="12.75" customHeight="1">
      <c r="AA191" s="17"/>
    </row>
    <row r="192" spans="5:27" ht="12.75" customHeight="1">
      <c r="AA192" s="17"/>
    </row>
    <row r="193" spans="27:27" ht="12.75" customHeight="1">
      <c r="AA193" s="17"/>
    </row>
    <row r="194" spans="27:27" ht="12.75" customHeight="1">
      <c r="AA194" s="17"/>
    </row>
    <row r="195" spans="27:27" ht="12.75" customHeight="1">
      <c r="AA195" s="17"/>
    </row>
    <row r="196" spans="27:27" ht="12.75" customHeight="1">
      <c r="AA196" s="17"/>
    </row>
    <row r="197" spans="27:27" ht="12.75" customHeight="1">
      <c r="AA197" s="17"/>
    </row>
    <row r="198" spans="27:27" ht="12.75" customHeight="1">
      <c r="AA198" s="17"/>
    </row>
    <row r="199" spans="27:27" ht="12.75" customHeight="1">
      <c r="AA199" s="17"/>
    </row>
    <row r="200" spans="27:27" ht="12.75" customHeight="1">
      <c r="AA200" s="17"/>
    </row>
    <row r="201" spans="27:27" ht="12.75" customHeight="1">
      <c r="AA201" s="17"/>
    </row>
    <row r="202" spans="27:27" ht="12.75" customHeight="1">
      <c r="AA202" s="17"/>
    </row>
    <row r="203" spans="27:27" ht="12.75" customHeight="1">
      <c r="AA203" s="17"/>
    </row>
    <row r="204" spans="27:27" ht="12.75" customHeight="1">
      <c r="AA204" s="17"/>
    </row>
    <row r="205" spans="27:27" ht="12.75" customHeight="1">
      <c r="AA205" s="17"/>
    </row>
    <row r="206" spans="27:27" ht="12.75" customHeight="1">
      <c r="AA206" s="17"/>
    </row>
    <row r="207" spans="27:27" ht="12.75" customHeight="1">
      <c r="AA207" s="17"/>
    </row>
    <row r="208" spans="27:27" ht="12.75" customHeight="1">
      <c r="AA208" s="17"/>
    </row>
    <row r="209" spans="27:27" ht="12.75" customHeight="1">
      <c r="AA209" s="17"/>
    </row>
    <row r="210" spans="27:27" ht="12.75" customHeight="1">
      <c r="AA210" s="17"/>
    </row>
    <row r="211" spans="27:27" ht="12.75" customHeight="1">
      <c r="AA211" s="17"/>
    </row>
    <row r="212" spans="27:27" ht="12.75" customHeight="1">
      <c r="AA212" s="17"/>
    </row>
    <row r="213" spans="27:27" ht="12.75" customHeight="1">
      <c r="AA213" s="17"/>
    </row>
    <row r="214" spans="27:27" ht="12.75" customHeight="1">
      <c r="AA214" s="17"/>
    </row>
    <row r="215" spans="27:27" ht="12.75" customHeight="1">
      <c r="AA215" s="17"/>
    </row>
    <row r="216" spans="27:27" ht="12.75" customHeight="1">
      <c r="AA216" s="17"/>
    </row>
    <row r="217" spans="27:27" ht="12.75" customHeight="1">
      <c r="AA217" s="17"/>
    </row>
    <row r="218" spans="27:27" ht="12.75" customHeight="1">
      <c r="AA218" s="17"/>
    </row>
    <row r="219" spans="27:27" ht="12.75" customHeight="1">
      <c r="AA219" s="17"/>
    </row>
    <row r="220" spans="27:27" ht="12.75" customHeight="1">
      <c r="AA220" s="17"/>
    </row>
    <row r="221" spans="27:27" ht="12.75" customHeight="1">
      <c r="AA221" s="17"/>
    </row>
    <row r="222" spans="27:27" ht="12.75" customHeight="1">
      <c r="AA222" s="17"/>
    </row>
    <row r="223" spans="27:27" ht="12.75" customHeight="1">
      <c r="AA223" s="17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1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77</v>
      </c>
      <c r="Q1" s="59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7516.4271395536398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7516.4271395536398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666" t="s">
        <v>478</v>
      </c>
      <c r="F9" s="478"/>
      <c r="G9" s="672" t="s">
        <v>525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1808.1395348837209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54051.351754314877</v>
      </c>
      <c r="E30" s="516">
        <v>1851.1904761904761</v>
      </c>
      <c r="F30" s="515">
        <v>52200.161278124404</v>
      </c>
      <c r="G30" s="516">
        <v>7824.8681888866868</v>
      </c>
      <c r="H30" s="510">
        <v>7824.8681888866868</v>
      </c>
      <c r="I30" s="511">
        <f t="shared" si="0"/>
        <v>0</v>
      </c>
      <c r="J30" s="511"/>
      <c r="K30" s="518">
        <f t="shared" ref="K30" si="15">G30</f>
        <v>7824.8681888866868</v>
      </c>
      <c r="L30" s="519">
        <f t="shared" ref="L30" si="16">IF(K30&lt;&gt;0,+G30-K30,0)</f>
        <v>0</v>
      </c>
      <c r="M30" s="518">
        <f t="shared" ref="M30" si="17">H30</f>
        <v>7824.8681888866868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52200.161278124404</v>
      </c>
      <c r="E31" s="516">
        <v>1851.1904761904761</v>
      </c>
      <c r="F31" s="515">
        <v>50348.97080193393</v>
      </c>
      <c r="G31" s="516">
        <v>8328.5417090766241</v>
      </c>
      <c r="H31" s="510">
        <v>8328.5417090766241</v>
      </c>
      <c r="I31" s="511">
        <f t="shared" si="0"/>
        <v>0</v>
      </c>
      <c r="J31" s="511"/>
      <c r="K31" s="518">
        <f t="shared" ref="K31" si="18">G31</f>
        <v>8328.5417090766241</v>
      </c>
      <c r="L31" s="519">
        <f t="shared" ref="L31" si="19">IF(K31&lt;&gt;0,+G31-K31,0)</f>
        <v>0</v>
      </c>
      <c r="M31" s="518">
        <f t="shared" ref="M31" si="20">H31</f>
        <v>8328.5417090766241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15">
        <v>50348.97080193393</v>
      </c>
      <c r="E32" s="516">
        <v>1767.0454545454545</v>
      </c>
      <c r="F32" s="515">
        <v>48581.925347388475</v>
      </c>
      <c r="G32" s="516">
        <v>7679.5085788913384</v>
      </c>
      <c r="H32" s="510">
        <v>7679.5085788913384</v>
      </c>
      <c r="I32" s="511">
        <f t="shared" si="0"/>
        <v>0</v>
      </c>
      <c r="J32" s="511"/>
      <c r="K32" s="518">
        <f t="shared" ref="K32" si="23">G32</f>
        <v>7679.5085788913384</v>
      </c>
      <c r="L32" s="519">
        <f t="shared" ref="L32" si="24">IF(K32&lt;&gt;0,+G32-K32,0)</f>
        <v>0</v>
      </c>
      <c r="M32" s="518">
        <f t="shared" ref="M32" si="25">H32</f>
        <v>7679.5085788913384</v>
      </c>
      <c r="N32" s="514">
        <f t="shared" ref="N32" si="26">IF(M32&lt;&gt;0,+H32-M32,0)</f>
        <v>0</v>
      </c>
      <c r="O32" s="514">
        <f t="shared" ref="O32" si="27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48581.925347388475</v>
      </c>
      <c r="E33" s="522">
        <f>IF(+I14&lt;F32,I14,D33)</f>
        <v>1808.1395348837209</v>
      </c>
      <c r="F33" s="523">
        <f t="shared" ref="F33:F48" si="28">+D33-E33</f>
        <v>46773.785812504757</v>
      </c>
      <c r="G33" s="524">
        <f t="shared" ref="G33:G72" si="29">+I$12*((D33+F33)/2)+E33</f>
        <v>7516.4271395536398</v>
      </c>
      <c r="H33" s="491">
        <f t="shared" ref="H33:H72" si="30">+I$13*((D33+F33)/2)+E33</f>
        <v>7516.4271395536398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46773.785812504757</v>
      </c>
      <c r="E34" s="522">
        <f>IF(+I14&lt;F33,I14,D34)</f>
        <v>1808.1395348837209</v>
      </c>
      <c r="F34" s="523">
        <f t="shared" si="28"/>
        <v>44965.646277621039</v>
      </c>
      <c r="G34" s="524">
        <f t="shared" si="29"/>
        <v>7299.9454968928585</v>
      </c>
      <c r="H34" s="491">
        <f t="shared" si="30"/>
        <v>7299.9454968928585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44965.646277621039</v>
      </c>
      <c r="E35" s="522">
        <f>IF(+I14&lt;F34,I14,D35)</f>
        <v>1808.1395348837209</v>
      </c>
      <c r="F35" s="523">
        <f t="shared" si="28"/>
        <v>43157.506742737321</v>
      </c>
      <c r="G35" s="524">
        <f t="shared" si="29"/>
        <v>7083.4638542320754</v>
      </c>
      <c r="H35" s="491">
        <f t="shared" si="30"/>
        <v>7083.4638542320754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43157.506742737321</v>
      </c>
      <c r="E36" s="522">
        <f>IF(+I14&lt;F35,I14,D36)</f>
        <v>1808.1395348837209</v>
      </c>
      <c r="F36" s="523">
        <f t="shared" si="28"/>
        <v>41349.367207853604</v>
      </c>
      <c r="G36" s="524">
        <f t="shared" si="29"/>
        <v>6866.9822115712959</v>
      </c>
      <c r="H36" s="491">
        <f t="shared" si="30"/>
        <v>6866.9822115712959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41349.367207853604</v>
      </c>
      <c r="E37" s="522">
        <f>IF(+I14&lt;F36,I14,D37)</f>
        <v>1808.1395348837209</v>
      </c>
      <c r="F37" s="523">
        <f t="shared" si="28"/>
        <v>39541.227672969886</v>
      </c>
      <c r="G37" s="524">
        <f t="shared" si="29"/>
        <v>6650.5005689105128</v>
      </c>
      <c r="H37" s="491">
        <f t="shared" si="30"/>
        <v>6650.5005689105128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39541.227672969886</v>
      </c>
      <c r="E38" s="522">
        <f>IF(+I14&lt;F37,I14,D38)</f>
        <v>1808.1395348837209</v>
      </c>
      <c r="F38" s="523">
        <f t="shared" si="28"/>
        <v>37733.088138086168</v>
      </c>
      <c r="G38" s="524">
        <f t="shared" si="29"/>
        <v>6434.0189262497315</v>
      </c>
      <c r="H38" s="491">
        <f t="shared" si="30"/>
        <v>6434.0189262497315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37733.088138086168</v>
      </c>
      <c r="E39" s="522">
        <f>IF(+I14&lt;F38,I14,D39)</f>
        <v>1808.1395348837209</v>
      </c>
      <c r="F39" s="523">
        <f t="shared" si="28"/>
        <v>35924.948603202451</v>
      </c>
      <c r="G39" s="524">
        <f t="shared" si="29"/>
        <v>6217.5372835889484</v>
      </c>
      <c r="H39" s="491">
        <f t="shared" si="30"/>
        <v>6217.5372835889484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35924.948603202451</v>
      </c>
      <c r="E40" s="522">
        <f>IF(+I14&lt;F39,I14,D40)</f>
        <v>1808.1395348837209</v>
      </c>
      <c r="F40" s="523">
        <f t="shared" si="28"/>
        <v>34116.809068318733</v>
      </c>
      <c r="G40" s="524">
        <f t="shared" si="29"/>
        <v>6001.0556409281689</v>
      </c>
      <c r="H40" s="491">
        <f t="shared" si="30"/>
        <v>6001.0556409281689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34116.809068318733</v>
      </c>
      <c r="E41" s="522">
        <f>IF(+I14&lt;F40,I14,D41)</f>
        <v>1808.1395348837209</v>
      </c>
      <c r="F41" s="523">
        <f t="shared" si="28"/>
        <v>32308.669533435012</v>
      </c>
      <c r="G41" s="524">
        <f t="shared" si="29"/>
        <v>5784.5739982673858</v>
      </c>
      <c r="H41" s="491">
        <f t="shared" si="30"/>
        <v>5784.5739982673858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32308.669533435012</v>
      </c>
      <c r="E42" s="522">
        <f>IF(+I14&lt;F41,I14,D42)</f>
        <v>1808.1395348837209</v>
      </c>
      <c r="F42" s="523">
        <f t="shared" si="28"/>
        <v>30500.52999855129</v>
      </c>
      <c r="G42" s="524">
        <f t="shared" si="29"/>
        <v>5568.0923556066045</v>
      </c>
      <c r="H42" s="491">
        <f t="shared" si="30"/>
        <v>5568.0923556066045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30500.52999855129</v>
      </c>
      <c r="E43" s="522">
        <f>IF(+I14&lt;F42,I14,D43)</f>
        <v>1808.1395348837209</v>
      </c>
      <c r="F43" s="523">
        <f t="shared" si="28"/>
        <v>28692.390463667569</v>
      </c>
      <c r="G43" s="524">
        <f t="shared" si="29"/>
        <v>5351.6107129458214</v>
      </c>
      <c r="H43" s="491">
        <f t="shared" si="30"/>
        <v>5351.6107129458214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28692.390463667569</v>
      </c>
      <c r="E44" s="522">
        <f>IF(+I14&lt;F43,I14,D44)</f>
        <v>1808.1395348837209</v>
      </c>
      <c r="F44" s="523">
        <f t="shared" si="28"/>
        <v>26884.250928783847</v>
      </c>
      <c r="G44" s="524">
        <f t="shared" si="29"/>
        <v>5135.1290702850401</v>
      </c>
      <c r="H44" s="491">
        <f t="shared" si="30"/>
        <v>5135.1290702850401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26884.250928783847</v>
      </c>
      <c r="E45" s="522">
        <f>IF(+I14&lt;F44,I14,D45)</f>
        <v>1808.1395348837209</v>
      </c>
      <c r="F45" s="523">
        <f t="shared" si="28"/>
        <v>25076.111393900126</v>
      </c>
      <c r="G45" s="524">
        <f t="shared" si="29"/>
        <v>4918.647427624257</v>
      </c>
      <c r="H45" s="491">
        <f t="shared" si="30"/>
        <v>4918.647427624257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25076.111393900126</v>
      </c>
      <c r="E46" s="522">
        <f>IF(+I14&lt;F45,I14,D46)</f>
        <v>1808.1395348837209</v>
      </c>
      <c r="F46" s="523">
        <f t="shared" si="28"/>
        <v>23267.971859016405</v>
      </c>
      <c r="G46" s="524">
        <f t="shared" si="29"/>
        <v>4702.1657849634757</v>
      </c>
      <c r="H46" s="491">
        <f t="shared" si="30"/>
        <v>4702.1657849634757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23267.971859016405</v>
      </c>
      <c r="E47" s="522">
        <f>IF(+I14&lt;F46,I14,D47)</f>
        <v>1808.1395348837209</v>
      </c>
      <c r="F47" s="523">
        <f t="shared" si="28"/>
        <v>21459.832324132683</v>
      </c>
      <c r="G47" s="524">
        <f t="shared" si="29"/>
        <v>4485.6841423026935</v>
      </c>
      <c r="H47" s="491">
        <f t="shared" si="30"/>
        <v>4485.6841423026935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21459.832324132683</v>
      </c>
      <c r="E48" s="522">
        <f>IF(+I14&lt;F47,I14,D48)</f>
        <v>1808.1395348837209</v>
      </c>
      <c r="F48" s="523">
        <f t="shared" si="28"/>
        <v>19651.692789248962</v>
      </c>
      <c r="G48" s="524">
        <f t="shared" si="29"/>
        <v>4269.2024996419113</v>
      </c>
      <c r="H48" s="491">
        <f t="shared" si="30"/>
        <v>4269.2024996419113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19651.692789248962</v>
      </c>
      <c r="E49" s="522">
        <f>IF(+I14&lt;F48,I14,D49)</f>
        <v>1808.1395348837209</v>
      </c>
      <c r="F49" s="523">
        <f t="shared" ref="F49:F72" si="31">+D49-E49</f>
        <v>17843.553254365241</v>
      </c>
      <c r="G49" s="524">
        <f t="shared" si="29"/>
        <v>4052.7208569811291</v>
      </c>
      <c r="H49" s="491">
        <f t="shared" si="30"/>
        <v>4052.7208569811291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17843.553254365241</v>
      </c>
      <c r="E50" s="522">
        <f>IF(+I14&lt;F49,I14,D50)</f>
        <v>1808.1395348837209</v>
      </c>
      <c r="F50" s="523">
        <f t="shared" si="31"/>
        <v>16035.413719481519</v>
      </c>
      <c r="G50" s="524">
        <f t="shared" si="29"/>
        <v>3836.2392143203479</v>
      </c>
      <c r="H50" s="491">
        <f t="shared" si="30"/>
        <v>3836.2392143203479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16035.413719481519</v>
      </c>
      <c r="E51" s="522">
        <f>IF(+I14&lt;F50,I14,D51)</f>
        <v>1808.1395348837209</v>
      </c>
      <c r="F51" s="523">
        <f t="shared" si="31"/>
        <v>14227.274184597798</v>
      </c>
      <c r="G51" s="524">
        <f t="shared" si="29"/>
        <v>3619.7575716595652</v>
      </c>
      <c r="H51" s="491">
        <f t="shared" si="30"/>
        <v>3619.7575716595652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14227.274184597798</v>
      </c>
      <c r="E52" s="522">
        <f>IF(+I14&lt;F51,I14,D52)</f>
        <v>1808.1395348837209</v>
      </c>
      <c r="F52" s="523">
        <f t="shared" si="31"/>
        <v>12419.134649714077</v>
      </c>
      <c r="G52" s="524">
        <f t="shared" si="29"/>
        <v>3403.2759289987835</v>
      </c>
      <c r="H52" s="491">
        <f t="shared" si="30"/>
        <v>3403.2759289987835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12419.134649714077</v>
      </c>
      <c r="E53" s="522">
        <f>IF(+I14&lt;F52,I14,D53)</f>
        <v>1808.1395348837209</v>
      </c>
      <c r="F53" s="523">
        <f t="shared" si="31"/>
        <v>10610.995114830355</v>
      </c>
      <c r="G53" s="524">
        <f t="shared" si="29"/>
        <v>3186.7942863380013</v>
      </c>
      <c r="H53" s="491">
        <f t="shared" si="30"/>
        <v>3186.7942863380013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10610.995114830355</v>
      </c>
      <c r="E54" s="522">
        <f>IF(+I14&lt;F53,I14,D54)</f>
        <v>1808.1395348837209</v>
      </c>
      <c r="F54" s="523">
        <f t="shared" si="31"/>
        <v>8802.855579946634</v>
      </c>
      <c r="G54" s="524">
        <f t="shared" si="29"/>
        <v>2970.3126436772191</v>
      </c>
      <c r="H54" s="491">
        <f t="shared" si="30"/>
        <v>2970.3126436772191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8802.855579946634</v>
      </c>
      <c r="E55" s="522">
        <f>IF(+I14&lt;F54,I14,D55)</f>
        <v>1808.1395348837209</v>
      </c>
      <c r="F55" s="523">
        <f t="shared" si="31"/>
        <v>6994.7160450629126</v>
      </c>
      <c r="G55" s="524">
        <f t="shared" si="29"/>
        <v>2753.8310010164369</v>
      </c>
      <c r="H55" s="491">
        <f t="shared" si="30"/>
        <v>2753.8310010164369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6994.7160450629126</v>
      </c>
      <c r="E56" s="522">
        <f>IF(+I14&lt;F55,I14,D56)</f>
        <v>1808.1395348837209</v>
      </c>
      <c r="F56" s="523">
        <f t="shared" si="31"/>
        <v>5186.5765101791912</v>
      </c>
      <c r="G56" s="524">
        <f t="shared" si="29"/>
        <v>2537.3493583556547</v>
      </c>
      <c r="H56" s="491">
        <f t="shared" si="30"/>
        <v>2537.3493583556547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5186.5765101791912</v>
      </c>
      <c r="E57" s="522">
        <f>IF(+I14&lt;F56,I14,D57)</f>
        <v>1808.1395348837209</v>
      </c>
      <c r="F57" s="523">
        <f t="shared" si="31"/>
        <v>3378.4369752954703</v>
      </c>
      <c r="G57" s="524">
        <f t="shared" si="29"/>
        <v>2320.8677156948725</v>
      </c>
      <c r="H57" s="491">
        <f t="shared" si="30"/>
        <v>2320.8677156948725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3378.4369752954703</v>
      </c>
      <c r="E58" s="522">
        <f>IF(+I14&lt;F57,I14,D58)</f>
        <v>1808.1395348837209</v>
      </c>
      <c r="F58" s="523">
        <f t="shared" si="31"/>
        <v>1570.2974404117494</v>
      </c>
      <c r="G58" s="524">
        <f t="shared" si="29"/>
        <v>2104.3860730340907</v>
      </c>
      <c r="H58" s="491">
        <f t="shared" si="30"/>
        <v>2104.3860730340907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1570.2974404117494</v>
      </c>
      <c r="E59" s="522">
        <f>IF(+I14&lt;F58,I14,D59)</f>
        <v>1570.2974404117494</v>
      </c>
      <c r="F59" s="523">
        <f t="shared" si="31"/>
        <v>0</v>
      </c>
      <c r="G59" s="524">
        <f t="shared" si="29"/>
        <v>1664.3002988217388</v>
      </c>
      <c r="H59" s="491">
        <f t="shared" si="30"/>
        <v>1664.3002988217388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31"/>
        <v>0</v>
      </c>
      <c r="G60" s="524">
        <f t="shared" si="29"/>
        <v>0</v>
      </c>
      <c r="H60" s="491">
        <f t="shared" si="30"/>
        <v>0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77750</v>
      </c>
      <c r="F73" s="375"/>
      <c r="G73" s="375">
        <f>SUM(G17:G72)</f>
        <v>276713.53264881554</v>
      </c>
      <c r="H73" s="375">
        <f>SUM(H17:H72)</f>
        <v>276713.53264881554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8328.5417090766241</v>
      </c>
      <c r="N87" s="546">
        <f>IF(J92&lt;D11,0,VLOOKUP(J92,C17:O72,11))</f>
        <v>8328.5417090766241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8157.7009108270777</v>
      </c>
      <c r="N88" s="550">
        <f>IF(J92&lt;D11,0,VLOOKUP(J92,C99:P154,7))</f>
        <v>8157.7009108270777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-170.84079824954642</v>
      </c>
      <c r="N89" s="555">
        <f>+N88-N87</f>
        <v>-170.84079824954642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1767.0454545454545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36">+I99-H99</f>
        <v>0</v>
      </c>
      <c r="K99" s="514"/>
      <c r="L99" s="512">
        <f t="shared" ref="L99:L104" si="37">H99</f>
        <v>5610</v>
      </c>
      <c r="M99" s="597">
        <f t="shared" ref="M99:M130" si="38">IF(L99&lt;&gt;0,+H99-L99,0)</f>
        <v>0</v>
      </c>
      <c r="N99" s="512">
        <f t="shared" ref="N99:N104" si="39">I99</f>
        <v>5610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36"/>
        <v>0</v>
      </c>
      <c r="K100" s="514"/>
      <c r="L100" s="518">
        <f t="shared" si="37"/>
        <v>14411.158990782849</v>
      </c>
      <c r="M100" s="519">
        <f t="shared" si="38"/>
        <v>0</v>
      </c>
      <c r="N100" s="518">
        <f t="shared" si="39"/>
        <v>14411.158990782849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36"/>
        <v>0</v>
      </c>
      <c r="K101" s="514"/>
      <c r="L101" s="518">
        <f t="shared" si="37"/>
        <v>12969.387615340562</v>
      </c>
      <c r="M101" s="519">
        <f t="shared" si="38"/>
        <v>0</v>
      </c>
      <c r="N101" s="518">
        <f t="shared" si="39"/>
        <v>12969.387615340562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36"/>
        <v>0</v>
      </c>
      <c r="K102" s="514"/>
      <c r="L102" s="518">
        <f t="shared" si="37"/>
        <v>12458.468627153823</v>
      </c>
      <c r="M102" s="519">
        <f t="shared" si="38"/>
        <v>0</v>
      </c>
      <c r="N102" s="518">
        <f t="shared" si="39"/>
        <v>12458.468627153823</v>
      </c>
      <c r="O102" s="514">
        <f t="shared" si="40"/>
        <v>0</v>
      </c>
      <c r="P102" s="514">
        <f t="shared" si="41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37"/>
        <v>11352.954336851966</v>
      </c>
      <c r="M103" s="519">
        <f t="shared" ref="M103:M108" si="43">IF(L103&lt;&gt;0,+H103-L103,0)</f>
        <v>0</v>
      </c>
      <c r="N103" s="518">
        <f t="shared" si="39"/>
        <v>11352.954336851966</v>
      </c>
      <c r="O103" s="514">
        <f t="shared" ref="O103:O108" si="44">IF(N103&lt;&gt;0,+I103-N103,0)</f>
        <v>0</v>
      </c>
      <c r="P103" s="514">
        <f t="shared" ref="P103:P108" si="45"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37"/>
        <v>11145.703511546504</v>
      </c>
      <c r="M104" s="519">
        <f t="shared" si="43"/>
        <v>0</v>
      </c>
      <c r="N104" s="518">
        <f t="shared" si="39"/>
        <v>11145.703511546504</v>
      </c>
      <c r="O104" s="514">
        <f t="shared" si="44"/>
        <v>0</v>
      </c>
      <c r="P104" s="514">
        <f t="shared" si="45"/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36"/>
        <v>0</v>
      </c>
      <c r="K105" s="514"/>
      <c r="L105" s="518">
        <f t="shared" ref="L105:L110" si="46">H105</f>
        <v>10617.681866649142</v>
      </c>
      <c r="M105" s="519">
        <f t="shared" si="43"/>
        <v>0</v>
      </c>
      <c r="N105" s="518">
        <f t="shared" ref="N105:N110" si="47">I105</f>
        <v>10617.681866649142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36"/>
        <v>0</v>
      </c>
      <c r="K106" s="514"/>
      <c r="L106" s="518">
        <f t="shared" si="46"/>
        <v>10021.757616625862</v>
      </c>
      <c r="M106" s="519">
        <f t="shared" si="43"/>
        <v>0</v>
      </c>
      <c r="N106" s="518">
        <f t="shared" si="47"/>
        <v>10021.757616625862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36"/>
        <v>0</v>
      </c>
      <c r="K107" s="514"/>
      <c r="L107" s="518">
        <f t="shared" si="46"/>
        <v>9488.0975445916993</v>
      </c>
      <c r="M107" s="519">
        <f t="shared" si="43"/>
        <v>0</v>
      </c>
      <c r="N107" s="518">
        <f t="shared" si="47"/>
        <v>9488.0975445916993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36"/>
        <v>0</v>
      </c>
      <c r="K108" s="514"/>
      <c r="L108" s="518">
        <f t="shared" si="46"/>
        <v>8295.0535610460302</v>
      </c>
      <c r="M108" s="519">
        <f t="shared" si="43"/>
        <v>0</v>
      </c>
      <c r="N108" s="518">
        <f t="shared" si="47"/>
        <v>8295.0535610460302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36"/>
        <v>0</v>
      </c>
      <c r="K109" s="514"/>
      <c r="L109" s="518">
        <f t="shared" si="46"/>
        <v>8143.7748502603245</v>
      </c>
      <c r="M109" s="519">
        <f t="shared" ref="M109:M110" si="48">IF(L109&lt;&gt;0,+H109-L109,0)</f>
        <v>0</v>
      </c>
      <c r="N109" s="518">
        <f t="shared" si="47"/>
        <v>8143.7748502603245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36"/>
        <v>0</v>
      </c>
      <c r="K110" s="514"/>
      <c r="L110" s="518">
        <f t="shared" si="46"/>
        <v>8021.5664391453738</v>
      </c>
      <c r="M110" s="519">
        <f t="shared" si="48"/>
        <v>0</v>
      </c>
      <c r="N110" s="518">
        <f t="shared" si="47"/>
        <v>8021.5664391453738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2021</v>
      </c>
      <c r="D111" s="508">
        <v>56433.855657294145</v>
      </c>
      <c r="E111" s="516">
        <v>1896.3414634146341</v>
      </c>
      <c r="F111" s="515">
        <v>54537.514193879513</v>
      </c>
      <c r="G111" s="515">
        <v>55485.684925586829</v>
      </c>
      <c r="H111" s="516">
        <v>8194.7560624520156</v>
      </c>
      <c r="I111" s="510">
        <v>8194.7560624520156</v>
      </c>
      <c r="J111" s="514">
        <f t="shared" si="36"/>
        <v>0</v>
      </c>
      <c r="K111" s="514"/>
      <c r="L111" s="518">
        <f t="shared" ref="L111" si="49">H111</f>
        <v>8194.7560624520156</v>
      </c>
      <c r="M111" s="519">
        <f t="shared" ref="M111" si="50">IF(L111&lt;&gt;0,+H111-L111,0)</f>
        <v>0</v>
      </c>
      <c r="N111" s="518">
        <f t="shared" ref="N111" si="51">I111</f>
        <v>8194.7560624520156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3">
      <c r="B112" s="195" t="str">
        <f t="shared" si="42"/>
        <v/>
      </c>
      <c r="C112" s="669">
        <f>IF(D93="","-",+C111+1)</f>
        <v>2022</v>
      </c>
      <c r="D112" s="374">
        <v>54537.514193879513</v>
      </c>
      <c r="E112" s="522">
        <v>1851.1904761904761</v>
      </c>
      <c r="F112" s="523">
        <v>52686.32371768904</v>
      </c>
      <c r="G112" s="523">
        <v>53611.918955784276</v>
      </c>
      <c r="H112" s="526">
        <v>8148.3308381014476</v>
      </c>
      <c r="I112" s="577">
        <v>8148.3308381014476</v>
      </c>
      <c r="J112" s="514">
        <f t="shared" si="36"/>
        <v>0</v>
      </c>
      <c r="K112" s="514"/>
      <c r="L112" s="525"/>
      <c r="M112" s="514">
        <f t="shared" si="38"/>
        <v>0</v>
      </c>
      <c r="N112" s="525"/>
      <c r="O112" s="514">
        <f t="shared" si="40"/>
        <v>0</v>
      </c>
      <c r="P112" s="514">
        <f t="shared" si="41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2023</v>
      </c>
      <c r="D113" s="374">
        <f>IF(F112+SUM(E$99:E112)=D$92,F112,D$92-SUM(E$99:E112))</f>
        <v>52686.32371768904</v>
      </c>
      <c r="E113" s="522">
        <f>IF(+J96&lt;F112,J96,D113)</f>
        <v>1767.0454545454545</v>
      </c>
      <c r="F113" s="523">
        <f t="shared" ref="F113:F130" si="54">+D113-E113</f>
        <v>50919.278263143584</v>
      </c>
      <c r="G113" s="523">
        <f t="shared" ref="G113:G130" si="55">+(F113+D113)/2</f>
        <v>51802.800990416312</v>
      </c>
      <c r="H113" s="526">
        <f t="shared" ref="H113:H154" si="56">+J$94*G113+E113</f>
        <v>8157.7009108270777</v>
      </c>
      <c r="I113" s="577">
        <f t="shared" ref="I113:I154" si="57">+J$95*G113+E113</f>
        <v>8157.7009108270777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2024</v>
      </c>
      <c r="D114" s="374">
        <f>IF(F113+SUM(E$99:E113)=D$92,F113,D$92-SUM(E$99:E113))</f>
        <v>50919.278263143584</v>
      </c>
      <c r="E114" s="522">
        <f>IF(+J96&lt;F113,J96,D114)</f>
        <v>1767.0454545454545</v>
      </c>
      <c r="F114" s="523">
        <f t="shared" si="54"/>
        <v>49152.232808598128</v>
      </c>
      <c r="G114" s="523">
        <f t="shared" si="55"/>
        <v>50035.755535870856</v>
      </c>
      <c r="H114" s="526">
        <f t="shared" si="56"/>
        <v>7939.7092489924653</v>
      </c>
      <c r="I114" s="577">
        <f t="shared" si="57"/>
        <v>7939.7092489924653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2025</v>
      </c>
      <c r="D115" s="374">
        <f>IF(F114+SUM(E$99:E114)=D$92,F114,D$92-SUM(E$99:E114))</f>
        <v>49152.232808598128</v>
      </c>
      <c r="E115" s="522">
        <f>IF(+J96&lt;F114,J96,D115)</f>
        <v>1767.0454545454545</v>
      </c>
      <c r="F115" s="523">
        <f t="shared" si="54"/>
        <v>47385.187354052672</v>
      </c>
      <c r="G115" s="523">
        <f t="shared" si="55"/>
        <v>48268.7100813254</v>
      </c>
      <c r="H115" s="526">
        <f t="shared" si="56"/>
        <v>7721.7175871578529</v>
      </c>
      <c r="I115" s="577">
        <f t="shared" si="57"/>
        <v>7721.7175871578529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2026</v>
      </c>
      <c r="D116" s="374">
        <f>IF(F115+SUM(E$99:E115)=D$92,F115,D$92-SUM(E$99:E115))</f>
        <v>47385.187354052672</v>
      </c>
      <c r="E116" s="522">
        <f>IF(+J96&lt;F115,J96,D116)</f>
        <v>1767.0454545454545</v>
      </c>
      <c r="F116" s="523">
        <f t="shared" si="54"/>
        <v>45618.141899507216</v>
      </c>
      <c r="G116" s="523">
        <f t="shared" si="55"/>
        <v>46501.664626779944</v>
      </c>
      <c r="H116" s="526">
        <f t="shared" si="56"/>
        <v>7503.7259253232405</v>
      </c>
      <c r="I116" s="577">
        <f t="shared" si="57"/>
        <v>7503.7259253232405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2027</v>
      </c>
      <c r="D117" s="374">
        <f>IF(F116+SUM(E$99:E116)=D$92,F116,D$92-SUM(E$99:E116))</f>
        <v>45618.141899507216</v>
      </c>
      <c r="E117" s="522">
        <f>IF(+J96&lt;F116,J96,D117)</f>
        <v>1767.0454545454545</v>
      </c>
      <c r="F117" s="523">
        <f t="shared" si="54"/>
        <v>43851.09644496176</v>
      </c>
      <c r="G117" s="523">
        <f t="shared" si="55"/>
        <v>44734.619172234488</v>
      </c>
      <c r="H117" s="526">
        <f t="shared" si="56"/>
        <v>7285.7342634886281</v>
      </c>
      <c r="I117" s="577">
        <f t="shared" si="57"/>
        <v>7285.7342634886281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2028</v>
      </c>
      <c r="D118" s="374">
        <f>IF(F117+SUM(E$99:E117)=D$92,F117,D$92-SUM(E$99:E117))</f>
        <v>43851.09644496176</v>
      </c>
      <c r="E118" s="522">
        <f>IF(+J96&lt;F117,J96,D118)</f>
        <v>1767.0454545454545</v>
      </c>
      <c r="F118" s="523">
        <f t="shared" si="54"/>
        <v>42084.050990416305</v>
      </c>
      <c r="G118" s="523">
        <f t="shared" si="55"/>
        <v>42967.573717689032</v>
      </c>
      <c r="H118" s="526">
        <f t="shared" si="56"/>
        <v>7067.7426016540157</v>
      </c>
      <c r="I118" s="577">
        <f t="shared" si="57"/>
        <v>7067.7426016540157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2029</v>
      </c>
      <c r="D119" s="374">
        <f>IF(F118+SUM(E$99:E118)=D$92,F118,D$92-SUM(E$99:E118))</f>
        <v>42084.050990416305</v>
      </c>
      <c r="E119" s="522">
        <f>IF(+J96&lt;F118,J96,D119)</f>
        <v>1767.0454545454545</v>
      </c>
      <c r="F119" s="523">
        <f t="shared" si="54"/>
        <v>40317.005535870849</v>
      </c>
      <c r="G119" s="523">
        <f t="shared" si="55"/>
        <v>41200.528263143577</v>
      </c>
      <c r="H119" s="526">
        <f t="shared" si="56"/>
        <v>6849.7509398194034</v>
      </c>
      <c r="I119" s="577">
        <f t="shared" si="57"/>
        <v>6849.7509398194034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2030</v>
      </c>
      <c r="D120" s="374">
        <f>IF(F119+SUM(E$99:E119)=D$92,F119,D$92-SUM(E$99:E119))</f>
        <v>40317.005535870849</v>
      </c>
      <c r="E120" s="522">
        <f>IF(+J96&lt;F119,J96,D120)</f>
        <v>1767.0454545454545</v>
      </c>
      <c r="F120" s="523">
        <f t="shared" si="54"/>
        <v>38549.960081325393</v>
      </c>
      <c r="G120" s="523">
        <f t="shared" si="55"/>
        <v>39433.482808598121</v>
      </c>
      <c r="H120" s="526">
        <f t="shared" si="56"/>
        <v>6631.759277984791</v>
      </c>
      <c r="I120" s="577">
        <f t="shared" si="57"/>
        <v>6631.759277984791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2031</v>
      </c>
      <c r="D121" s="374">
        <f>IF(F120+SUM(E$99:E120)=D$92,F120,D$92-SUM(E$99:E120))</f>
        <v>38549.960081325393</v>
      </c>
      <c r="E121" s="522">
        <f>IF(+J96&lt;F120,J96,D121)</f>
        <v>1767.0454545454545</v>
      </c>
      <c r="F121" s="523">
        <f t="shared" si="54"/>
        <v>36782.914626779937</v>
      </c>
      <c r="G121" s="523">
        <f t="shared" si="55"/>
        <v>37666.437354052665</v>
      </c>
      <c r="H121" s="526">
        <f t="shared" si="56"/>
        <v>6413.7676161501786</v>
      </c>
      <c r="I121" s="577">
        <f t="shared" si="57"/>
        <v>6413.7676161501786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2032</v>
      </c>
      <c r="D122" s="374">
        <f>IF(F121+SUM(E$99:E121)=D$92,F121,D$92-SUM(E$99:E121))</f>
        <v>36782.914626779937</v>
      </c>
      <c r="E122" s="522">
        <f>IF(+J96&lt;F121,J96,D122)</f>
        <v>1767.0454545454545</v>
      </c>
      <c r="F122" s="523">
        <f t="shared" si="54"/>
        <v>35015.869172234481</v>
      </c>
      <c r="G122" s="523">
        <f t="shared" si="55"/>
        <v>35899.391899507209</v>
      </c>
      <c r="H122" s="526">
        <f t="shared" si="56"/>
        <v>6195.7759543155662</v>
      </c>
      <c r="I122" s="577">
        <f t="shared" si="57"/>
        <v>6195.7759543155662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2033</v>
      </c>
      <c r="D123" s="374">
        <f>IF(F122+SUM(E$99:E122)=D$92,F122,D$92-SUM(E$99:E122))</f>
        <v>35015.869172234481</v>
      </c>
      <c r="E123" s="522">
        <f>IF(+J96&lt;F122,J96,D123)</f>
        <v>1767.0454545454545</v>
      </c>
      <c r="F123" s="523">
        <f t="shared" si="54"/>
        <v>33248.823717689025</v>
      </c>
      <c r="G123" s="523">
        <f t="shared" si="55"/>
        <v>34132.346444961753</v>
      </c>
      <c r="H123" s="526">
        <f t="shared" si="56"/>
        <v>5977.7842924809538</v>
      </c>
      <c r="I123" s="577">
        <f t="shared" si="57"/>
        <v>5977.7842924809538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2034</v>
      </c>
      <c r="D124" s="374">
        <f>IF(F123+SUM(E$99:E123)=D$92,F123,D$92-SUM(E$99:E123))</f>
        <v>33248.823717689025</v>
      </c>
      <c r="E124" s="522">
        <f>IF(+J96&lt;F123,J96,D124)</f>
        <v>1767.0454545454545</v>
      </c>
      <c r="F124" s="523">
        <f t="shared" si="54"/>
        <v>31481.778263143569</v>
      </c>
      <c r="G124" s="523">
        <f t="shared" si="55"/>
        <v>32365.300990416297</v>
      </c>
      <c r="H124" s="526">
        <f t="shared" si="56"/>
        <v>5759.7926306463414</v>
      </c>
      <c r="I124" s="577">
        <f t="shared" si="57"/>
        <v>5759.7926306463414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2035</v>
      </c>
      <c r="D125" s="374">
        <f>IF(F124+SUM(E$99:E124)=D$92,F124,D$92-SUM(E$99:E124))</f>
        <v>31481.778263143569</v>
      </c>
      <c r="E125" s="522">
        <f>IF(+J96&lt;F124,J96,D125)</f>
        <v>1767.0454545454545</v>
      </c>
      <c r="F125" s="523">
        <f t="shared" si="54"/>
        <v>29714.732808598113</v>
      </c>
      <c r="G125" s="523">
        <f t="shared" si="55"/>
        <v>30598.255535870841</v>
      </c>
      <c r="H125" s="526">
        <f t="shared" si="56"/>
        <v>5541.800968811729</v>
      </c>
      <c r="I125" s="577">
        <f t="shared" si="57"/>
        <v>5541.800968811729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2036</v>
      </c>
      <c r="D126" s="374">
        <f>IF(F125+SUM(E$99:E125)=D$92,F125,D$92-SUM(E$99:E125))</f>
        <v>29714.732808598113</v>
      </c>
      <c r="E126" s="522">
        <f>IF(+J96&lt;F125,J96,D126)</f>
        <v>1767.0454545454545</v>
      </c>
      <c r="F126" s="523">
        <f t="shared" si="54"/>
        <v>27947.687354052658</v>
      </c>
      <c r="G126" s="523">
        <f t="shared" si="55"/>
        <v>28831.210081325386</v>
      </c>
      <c r="H126" s="526">
        <f t="shared" si="56"/>
        <v>5323.8093069771166</v>
      </c>
      <c r="I126" s="577">
        <f t="shared" si="57"/>
        <v>5323.8093069771166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2037</v>
      </c>
      <c r="D127" s="374">
        <f>IF(F126+SUM(E$99:E126)=D$92,F126,D$92-SUM(E$99:E126))</f>
        <v>27947.687354052658</v>
      </c>
      <c r="E127" s="522">
        <f>IF(+J96&lt;F126,J96,D127)</f>
        <v>1767.0454545454545</v>
      </c>
      <c r="F127" s="523">
        <f t="shared" si="54"/>
        <v>26180.641899507202</v>
      </c>
      <c r="G127" s="523">
        <f t="shared" si="55"/>
        <v>27064.16462677993</v>
      </c>
      <c r="H127" s="526">
        <f t="shared" si="56"/>
        <v>5105.8176451425043</v>
      </c>
      <c r="I127" s="577">
        <f t="shared" si="57"/>
        <v>5105.8176451425043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2038</v>
      </c>
      <c r="D128" s="374">
        <f>IF(F127+SUM(E$99:E127)=D$92,F127,D$92-SUM(E$99:E127))</f>
        <v>26180.641899507202</v>
      </c>
      <c r="E128" s="522">
        <f>IF(+J96&lt;F127,J96,D128)</f>
        <v>1767.0454545454545</v>
      </c>
      <c r="F128" s="523">
        <f t="shared" si="54"/>
        <v>24413.596444961746</v>
      </c>
      <c r="G128" s="523">
        <f t="shared" si="55"/>
        <v>25297.119172234474</v>
      </c>
      <c r="H128" s="526">
        <f t="shared" si="56"/>
        <v>4887.8259833078919</v>
      </c>
      <c r="I128" s="577">
        <f t="shared" si="57"/>
        <v>4887.8259833078919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2039</v>
      </c>
      <c r="D129" s="374">
        <f>IF(F128+SUM(E$99:E128)=D$92,F128,D$92-SUM(E$99:E128))</f>
        <v>24413.596444961746</v>
      </c>
      <c r="E129" s="522">
        <f>IF(+J96&lt;F128,J96,D129)</f>
        <v>1767.0454545454545</v>
      </c>
      <c r="F129" s="523">
        <f t="shared" si="54"/>
        <v>22646.55099041629</v>
      </c>
      <c r="G129" s="523">
        <f t="shared" si="55"/>
        <v>23530.073717689018</v>
      </c>
      <c r="H129" s="526">
        <f t="shared" si="56"/>
        <v>4669.8343214732795</v>
      </c>
      <c r="I129" s="577">
        <f t="shared" si="57"/>
        <v>4669.8343214732795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2040</v>
      </c>
      <c r="D130" s="374">
        <f>IF(F129+SUM(E$99:E129)=D$92,F129,D$92-SUM(E$99:E129))</f>
        <v>22646.55099041629</v>
      </c>
      <c r="E130" s="522">
        <f>IF(+J96&lt;F129,J96,D130)</f>
        <v>1767.0454545454545</v>
      </c>
      <c r="F130" s="523">
        <f t="shared" si="54"/>
        <v>20879.505535870834</v>
      </c>
      <c r="G130" s="523">
        <f t="shared" si="55"/>
        <v>21763.028263143562</v>
      </c>
      <c r="H130" s="526">
        <f t="shared" si="56"/>
        <v>4451.8426596386671</v>
      </c>
      <c r="I130" s="577">
        <f t="shared" si="57"/>
        <v>4451.8426596386671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2041</v>
      </c>
      <c r="D131" s="374">
        <f>IF(F130+SUM(E$99:E130)=D$92,F130,D$92-SUM(E$99:E130))</f>
        <v>20879.505535870834</v>
      </c>
      <c r="E131" s="522">
        <f>IF(+J96&lt;F130,J96,D131)</f>
        <v>1767.0454545454545</v>
      </c>
      <c r="F131" s="523">
        <f t="shared" ref="F131:F154" si="58">+D131-E131</f>
        <v>19112.460081325378</v>
      </c>
      <c r="G131" s="523">
        <f t="shared" ref="G131:G154" si="59">+(F131+D131)/2</f>
        <v>19995.982808598106</v>
      </c>
      <c r="H131" s="526">
        <f t="shared" si="56"/>
        <v>4233.8509978040547</v>
      </c>
      <c r="I131" s="577">
        <f t="shared" si="57"/>
        <v>4233.8509978040547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2042</v>
      </c>
      <c r="D132" s="374">
        <f>IF(F131+SUM(E$99:E131)=D$92,F131,D$92-SUM(E$99:E131))</f>
        <v>19112.460081325378</v>
      </c>
      <c r="E132" s="522">
        <f>IF(+J96&lt;F131,J96,D132)</f>
        <v>1767.0454545454545</v>
      </c>
      <c r="F132" s="523">
        <f t="shared" si="58"/>
        <v>17345.414626779922</v>
      </c>
      <c r="G132" s="523">
        <f t="shared" si="59"/>
        <v>18228.93735405265</v>
      </c>
      <c r="H132" s="526">
        <f t="shared" si="56"/>
        <v>4015.8593359694414</v>
      </c>
      <c r="I132" s="577">
        <f t="shared" si="57"/>
        <v>4015.8593359694414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2043</v>
      </c>
      <c r="D133" s="374">
        <f>IF(F132+SUM(E$99:E132)=D$92,F132,D$92-SUM(E$99:E132))</f>
        <v>17345.414626779922</v>
      </c>
      <c r="E133" s="522">
        <f>IF(+J96&lt;F132,J96,D133)</f>
        <v>1767.0454545454545</v>
      </c>
      <c r="F133" s="523">
        <f t="shared" si="58"/>
        <v>15578.369172234468</v>
      </c>
      <c r="G133" s="523">
        <f t="shared" si="59"/>
        <v>16461.891899507194</v>
      </c>
      <c r="H133" s="526">
        <f t="shared" si="56"/>
        <v>3797.867674134829</v>
      </c>
      <c r="I133" s="577">
        <f t="shared" si="57"/>
        <v>3797.867674134829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2044</v>
      </c>
      <c r="D134" s="374">
        <f>IF(F133+SUM(E$99:E133)=D$92,F133,D$92-SUM(E$99:E133))</f>
        <v>15578.369172234468</v>
      </c>
      <c r="E134" s="522">
        <f>IF(+J96&lt;F133,J96,D134)</f>
        <v>1767.0454545454545</v>
      </c>
      <c r="F134" s="523">
        <f t="shared" si="58"/>
        <v>13811.323717689014</v>
      </c>
      <c r="G134" s="523">
        <f t="shared" si="59"/>
        <v>14694.846444961742</v>
      </c>
      <c r="H134" s="526">
        <f t="shared" si="56"/>
        <v>3579.8760123002171</v>
      </c>
      <c r="I134" s="577">
        <f t="shared" si="57"/>
        <v>3579.8760123002171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2045</v>
      </c>
      <c r="D135" s="374">
        <f>IF(F134+SUM(E$99:E134)=D$92,F134,D$92-SUM(E$99:E134))</f>
        <v>13811.323717689014</v>
      </c>
      <c r="E135" s="522">
        <f>IF(+J96&lt;F134,J96,D135)</f>
        <v>1767.0454545454545</v>
      </c>
      <c r="F135" s="523">
        <f t="shared" si="58"/>
        <v>12044.27826314356</v>
      </c>
      <c r="G135" s="523">
        <f t="shared" si="59"/>
        <v>12927.800990416286</v>
      </c>
      <c r="H135" s="526">
        <f t="shared" si="56"/>
        <v>3361.8843504656047</v>
      </c>
      <c r="I135" s="577">
        <f t="shared" si="57"/>
        <v>3361.8843504656047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2046</v>
      </c>
      <c r="D136" s="374">
        <f>IF(F135+SUM(E$99:E135)=D$92,F135,D$92-SUM(E$99:E135))</f>
        <v>12044.27826314356</v>
      </c>
      <c r="E136" s="522">
        <f>IF(+J96&lt;F135,J96,D136)</f>
        <v>1767.0454545454545</v>
      </c>
      <c r="F136" s="523">
        <f t="shared" si="58"/>
        <v>10277.232808598106</v>
      </c>
      <c r="G136" s="523">
        <f t="shared" si="59"/>
        <v>11160.755535870834</v>
      </c>
      <c r="H136" s="526">
        <f t="shared" si="56"/>
        <v>3143.8926886309928</v>
      </c>
      <c r="I136" s="577">
        <f t="shared" si="57"/>
        <v>3143.8926886309928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2047</v>
      </c>
      <c r="D137" s="374">
        <f>IF(F136+SUM(E$99:E136)=D$92,F136,D$92-SUM(E$99:E136))</f>
        <v>10277.232808598055</v>
      </c>
      <c r="E137" s="522">
        <f>IF(+J96&lt;F136,J96,D137)</f>
        <v>1767.0454545454545</v>
      </c>
      <c r="F137" s="523">
        <f t="shared" si="58"/>
        <v>8510.1873540526012</v>
      </c>
      <c r="G137" s="523">
        <f t="shared" si="59"/>
        <v>9393.7100813253273</v>
      </c>
      <c r="H137" s="526">
        <f t="shared" si="56"/>
        <v>2925.901026796374</v>
      </c>
      <c r="I137" s="577">
        <f t="shared" si="57"/>
        <v>2925.901026796374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2048</v>
      </c>
      <c r="D138" s="374">
        <f>IF(F137+SUM(E$99:E137)=D$92,F137,D$92-SUM(E$99:E137))</f>
        <v>8510.1873540526012</v>
      </c>
      <c r="E138" s="522">
        <f>IF(+J96&lt;F137,J96,D138)</f>
        <v>1767.0454545454545</v>
      </c>
      <c r="F138" s="523">
        <f t="shared" si="58"/>
        <v>6743.1418995071472</v>
      </c>
      <c r="G138" s="523">
        <f t="shared" si="59"/>
        <v>7626.6646267798742</v>
      </c>
      <c r="H138" s="526">
        <f t="shared" si="56"/>
        <v>2707.9093649617621</v>
      </c>
      <c r="I138" s="577">
        <f t="shared" si="57"/>
        <v>2707.9093649617621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2049</v>
      </c>
      <c r="D139" s="374">
        <f>IF(F138+SUM(E$99:E138)=D$92,F138,D$92-SUM(E$99:E138))</f>
        <v>6743.1418995071472</v>
      </c>
      <c r="E139" s="522">
        <f>IF(+J96&lt;F138,J96,D139)</f>
        <v>1767.0454545454545</v>
      </c>
      <c r="F139" s="523">
        <f t="shared" si="58"/>
        <v>4976.0964449616931</v>
      </c>
      <c r="G139" s="523">
        <f t="shared" si="59"/>
        <v>5859.6191722344201</v>
      </c>
      <c r="H139" s="526">
        <f t="shared" si="56"/>
        <v>2489.9177031271497</v>
      </c>
      <c r="I139" s="577">
        <f t="shared" si="57"/>
        <v>2489.9177031271497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582" t="str">
        <f t="shared" si="42"/>
        <v/>
      </c>
      <c r="C140" s="507">
        <f>IF(D93="","-",+C139+1)</f>
        <v>2050</v>
      </c>
      <c r="D140" s="374">
        <f>IF(F139+SUM(E$99:E139)=D$92,F139,D$92-SUM(E$99:E139))</f>
        <v>4976.0964449616931</v>
      </c>
      <c r="E140" s="522">
        <f>IF(+J96&lt;F139,J96,D140)</f>
        <v>1767.0454545454545</v>
      </c>
      <c r="F140" s="523">
        <f t="shared" si="58"/>
        <v>3209.0509904162386</v>
      </c>
      <c r="G140" s="523">
        <f t="shared" si="59"/>
        <v>4092.5737176889661</v>
      </c>
      <c r="H140" s="526">
        <f t="shared" si="56"/>
        <v>2271.9260412925373</v>
      </c>
      <c r="I140" s="577">
        <f t="shared" si="57"/>
        <v>2271.9260412925373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2051</v>
      </c>
      <c r="D141" s="374">
        <f>IF(F140+SUM(E$99:E140)=D$92,F140,D$92-SUM(E$99:E140))</f>
        <v>3209.0509904162386</v>
      </c>
      <c r="E141" s="522">
        <f>IF(+J96&lt;F140,J96,D141)</f>
        <v>1767.0454545454545</v>
      </c>
      <c r="F141" s="523">
        <f t="shared" si="58"/>
        <v>1442.0055358707841</v>
      </c>
      <c r="G141" s="523">
        <f t="shared" si="59"/>
        <v>2325.5282631435111</v>
      </c>
      <c r="H141" s="526">
        <f t="shared" si="56"/>
        <v>2053.9343794579254</v>
      </c>
      <c r="I141" s="577">
        <f t="shared" si="57"/>
        <v>2053.9343794579254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2052</v>
      </c>
      <c r="D142" s="374">
        <f>IF(F141+SUM(E$99:E141)=D$92,F141,D$92-SUM(E$99:E141))</f>
        <v>1442.0055358707841</v>
      </c>
      <c r="E142" s="522">
        <f>IF(+J96&lt;F141,J96,D142)</f>
        <v>1442.0055358707841</v>
      </c>
      <c r="F142" s="523">
        <f t="shared" si="58"/>
        <v>0</v>
      </c>
      <c r="G142" s="523">
        <f t="shared" si="59"/>
        <v>721.00276793539206</v>
      </c>
      <c r="H142" s="526">
        <f t="shared" si="56"/>
        <v>1530.9520828683665</v>
      </c>
      <c r="I142" s="577">
        <f t="shared" si="57"/>
        <v>1530.9520828683665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9"/>
        <v>0</v>
      </c>
      <c r="H143" s="526">
        <f t="shared" si="56"/>
        <v>0</v>
      </c>
      <c r="I143" s="577">
        <f t="shared" si="57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77750.000000000015</v>
      </c>
      <c r="F155" s="375"/>
      <c r="G155" s="375"/>
      <c r="H155" s="375">
        <f>SUM(H99:H154)</f>
        <v>288478.35565254861</v>
      </c>
      <c r="I155" s="375">
        <f>SUM(I99:I154)</f>
        <v>288478.35565254861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topLeftCell="A7" zoomScaleNormal="100" zoomScaleSheetLayoutView="89" workbookViewId="0">
      <selection activeCell="D17" sqref="D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913073.98780091119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913073.98780091119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666" t="s">
        <v>477</v>
      </c>
      <c r="F9" s="478"/>
      <c r="G9" s="672" t="s">
        <v>526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224551.09302325582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235504.80487804877</v>
      </c>
      <c r="F28" s="515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15">
        <v>6783182.6612241045</v>
      </c>
      <c r="E30" s="516">
        <v>229897.54761904763</v>
      </c>
      <c r="F30" s="515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515">
        <v>6542331.4017502647</v>
      </c>
      <c r="E31" s="516">
        <v>229897.54761904763</v>
      </c>
      <c r="F31" s="515">
        <v>6312433.8541312171</v>
      </c>
      <c r="G31" s="516">
        <v>952618.78253978002</v>
      </c>
      <c r="H31" s="510">
        <v>952618.78253978002</v>
      </c>
      <c r="I31" s="511">
        <f t="shared" si="0"/>
        <v>0</v>
      </c>
      <c r="J31" s="511"/>
      <c r="K31" s="518">
        <f t="shared" ref="K31" si="15">G31</f>
        <v>952618.78253978002</v>
      </c>
      <c r="L31" s="519">
        <f t="shared" ref="L31" si="16">IF(K31&lt;&gt;0,+G31-K31,0)</f>
        <v>0</v>
      </c>
      <c r="M31" s="518">
        <f t="shared" ref="M31" si="17">H31</f>
        <v>952618.78253978002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15">
        <v>6312433.8541312171</v>
      </c>
      <c r="E32" s="516">
        <v>229897.54761904763</v>
      </c>
      <c r="F32" s="515">
        <v>6082536.3065121695</v>
      </c>
      <c r="G32" s="516">
        <v>1012805.931367748</v>
      </c>
      <c r="H32" s="510">
        <v>1012805.931367748</v>
      </c>
      <c r="I32" s="511">
        <f t="shared" si="0"/>
        <v>0</v>
      </c>
      <c r="J32" s="511"/>
      <c r="K32" s="518">
        <f t="shared" ref="K32" si="18">G32</f>
        <v>1012805.931367748</v>
      </c>
      <c r="L32" s="519">
        <f t="shared" ref="L32" si="19">IF(K32&lt;&gt;0,+G32-K32,0)</f>
        <v>0</v>
      </c>
      <c r="M32" s="518">
        <f t="shared" ref="M32" si="20">H32</f>
        <v>1012805.931367748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 ht="13">
      <c r="B33" s="195" t="str">
        <f t="shared" si="6"/>
        <v/>
      </c>
      <c r="C33" s="669">
        <f>IF(D11="","-",+C32+1)</f>
        <v>2024</v>
      </c>
      <c r="D33" s="515">
        <v>6082536.3065121695</v>
      </c>
      <c r="E33" s="516">
        <v>219447.65909090909</v>
      </c>
      <c r="F33" s="515">
        <v>5863088.6474212604</v>
      </c>
      <c r="G33" s="516">
        <v>933360.80237017514</v>
      </c>
      <c r="H33" s="510">
        <v>933360.80237017514</v>
      </c>
      <c r="I33" s="511">
        <f t="shared" si="0"/>
        <v>0</v>
      </c>
      <c r="J33" s="511"/>
      <c r="K33" s="518">
        <f t="shared" ref="K33" si="23">G33</f>
        <v>933360.80237017514</v>
      </c>
      <c r="L33" s="519">
        <f t="shared" ref="L33" si="24">IF(K33&lt;&gt;0,+G33-K33,0)</f>
        <v>0</v>
      </c>
      <c r="M33" s="518">
        <f t="shared" ref="M33" si="25">H33</f>
        <v>933360.80237017514</v>
      </c>
      <c r="N33" s="514">
        <f t="shared" ref="N33" si="26">IF(M33&lt;&gt;0,+H33-M33,0)</f>
        <v>0</v>
      </c>
      <c r="O33" s="514">
        <f t="shared" ref="O33" si="27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5863088.6474212604</v>
      </c>
      <c r="E34" s="522">
        <f>IF(+I14&lt;F33,I14,D34)</f>
        <v>224551.09302325582</v>
      </c>
      <c r="F34" s="523">
        <f t="shared" ref="F34:F48" si="28">+D34-E34</f>
        <v>5638537.5543980049</v>
      </c>
      <c r="G34" s="524">
        <f t="shared" ref="G34:G72" si="29">+I$12*((D34+F34)/2)+E34</f>
        <v>913073.98780091119</v>
      </c>
      <c r="H34" s="491">
        <f t="shared" ref="H34:H72" si="30">+I$13*((D34+F34)/2)+E34</f>
        <v>913073.98780091119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5638537.5543980049</v>
      </c>
      <c r="E35" s="522">
        <f>IF(+I14&lt;F34,I14,D35)</f>
        <v>224551.09302325582</v>
      </c>
      <c r="F35" s="523">
        <f t="shared" si="28"/>
        <v>5413986.4613747494</v>
      </c>
      <c r="G35" s="524">
        <f t="shared" si="29"/>
        <v>886189.34281576937</v>
      </c>
      <c r="H35" s="491">
        <f t="shared" si="30"/>
        <v>886189.34281576937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5413986.4613747494</v>
      </c>
      <c r="E36" s="522">
        <f>IF(+I14&lt;F35,I14,D36)</f>
        <v>224551.09302325582</v>
      </c>
      <c r="F36" s="523">
        <f t="shared" si="28"/>
        <v>5189435.368351494</v>
      </c>
      <c r="G36" s="524">
        <f t="shared" si="29"/>
        <v>859304.69783062744</v>
      </c>
      <c r="H36" s="491">
        <f t="shared" si="30"/>
        <v>859304.69783062744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5189435.368351494</v>
      </c>
      <c r="E37" s="522">
        <f>IF(+I14&lt;F36,I14,D37)</f>
        <v>224551.09302325582</v>
      </c>
      <c r="F37" s="523">
        <f t="shared" si="28"/>
        <v>4964884.2753282385</v>
      </c>
      <c r="G37" s="524">
        <f t="shared" si="29"/>
        <v>832420.05284548551</v>
      </c>
      <c r="H37" s="491">
        <f t="shared" si="30"/>
        <v>832420.05284548551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4964884.2753282385</v>
      </c>
      <c r="E38" s="522">
        <f>IF(+I14&lt;F37,I14,D38)</f>
        <v>224551.09302325582</v>
      </c>
      <c r="F38" s="523">
        <f t="shared" si="28"/>
        <v>4740333.182304983</v>
      </c>
      <c r="G38" s="524">
        <f t="shared" si="29"/>
        <v>805535.40786034369</v>
      </c>
      <c r="H38" s="491">
        <f t="shared" si="30"/>
        <v>805535.40786034369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4740333.182304983</v>
      </c>
      <c r="E39" s="522">
        <f>IF(+I14&lt;F38,I14,D39)</f>
        <v>224551.09302325582</v>
      </c>
      <c r="F39" s="523">
        <f t="shared" si="28"/>
        <v>4515782.0892817276</v>
      </c>
      <c r="G39" s="524">
        <f t="shared" si="29"/>
        <v>778650.76287520176</v>
      </c>
      <c r="H39" s="491">
        <f t="shared" si="30"/>
        <v>778650.76287520176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4515782.0892817276</v>
      </c>
      <c r="E40" s="522">
        <f>IF(+I14&lt;F39,I14,D40)</f>
        <v>224551.09302325582</v>
      </c>
      <c r="F40" s="523">
        <f t="shared" si="28"/>
        <v>4291230.9962584721</v>
      </c>
      <c r="G40" s="524">
        <f t="shared" si="29"/>
        <v>751766.11789005983</v>
      </c>
      <c r="H40" s="491">
        <f t="shared" si="30"/>
        <v>751766.11789005983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4291230.9962584721</v>
      </c>
      <c r="E41" s="522">
        <f>IF(+I14&lt;F40,I14,D41)</f>
        <v>224551.09302325582</v>
      </c>
      <c r="F41" s="523">
        <f t="shared" si="28"/>
        <v>4066679.9032352162</v>
      </c>
      <c r="G41" s="524">
        <f t="shared" si="29"/>
        <v>724881.47290491802</v>
      </c>
      <c r="H41" s="491">
        <f t="shared" si="30"/>
        <v>724881.47290491802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4066679.9032352162</v>
      </c>
      <c r="E42" s="522">
        <f>IF(+I14&lt;F41,I14,D42)</f>
        <v>224551.09302325582</v>
      </c>
      <c r="F42" s="523">
        <f t="shared" si="28"/>
        <v>3842128.8102119602</v>
      </c>
      <c r="G42" s="524">
        <f t="shared" si="29"/>
        <v>697996.82791977597</v>
      </c>
      <c r="H42" s="491">
        <f t="shared" si="30"/>
        <v>697996.82791977597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3842128.8102119602</v>
      </c>
      <c r="E43" s="522">
        <f>IF(+I14&lt;F42,I14,D43)</f>
        <v>224551.09302325582</v>
      </c>
      <c r="F43" s="523">
        <f t="shared" si="28"/>
        <v>3617577.7171887043</v>
      </c>
      <c r="G43" s="524">
        <f t="shared" si="29"/>
        <v>671112.18293463415</v>
      </c>
      <c r="H43" s="491">
        <f t="shared" si="30"/>
        <v>671112.18293463415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3617577.7171887043</v>
      </c>
      <c r="E44" s="522">
        <f>IF(+I14&lt;F43,I14,D44)</f>
        <v>224551.09302325582</v>
      </c>
      <c r="F44" s="523">
        <f t="shared" si="28"/>
        <v>3393026.6241654484</v>
      </c>
      <c r="G44" s="524">
        <f t="shared" si="29"/>
        <v>644227.53794949211</v>
      </c>
      <c r="H44" s="491">
        <f t="shared" si="30"/>
        <v>644227.53794949211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3393026.6241654484</v>
      </c>
      <c r="E45" s="522">
        <f>IF(+I14&lt;F44,I14,D45)</f>
        <v>224551.09302325582</v>
      </c>
      <c r="F45" s="523">
        <f t="shared" si="28"/>
        <v>3168475.5311421924</v>
      </c>
      <c r="G45" s="524">
        <f t="shared" si="29"/>
        <v>617342.89296435029</v>
      </c>
      <c r="H45" s="491">
        <f t="shared" si="30"/>
        <v>617342.89296435029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3168475.5311421924</v>
      </c>
      <c r="E46" s="522">
        <f>IF(+I14&lt;F45,I14,D46)</f>
        <v>224551.09302325582</v>
      </c>
      <c r="F46" s="523">
        <f t="shared" si="28"/>
        <v>2943924.4381189365</v>
      </c>
      <c r="G46" s="524">
        <f t="shared" si="29"/>
        <v>590458.24797920813</v>
      </c>
      <c r="H46" s="491">
        <f t="shared" si="30"/>
        <v>590458.24797920813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2943924.4381189365</v>
      </c>
      <c r="E47" s="522">
        <f>IF(+I14&lt;F46,I14,D47)</f>
        <v>224551.09302325582</v>
      </c>
      <c r="F47" s="523">
        <f t="shared" si="28"/>
        <v>2719373.3450956806</v>
      </c>
      <c r="G47" s="524">
        <f t="shared" si="29"/>
        <v>563573.60299406631</v>
      </c>
      <c r="H47" s="491">
        <f t="shared" si="30"/>
        <v>563573.60299406631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2719373.3450956806</v>
      </c>
      <c r="E48" s="522">
        <f>IF(+I14&lt;F47,I14,D48)</f>
        <v>224551.09302325582</v>
      </c>
      <c r="F48" s="523">
        <f t="shared" si="28"/>
        <v>2494822.2520724246</v>
      </c>
      <c r="G48" s="524">
        <f t="shared" si="29"/>
        <v>536688.95800892427</v>
      </c>
      <c r="H48" s="491">
        <f t="shared" si="30"/>
        <v>536688.95800892427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2494822.2520724246</v>
      </c>
      <c r="E49" s="522">
        <f>IF(+I14&lt;F48,I14,D49)</f>
        <v>224551.09302325582</v>
      </c>
      <c r="F49" s="523">
        <f t="shared" ref="F49:F72" si="31">+D49-E49</f>
        <v>2270271.1590491687</v>
      </c>
      <c r="G49" s="524">
        <f t="shared" si="29"/>
        <v>509804.31302378245</v>
      </c>
      <c r="H49" s="491">
        <f t="shared" si="30"/>
        <v>509804.31302378245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2270271.1590491687</v>
      </c>
      <c r="E50" s="522">
        <f>IF(+I14&lt;F49,I14,D50)</f>
        <v>224551.09302325582</v>
      </c>
      <c r="F50" s="523">
        <f t="shared" si="31"/>
        <v>2045720.0660259128</v>
      </c>
      <c r="G50" s="524">
        <f t="shared" si="29"/>
        <v>482919.6680386404</v>
      </c>
      <c r="H50" s="491">
        <f t="shared" si="30"/>
        <v>482919.6680386404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2045720.0660259128</v>
      </c>
      <c r="E51" s="522">
        <f>IF(+I14&lt;F50,I14,D51)</f>
        <v>224551.09302325582</v>
      </c>
      <c r="F51" s="523">
        <f t="shared" si="31"/>
        <v>1821168.9730026568</v>
      </c>
      <c r="G51" s="524">
        <f t="shared" si="29"/>
        <v>456035.02305349847</v>
      </c>
      <c r="H51" s="491">
        <f t="shared" si="30"/>
        <v>456035.02305349847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1821168.9730026568</v>
      </c>
      <c r="E52" s="522">
        <f>IF(+I14&lt;F51,I14,D52)</f>
        <v>224551.09302325582</v>
      </c>
      <c r="F52" s="523">
        <f t="shared" si="31"/>
        <v>1596617.8799794009</v>
      </c>
      <c r="G52" s="524">
        <f t="shared" si="29"/>
        <v>429150.37806835654</v>
      </c>
      <c r="H52" s="491">
        <f t="shared" si="30"/>
        <v>429150.37806835654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1596617.8799794009</v>
      </c>
      <c r="E53" s="522">
        <f>IF(+I14&lt;F52,I14,D53)</f>
        <v>224551.09302325582</v>
      </c>
      <c r="F53" s="523">
        <f t="shared" si="31"/>
        <v>1372066.786956145</v>
      </c>
      <c r="G53" s="524">
        <f t="shared" si="29"/>
        <v>402265.73308321461</v>
      </c>
      <c r="H53" s="491">
        <f t="shared" si="30"/>
        <v>402265.73308321461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>IU</v>
      </c>
      <c r="C54" s="507">
        <f>IF(D11="","-",+C53+1)</f>
        <v>2045</v>
      </c>
      <c r="D54" s="523">
        <f>IF(F53+SUM(E$17:E53)=D$10,F53,D$10-SUM(E$17:E53))</f>
        <v>1372066.7869561501</v>
      </c>
      <c r="E54" s="522">
        <f>IF(+I14&lt;F53,I14,D54)</f>
        <v>224551.09302325582</v>
      </c>
      <c r="F54" s="523">
        <f t="shared" si="31"/>
        <v>1147515.6939328942</v>
      </c>
      <c r="G54" s="524">
        <f t="shared" si="29"/>
        <v>375381.08809807326</v>
      </c>
      <c r="H54" s="491">
        <f t="shared" si="30"/>
        <v>375381.08809807326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1147515.6939328942</v>
      </c>
      <c r="E55" s="522">
        <f>IF(+I14&lt;F54,I14,D55)</f>
        <v>224551.09302325582</v>
      </c>
      <c r="F55" s="523">
        <f t="shared" si="31"/>
        <v>922964.60090963833</v>
      </c>
      <c r="G55" s="524">
        <f t="shared" si="29"/>
        <v>348496.44311293133</v>
      </c>
      <c r="H55" s="491">
        <f t="shared" si="30"/>
        <v>348496.44311293133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922964.60090963833</v>
      </c>
      <c r="E56" s="522">
        <f>IF(+I14&lt;F55,I14,D56)</f>
        <v>224551.09302325582</v>
      </c>
      <c r="F56" s="523">
        <f t="shared" si="31"/>
        <v>698413.50788638252</v>
      </c>
      <c r="G56" s="524">
        <f t="shared" si="29"/>
        <v>321611.7981277894</v>
      </c>
      <c r="H56" s="491">
        <f t="shared" si="30"/>
        <v>321611.7981277894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698413.50788638252</v>
      </c>
      <c r="E57" s="522">
        <f>IF(+I14&lt;F56,I14,D57)</f>
        <v>224551.09302325582</v>
      </c>
      <c r="F57" s="523">
        <f t="shared" si="31"/>
        <v>473862.4148631267</v>
      </c>
      <c r="G57" s="524">
        <f t="shared" si="29"/>
        <v>294727.15314264747</v>
      </c>
      <c r="H57" s="491">
        <f t="shared" si="30"/>
        <v>294727.15314264747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473862.4148631267</v>
      </c>
      <c r="E58" s="522">
        <f>IF(+I14&lt;F57,I14,D58)</f>
        <v>224551.09302325582</v>
      </c>
      <c r="F58" s="523">
        <f t="shared" si="31"/>
        <v>249311.32183987089</v>
      </c>
      <c r="G58" s="524">
        <f t="shared" si="29"/>
        <v>267842.50815750554</v>
      </c>
      <c r="H58" s="491">
        <f t="shared" si="30"/>
        <v>267842.50815750554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249311.32183987089</v>
      </c>
      <c r="E59" s="522">
        <f>IF(+I14&lt;F58,I14,D59)</f>
        <v>224551.09302325582</v>
      </c>
      <c r="F59" s="523">
        <f t="shared" si="31"/>
        <v>24760.228816615068</v>
      </c>
      <c r="G59" s="524">
        <f t="shared" si="29"/>
        <v>240957.86317236364</v>
      </c>
      <c r="H59" s="491">
        <f t="shared" si="30"/>
        <v>240957.86317236364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24760.228816615068</v>
      </c>
      <c r="E60" s="522">
        <f>IF(+I14&lt;F59,I14,D60)</f>
        <v>24760.228816615068</v>
      </c>
      <c r="F60" s="523">
        <f t="shared" si="31"/>
        <v>0</v>
      </c>
      <c r="G60" s="524">
        <f t="shared" si="29"/>
        <v>26242.452644883488</v>
      </c>
      <c r="H60" s="491">
        <f t="shared" si="30"/>
        <v>26242.452644883488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9655696.9999999981</v>
      </c>
      <c r="F73" s="375"/>
      <c r="G73" s="375">
        <f>SUM(G17:G72)</f>
        <v>35483377.589968599</v>
      </c>
      <c r="H73" s="375">
        <f>SUM(H17:H72)</f>
        <v>35483377.589968599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1012805.931367748</v>
      </c>
      <c r="N87" s="546">
        <f>IF(J92&lt;D11,0,VLOOKUP(J92,C17:O72,11))</f>
        <v>1012805.931367748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998670.8785636815</v>
      </c>
      <c r="N88" s="550">
        <f>IF(J92&lt;D11,0,VLOOKUP(J92,C99:P154,7))</f>
        <v>998670.8785636815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-14135.05280406645</v>
      </c>
      <c r="N89" s="555">
        <f>+N88-N87</f>
        <v>-14135.05280406645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219447.65909090909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36">+I99-H99</f>
        <v>0</v>
      </c>
      <c r="K99" s="514"/>
      <c r="L99" s="512">
        <v>574103</v>
      </c>
      <c r="M99" s="597">
        <f t="shared" ref="M99:M130" si="37">IF(L99&lt;&gt;0,+H99-L99,0)</f>
        <v>0</v>
      </c>
      <c r="N99" s="512">
        <v>574103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36"/>
        <v>0</v>
      </c>
      <c r="K100" s="514"/>
      <c r="L100" s="518">
        <f t="shared" ref="L100:L105" si="40">H100</f>
        <v>1073311</v>
      </c>
      <c r="M100" s="519">
        <f t="shared" si="37"/>
        <v>0</v>
      </c>
      <c r="N100" s="518">
        <f t="shared" ref="N100:N105" si="41">I100</f>
        <v>1073311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2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36"/>
        <v>0</v>
      </c>
      <c r="K101" s="514"/>
      <c r="L101" s="518">
        <f t="shared" si="40"/>
        <v>1770402.9873066382</v>
      </c>
      <c r="M101" s="519">
        <f t="shared" si="37"/>
        <v>0</v>
      </c>
      <c r="N101" s="518">
        <f t="shared" si="41"/>
        <v>1770402.9873066382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36"/>
        <v>0</v>
      </c>
      <c r="K102" s="514"/>
      <c r="L102" s="518">
        <f t="shared" si="40"/>
        <v>1593070.5131617924</v>
      </c>
      <c r="M102" s="519">
        <f t="shared" si="37"/>
        <v>0</v>
      </c>
      <c r="N102" s="518">
        <f t="shared" si="41"/>
        <v>1593070.5131617924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36"/>
        <v>0</v>
      </c>
      <c r="K103" s="514"/>
      <c r="L103" s="518">
        <f t="shared" si="40"/>
        <v>1529997.2189099854</v>
      </c>
      <c r="M103" s="519">
        <f t="shared" si="37"/>
        <v>0</v>
      </c>
      <c r="N103" s="518">
        <f t="shared" si="41"/>
        <v>1529997.2189099854</v>
      </c>
      <c r="O103" s="514">
        <f t="shared" si="38"/>
        <v>0</v>
      </c>
      <c r="P103" s="514">
        <f t="shared" si="39"/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40"/>
        <v>1394091.6193593477</v>
      </c>
      <c r="M104" s="519">
        <f t="shared" ref="M104:M109" si="43">IF(L104&lt;&gt;0,+H104-L104,0)</f>
        <v>0</v>
      </c>
      <c r="N104" s="518">
        <f t="shared" si="41"/>
        <v>1394091.6193593477</v>
      </c>
      <c r="O104" s="514">
        <f t="shared" ref="O104:O109" si="44">IF(N104&lt;&gt;0,+I104-N104,0)</f>
        <v>0</v>
      </c>
      <c r="P104" s="514">
        <f t="shared" ref="P104:P109" si="45"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40"/>
        <v>1368279.4640981164</v>
      </c>
      <c r="M105" s="519">
        <f t="shared" si="43"/>
        <v>0</v>
      </c>
      <c r="N105" s="518">
        <f t="shared" si="41"/>
        <v>1368279.4640981164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36"/>
        <v>0</v>
      </c>
      <c r="K106" s="514"/>
      <c r="L106" s="518">
        <f t="shared" ref="L106:L111" si="46">H106</f>
        <v>1303190.7976937878</v>
      </c>
      <c r="M106" s="519">
        <f t="shared" si="43"/>
        <v>0</v>
      </c>
      <c r="N106" s="518">
        <f t="shared" ref="N106:N111" si="47">I106</f>
        <v>1303190.7976937878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36"/>
        <v>0</v>
      </c>
      <c r="K107" s="514"/>
      <c r="L107" s="518">
        <f t="shared" si="46"/>
        <v>1229747.055579846</v>
      </c>
      <c r="M107" s="519">
        <f t="shared" si="43"/>
        <v>0</v>
      </c>
      <c r="N107" s="518">
        <f t="shared" si="47"/>
        <v>1229747.055579846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36"/>
        <v>0</v>
      </c>
      <c r="K108" s="514"/>
      <c r="L108" s="518">
        <f t="shared" si="46"/>
        <v>1164112.978438803</v>
      </c>
      <c r="M108" s="519">
        <f t="shared" si="43"/>
        <v>0</v>
      </c>
      <c r="N108" s="518">
        <f t="shared" si="47"/>
        <v>1164112.978438803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36"/>
        <v>0</v>
      </c>
      <c r="K109" s="514"/>
      <c r="L109" s="518">
        <f t="shared" si="46"/>
        <v>1017805.4465726623</v>
      </c>
      <c r="M109" s="519">
        <f t="shared" si="43"/>
        <v>0</v>
      </c>
      <c r="N109" s="518">
        <f t="shared" si="47"/>
        <v>1017805.4465726623</v>
      </c>
      <c r="O109" s="514">
        <f t="shared" si="44"/>
        <v>0</v>
      </c>
      <c r="P109" s="514">
        <f t="shared" si="45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36"/>
        <v>0</v>
      </c>
      <c r="K110" s="514"/>
      <c r="L110" s="518">
        <f t="shared" si="46"/>
        <v>998850.37185500155</v>
      </c>
      <c r="M110" s="519">
        <f t="shared" ref="M110:M111" si="48">IF(L110&lt;&gt;0,+H110-L110,0)</f>
        <v>0</v>
      </c>
      <c r="N110" s="518">
        <f t="shared" si="47"/>
        <v>998850.37185500155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36"/>
        <v>0</v>
      </c>
      <c r="K111" s="514"/>
      <c r="L111" s="518">
        <f t="shared" si="46"/>
        <v>983611.06650091335</v>
      </c>
      <c r="M111" s="519">
        <f t="shared" si="48"/>
        <v>0</v>
      </c>
      <c r="N111" s="518">
        <f t="shared" si="47"/>
        <v>983611.06650091335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2021</v>
      </c>
      <c r="D112" s="508">
        <v>6891527.6281230571</v>
      </c>
      <c r="E112" s="516">
        <v>235504.80487804877</v>
      </c>
      <c r="F112" s="515">
        <v>6656022.8232450085</v>
      </c>
      <c r="G112" s="515">
        <v>6773775.2256840328</v>
      </c>
      <c r="H112" s="516">
        <v>1004424.6592380304</v>
      </c>
      <c r="I112" s="510">
        <v>1004424.6592380304</v>
      </c>
      <c r="J112" s="514">
        <f t="shared" si="36"/>
        <v>0</v>
      </c>
      <c r="K112" s="514"/>
      <c r="L112" s="518">
        <f t="shared" ref="L112" si="49">H112</f>
        <v>1004424.6592380304</v>
      </c>
      <c r="M112" s="519">
        <f t="shared" ref="M112" si="50">IF(L112&lt;&gt;0,+H112-L112,0)</f>
        <v>0</v>
      </c>
      <c r="N112" s="518">
        <f t="shared" ref="N112" si="51">I112</f>
        <v>1004424.6592380304</v>
      </c>
      <c r="O112" s="514">
        <f t="shared" ref="O112" si="52">IF(N112&lt;&gt;0,+I112-N112,0)</f>
        <v>0</v>
      </c>
      <c r="P112" s="514">
        <f t="shared" ref="P112" si="53">+O112-M112</f>
        <v>0</v>
      </c>
      <c r="Q112" s="269"/>
    </row>
    <row r="113" spans="2:17" ht="13">
      <c r="B113" s="195" t="str">
        <f t="shared" si="42"/>
        <v/>
      </c>
      <c r="C113" s="669">
        <f>IF(D93="","-",+C112+1)</f>
        <v>2022</v>
      </c>
      <c r="D113" s="374">
        <v>6656022.8232450085</v>
      </c>
      <c r="E113" s="522">
        <v>229897.54761904763</v>
      </c>
      <c r="F113" s="523">
        <v>6426125.2756259609</v>
      </c>
      <c r="G113" s="523">
        <v>6541074.0494354852</v>
      </c>
      <c r="H113" s="526">
        <v>998197.99664642895</v>
      </c>
      <c r="I113" s="577">
        <v>998197.99664642895</v>
      </c>
      <c r="J113" s="514">
        <f t="shared" si="36"/>
        <v>0</v>
      </c>
      <c r="K113" s="514"/>
      <c r="L113" s="525"/>
      <c r="M113" s="514">
        <f t="shared" si="37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2023</v>
      </c>
      <c r="D114" s="374">
        <f>IF(F113+SUM(E$99:E113)=D$92,F113,D$92-SUM(E$99:E113))</f>
        <v>6426125.2756259609</v>
      </c>
      <c r="E114" s="522">
        <f>IF(+J96&lt;F113,J96,D114)</f>
        <v>219447.65909090909</v>
      </c>
      <c r="F114" s="523">
        <f t="shared" ref="F114:F130" si="54">+D114-E114</f>
        <v>6206677.6165350517</v>
      </c>
      <c r="G114" s="523">
        <f t="shared" ref="G114:G130" si="55">+(F114+D114)/2</f>
        <v>6316401.4460805058</v>
      </c>
      <c r="H114" s="526">
        <f t="shared" ref="H114:H154" si="56">+J$94*G114+E114</f>
        <v>998670.8785636815</v>
      </c>
      <c r="I114" s="577">
        <f t="shared" ref="I114:I154" si="57">+J$95*G114+E114</f>
        <v>998670.8785636815</v>
      </c>
      <c r="J114" s="514">
        <f t="shared" si="36"/>
        <v>0</v>
      </c>
      <c r="K114" s="514"/>
      <c r="L114" s="525"/>
      <c r="M114" s="514">
        <f t="shared" si="37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2024</v>
      </c>
      <c r="D115" s="374">
        <f>IF(F114+SUM(E$99:E114)=D$92,F114,D$92-SUM(E$99:E114))</f>
        <v>6206677.6165350517</v>
      </c>
      <c r="E115" s="522">
        <f>IF(+J96&lt;F114,J96,D115)</f>
        <v>219447.65909090909</v>
      </c>
      <c r="F115" s="523">
        <f t="shared" si="54"/>
        <v>5987229.9574441426</v>
      </c>
      <c r="G115" s="523">
        <f t="shared" si="55"/>
        <v>6096953.7869895976</v>
      </c>
      <c r="H115" s="526">
        <f t="shared" si="56"/>
        <v>971598.70576366258</v>
      </c>
      <c r="I115" s="577">
        <f t="shared" si="57"/>
        <v>971598.70576366258</v>
      </c>
      <c r="J115" s="514">
        <f t="shared" si="36"/>
        <v>0</v>
      </c>
      <c r="K115" s="514"/>
      <c r="L115" s="525"/>
      <c r="M115" s="514">
        <f t="shared" si="37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2025</v>
      </c>
      <c r="D116" s="374">
        <f>IF(F115+SUM(E$99:E115)=D$92,F115,D$92-SUM(E$99:E115))</f>
        <v>5987229.9574441426</v>
      </c>
      <c r="E116" s="522">
        <f>IF(+J96&lt;F115,J96,D116)</f>
        <v>219447.65909090909</v>
      </c>
      <c r="F116" s="523">
        <f t="shared" si="54"/>
        <v>5767782.2983532334</v>
      </c>
      <c r="G116" s="523">
        <f t="shared" si="55"/>
        <v>5877506.1278986875</v>
      </c>
      <c r="H116" s="526">
        <f t="shared" si="56"/>
        <v>944526.53296364332</v>
      </c>
      <c r="I116" s="577">
        <f t="shared" si="57"/>
        <v>944526.53296364332</v>
      </c>
      <c r="J116" s="514">
        <f t="shared" si="36"/>
        <v>0</v>
      </c>
      <c r="K116" s="514"/>
      <c r="L116" s="525"/>
      <c r="M116" s="514">
        <f t="shared" si="37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2026</v>
      </c>
      <c r="D117" s="374">
        <f>IF(F116+SUM(E$99:E116)=D$92,F116,D$92-SUM(E$99:E116))</f>
        <v>5767782.2983532334</v>
      </c>
      <c r="E117" s="522">
        <f>IF(+J96&lt;F116,J96,D117)</f>
        <v>219447.65909090909</v>
      </c>
      <c r="F117" s="523">
        <f t="shared" si="54"/>
        <v>5548334.6392623242</v>
      </c>
      <c r="G117" s="523">
        <f t="shared" si="55"/>
        <v>5658058.4688077793</v>
      </c>
      <c r="H117" s="526">
        <f t="shared" si="56"/>
        <v>917454.3601636244</v>
      </c>
      <c r="I117" s="577">
        <f t="shared" si="57"/>
        <v>917454.3601636244</v>
      </c>
      <c r="J117" s="514">
        <f t="shared" si="36"/>
        <v>0</v>
      </c>
      <c r="K117" s="514"/>
      <c r="L117" s="525"/>
      <c r="M117" s="514">
        <f t="shared" si="37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2027</v>
      </c>
      <c r="D118" s="374">
        <f>IF(F117+SUM(E$99:E117)=D$92,F117,D$92-SUM(E$99:E117))</f>
        <v>5548334.6392623242</v>
      </c>
      <c r="E118" s="522">
        <f>IF(+J96&lt;F117,J96,D118)</f>
        <v>219447.65909090909</v>
      </c>
      <c r="F118" s="523">
        <f t="shared" si="54"/>
        <v>5328886.980171415</v>
      </c>
      <c r="G118" s="523">
        <f t="shared" si="55"/>
        <v>5438610.8097168691</v>
      </c>
      <c r="H118" s="526">
        <f t="shared" si="56"/>
        <v>890382.18736360525</v>
      </c>
      <c r="I118" s="577">
        <f t="shared" si="57"/>
        <v>890382.18736360525</v>
      </c>
      <c r="J118" s="514">
        <f t="shared" si="36"/>
        <v>0</v>
      </c>
      <c r="K118" s="514"/>
      <c r="L118" s="525"/>
      <c r="M118" s="514">
        <f t="shared" si="37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2028</v>
      </c>
      <c r="D119" s="374">
        <f>IF(F118+SUM(E$99:E118)=D$92,F118,D$92-SUM(E$99:E118))</f>
        <v>5328886.980171415</v>
      </c>
      <c r="E119" s="522">
        <f>IF(+J96&lt;F118,J96,D119)</f>
        <v>219447.65909090909</v>
      </c>
      <c r="F119" s="523">
        <f t="shared" si="54"/>
        <v>5109439.3210805058</v>
      </c>
      <c r="G119" s="523">
        <f t="shared" si="55"/>
        <v>5219163.1506259609</v>
      </c>
      <c r="H119" s="526">
        <f t="shared" si="56"/>
        <v>863310.01456358633</v>
      </c>
      <c r="I119" s="577">
        <f t="shared" si="57"/>
        <v>863310.01456358633</v>
      </c>
      <c r="J119" s="514">
        <f t="shared" si="36"/>
        <v>0</v>
      </c>
      <c r="K119" s="514"/>
      <c r="L119" s="525"/>
      <c r="M119" s="514">
        <f t="shared" si="37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2029</v>
      </c>
      <c r="D120" s="374">
        <f>IF(F119+SUM(E$99:E119)=D$92,F119,D$92-SUM(E$99:E119))</f>
        <v>5109439.3210805058</v>
      </c>
      <c r="E120" s="522">
        <f>IF(+J96&lt;F119,J96,D120)</f>
        <v>219447.65909090909</v>
      </c>
      <c r="F120" s="523">
        <f t="shared" si="54"/>
        <v>4889991.6619895967</v>
      </c>
      <c r="G120" s="523">
        <f t="shared" si="55"/>
        <v>4999715.4915350508</v>
      </c>
      <c r="H120" s="526">
        <f t="shared" si="56"/>
        <v>836237.84176356718</v>
      </c>
      <c r="I120" s="577">
        <f t="shared" si="57"/>
        <v>836237.84176356718</v>
      </c>
      <c r="J120" s="514">
        <f t="shared" si="36"/>
        <v>0</v>
      </c>
      <c r="K120" s="514"/>
      <c r="L120" s="525"/>
      <c r="M120" s="514">
        <f t="shared" si="37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2030</v>
      </c>
      <c r="D121" s="374">
        <f>IF(F120+SUM(E$99:E120)=D$92,F120,D$92-SUM(E$99:E120))</f>
        <v>4889991.6619895967</v>
      </c>
      <c r="E121" s="522">
        <f>IF(+J96&lt;F120,J96,D121)</f>
        <v>219447.65909090909</v>
      </c>
      <c r="F121" s="523">
        <f t="shared" si="54"/>
        <v>4670544.0028986875</v>
      </c>
      <c r="G121" s="523">
        <f t="shared" si="55"/>
        <v>4780267.8324441426</v>
      </c>
      <c r="H121" s="526">
        <f t="shared" si="56"/>
        <v>809165.66896354826</v>
      </c>
      <c r="I121" s="577">
        <f t="shared" si="57"/>
        <v>809165.66896354826</v>
      </c>
      <c r="J121" s="514">
        <f t="shared" si="36"/>
        <v>0</v>
      </c>
      <c r="K121" s="514"/>
      <c r="L121" s="525"/>
      <c r="M121" s="514">
        <f t="shared" si="37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2031</v>
      </c>
      <c r="D122" s="374">
        <f>IF(F121+SUM(E$99:E121)=D$92,F121,D$92-SUM(E$99:E121))</f>
        <v>4670544.0028986875</v>
      </c>
      <c r="E122" s="522">
        <f>IF(+J96&lt;F121,J96,D122)</f>
        <v>219447.65909090909</v>
      </c>
      <c r="F122" s="523">
        <f t="shared" si="54"/>
        <v>4451096.3438077783</v>
      </c>
      <c r="G122" s="523">
        <f t="shared" si="55"/>
        <v>4560820.1733532324</v>
      </c>
      <c r="H122" s="526">
        <f t="shared" si="56"/>
        <v>782093.49616352911</v>
      </c>
      <c r="I122" s="577">
        <f t="shared" si="57"/>
        <v>782093.49616352911</v>
      </c>
      <c r="J122" s="514">
        <f t="shared" si="36"/>
        <v>0</v>
      </c>
      <c r="K122" s="514"/>
      <c r="L122" s="525"/>
      <c r="M122" s="514">
        <f t="shared" si="37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2032</v>
      </c>
      <c r="D123" s="374">
        <f>IF(F122+SUM(E$99:E122)=D$92,F122,D$92-SUM(E$99:E122))</f>
        <v>4451096.3438077783</v>
      </c>
      <c r="E123" s="522">
        <f>IF(+J96&lt;F122,J96,D123)</f>
        <v>219447.65909090909</v>
      </c>
      <c r="F123" s="523">
        <f t="shared" si="54"/>
        <v>4231648.6847168691</v>
      </c>
      <c r="G123" s="523">
        <f t="shared" si="55"/>
        <v>4341372.5142623242</v>
      </c>
      <c r="H123" s="526">
        <f t="shared" si="56"/>
        <v>755021.32336351008</v>
      </c>
      <c r="I123" s="577">
        <f t="shared" si="57"/>
        <v>755021.32336351008</v>
      </c>
      <c r="J123" s="514">
        <f t="shared" si="36"/>
        <v>0</v>
      </c>
      <c r="K123" s="514"/>
      <c r="L123" s="525"/>
      <c r="M123" s="514">
        <f t="shared" si="37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2033</v>
      </c>
      <c r="D124" s="374">
        <f>IF(F123+SUM(E$99:E123)=D$92,F123,D$92-SUM(E$99:E123))</f>
        <v>4231648.6847168691</v>
      </c>
      <c r="E124" s="522">
        <f>IF(+J96&lt;F123,J96,D124)</f>
        <v>219447.65909090909</v>
      </c>
      <c r="F124" s="523">
        <f t="shared" si="54"/>
        <v>4012201.02562596</v>
      </c>
      <c r="G124" s="523">
        <f t="shared" si="55"/>
        <v>4121924.8551714146</v>
      </c>
      <c r="H124" s="526">
        <f t="shared" si="56"/>
        <v>727949.15056349104</v>
      </c>
      <c r="I124" s="577">
        <f t="shared" si="57"/>
        <v>727949.15056349104</v>
      </c>
      <c r="J124" s="514">
        <f t="shared" si="36"/>
        <v>0</v>
      </c>
      <c r="K124" s="514"/>
      <c r="L124" s="525"/>
      <c r="M124" s="514">
        <f t="shared" si="37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2034</v>
      </c>
      <c r="D125" s="374">
        <f>IF(F124+SUM(E$99:E124)=D$92,F124,D$92-SUM(E$99:E124))</f>
        <v>4012201.02562596</v>
      </c>
      <c r="E125" s="522">
        <f>IF(+J96&lt;F124,J96,D125)</f>
        <v>219447.65909090909</v>
      </c>
      <c r="F125" s="523">
        <f t="shared" si="54"/>
        <v>3792753.3665350508</v>
      </c>
      <c r="G125" s="523">
        <f t="shared" si="55"/>
        <v>3902477.1960805054</v>
      </c>
      <c r="H125" s="526">
        <f t="shared" si="56"/>
        <v>700876.97776347201</v>
      </c>
      <c r="I125" s="577">
        <f t="shared" si="57"/>
        <v>700876.97776347201</v>
      </c>
      <c r="J125" s="514">
        <f t="shared" si="36"/>
        <v>0</v>
      </c>
      <c r="K125" s="514"/>
      <c r="L125" s="525"/>
      <c r="M125" s="514">
        <f t="shared" si="37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2035</v>
      </c>
      <c r="D126" s="374">
        <f>IF(F125+SUM(E$99:E125)=D$92,F125,D$92-SUM(E$99:E125))</f>
        <v>3792753.3665350508</v>
      </c>
      <c r="E126" s="522">
        <f>IF(+J96&lt;F125,J96,D126)</f>
        <v>219447.65909090909</v>
      </c>
      <c r="F126" s="523">
        <f t="shared" si="54"/>
        <v>3573305.7074441416</v>
      </c>
      <c r="G126" s="523">
        <f t="shared" si="55"/>
        <v>3683029.5369895962</v>
      </c>
      <c r="H126" s="526">
        <f t="shared" si="56"/>
        <v>673804.80496345297</v>
      </c>
      <c r="I126" s="577">
        <f t="shared" si="57"/>
        <v>673804.80496345297</v>
      </c>
      <c r="J126" s="514">
        <f t="shared" si="36"/>
        <v>0</v>
      </c>
      <c r="K126" s="514"/>
      <c r="L126" s="525"/>
      <c r="M126" s="514">
        <f t="shared" si="37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2036</v>
      </c>
      <c r="D127" s="374">
        <f>IF(F126+SUM(E$99:E126)=D$92,F126,D$92-SUM(E$99:E126))</f>
        <v>3573305.7074441416</v>
      </c>
      <c r="E127" s="522">
        <f>IF(+J96&lt;F126,J96,D127)</f>
        <v>219447.65909090909</v>
      </c>
      <c r="F127" s="523">
        <f t="shared" si="54"/>
        <v>3353858.0483532324</v>
      </c>
      <c r="G127" s="523">
        <f t="shared" si="55"/>
        <v>3463581.877898687</v>
      </c>
      <c r="H127" s="526">
        <f t="shared" si="56"/>
        <v>646732.63216343394</v>
      </c>
      <c r="I127" s="577">
        <f t="shared" si="57"/>
        <v>646732.63216343394</v>
      </c>
      <c r="J127" s="514">
        <f t="shared" si="36"/>
        <v>0</v>
      </c>
      <c r="K127" s="514"/>
      <c r="L127" s="525"/>
      <c r="M127" s="514">
        <f t="shared" si="37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2037</v>
      </c>
      <c r="D128" s="374">
        <f>IF(F127+SUM(E$99:E127)=D$92,F127,D$92-SUM(E$99:E127))</f>
        <v>3353858.0483532324</v>
      </c>
      <c r="E128" s="522">
        <f>IF(+J96&lt;F127,J96,D128)</f>
        <v>219447.65909090909</v>
      </c>
      <c r="F128" s="523">
        <f t="shared" si="54"/>
        <v>3134410.3892623233</v>
      </c>
      <c r="G128" s="523">
        <f t="shared" si="55"/>
        <v>3244134.2188077779</v>
      </c>
      <c r="H128" s="526">
        <f t="shared" si="56"/>
        <v>619660.45936341491</v>
      </c>
      <c r="I128" s="577">
        <f t="shared" si="57"/>
        <v>619660.45936341491</v>
      </c>
      <c r="J128" s="514">
        <f t="shared" si="36"/>
        <v>0</v>
      </c>
      <c r="K128" s="514"/>
      <c r="L128" s="525"/>
      <c r="M128" s="514">
        <f t="shared" si="37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2038</v>
      </c>
      <c r="D129" s="374">
        <f>IF(F128+SUM(E$99:E128)=D$92,F128,D$92-SUM(E$99:E128))</f>
        <v>3134410.3892623233</v>
      </c>
      <c r="E129" s="522">
        <f>IF(+J96&lt;F128,J96,D129)</f>
        <v>219447.65909090909</v>
      </c>
      <c r="F129" s="523">
        <f t="shared" si="54"/>
        <v>2914962.7301714141</v>
      </c>
      <c r="G129" s="523">
        <f t="shared" si="55"/>
        <v>3024686.5597168687</v>
      </c>
      <c r="H129" s="526">
        <f t="shared" si="56"/>
        <v>592588.28656339576</v>
      </c>
      <c r="I129" s="577">
        <f t="shared" si="57"/>
        <v>592588.28656339576</v>
      </c>
      <c r="J129" s="514">
        <f t="shared" si="36"/>
        <v>0</v>
      </c>
      <c r="K129" s="514"/>
      <c r="L129" s="525"/>
      <c r="M129" s="514">
        <f t="shared" si="37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2039</v>
      </c>
      <c r="D130" s="374">
        <f>IF(F129+SUM(E$99:E129)=D$92,F129,D$92-SUM(E$99:E129))</f>
        <v>2914962.7301714141</v>
      </c>
      <c r="E130" s="522">
        <f>IF(+J96&lt;F129,J96,D130)</f>
        <v>219447.65909090909</v>
      </c>
      <c r="F130" s="523">
        <f t="shared" si="54"/>
        <v>2695515.0710805049</v>
      </c>
      <c r="G130" s="523">
        <f t="shared" si="55"/>
        <v>2805238.9006259595</v>
      </c>
      <c r="H130" s="526">
        <f t="shared" si="56"/>
        <v>565516.11376337672</v>
      </c>
      <c r="I130" s="577">
        <f t="shared" si="57"/>
        <v>565516.11376337672</v>
      </c>
      <c r="J130" s="514">
        <f t="shared" si="36"/>
        <v>0</v>
      </c>
      <c r="K130" s="514"/>
      <c r="L130" s="525"/>
      <c r="M130" s="514">
        <f t="shared" si="37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2040</v>
      </c>
      <c r="D131" s="374">
        <f>IF(F130+SUM(E$99:E130)=D$92,F130,D$92-SUM(E$99:E130))</f>
        <v>2695515.0710805049</v>
      </c>
      <c r="E131" s="522">
        <f>IF(+J96&lt;F130,J96,D131)</f>
        <v>219447.65909090909</v>
      </c>
      <c r="F131" s="523">
        <f t="shared" ref="F131:F154" si="58">+D131-E131</f>
        <v>2476067.4119895957</v>
      </c>
      <c r="G131" s="523">
        <f t="shared" ref="G131:G154" si="59">+(F131+D131)/2</f>
        <v>2585791.2415350503</v>
      </c>
      <c r="H131" s="526">
        <f t="shared" si="56"/>
        <v>538443.94096335769</v>
      </c>
      <c r="I131" s="577">
        <f t="shared" si="57"/>
        <v>538443.94096335769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2041</v>
      </c>
      <c r="D132" s="374">
        <f>IF(F131+SUM(E$99:E131)=D$92,F131,D$92-SUM(E$99:E131))</f>
        <v>2476067.4119895957</v>
      </c>
      <c r="E132" s="522">
        <f>IF(+J96&lt;F131,J96,D132)</f>
        <v>219447.65909090909</v>
      </c>
      <c r="F132" s="523">
        <f t="shared" si="58"/>
        <v>2256619.7528986866</v>
      </c>
      <c r="G132" s="523">
        <f t="shared" si="59"/>
        <v>2366343.5824441412</v>
      </c>
      <c r="H132" s="526">
        <f t="shared" si="56"/>
        <v>511371.76816333865</v>
      </c>
      <c r="I132" s="577">
        <f t="shared" si="57"/>
        <v>511371.76816333865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2042</v>
      </c>
      <c r="D133" s="374">
        <f>IF(F132+SUM(E$99:E132)=D$92,F132,D$92-SUM(E$99:E132))</f>
        <v>2256619.7528986866</v>
      </c>
      <c r="E133" s="522">
        <f>IF(+J96&lt;F132,J96,D133)</f>
        <v>219447.65909090909</v>
      </c>
      <c r="F133" s="523">
        <f t="shared" si="58"/>
        <v>2037172.0938077774</v>
      </c>
      <c r="G133" s="523">
        <f t="shared" si="59"/>
        <v>2146895.923353232</v>
      </c>
      <c r="H133" s="526">
        <f t="shared" si="56"/>
        <v>484299.59536331962</v>
      </c>
      <c r="I133" s="577">
        <f t="shared" si="57"/>
        <v>484299.59536331962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2043</v>
      </c>
      <c r="D134" s="374">
        <f>IF(F133+SUM(E$99:E133)=D$92,F133,D$92-SUM(E$99:E133))</f>
        <v>2037172.0938077774</v>
      </c>
      <c r="E134" s="522">
        <f>IF(+J96&lt;F133,J96,D134)</f>
        <v>219447.65909090909</v>
      </c>
      <c r="F134" s="523">
        <f t="shared" si="58"/>
        <v>1817724.4347168682</v>
      </c>
      <c r="G134" s="523">
        <f t="shared" si="59"/>
        <v>1927448.2642623228</v>
      </c>
      <c r="H134" s="526">
        <f t="shared" si="56"/>
        <v>457227.42256330058</v>
      </c>
      <c r="I134" s="577">
        <f t="shared" si="57"/>
        <v>457227.42256330058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2044</v>
      </c>
      <c r="D135" s="374">
        <f>IF(F134+SUM(E$99:E134)=D$92,F134,D$92-SUM(E$99:E134))</f>
        <v>1817724.4347168682</v>
      </c>
      <c r="E135" s="522">
        <f>IF(+J96&lt;F134,J96,D135)</f>
        <v>219447.65909090909</v>
      </c>
      <c r="F135" s="523">
        <f t="shared" si="58"/>
        <v>1598276.775625959</v>
      </c>
      <c r="G135" s="523">
        <f t="shared" si="59"/>
        <v>1708000.6051714136</v>
      </c>
      <c r="H135" s="526">
        <f t="shared" si="56"/>
        <v>430155.24976328155</v>
      </c>
      <c r="I135" s="577">
        <f t="shared" si="57"/>
        <v>430155.24976328155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2045</v>
      </c>
      <c r="D136" s="374">
        <f>IF(F135+SUM(E$99:E135)=D$92,F135,D$92-SUM(E$99:E135))</f>
        <v>1598276.775625959</v>
      </c>
      <c r="E136" s="522">
        <f>IF(+J96&lt;F135,J96,D136)</f>
        <v>219447.65909090909</v>
      </c>
      <c r="F136" s="523">
        <f t="shared" si="58"/>
        <v>1378829.1165350499</v>
      </c>
      <c r="G136" s="523">
        <f t="shared" si="59"/>
        <v>1488552.9460805045</v>
      </c>
      <c r="H136" s="526">
        <f t="shared" si="56"/>
        <v>403083.07696326246</v>
      </c>
      <c r="I136" s="577">
        <f t="shared" si="57"/>
        <v>403083.07696326246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2046</v>
      </c>
      <c r="D137" s="374">
        <f>IF(F136+SUM(E$99:E136)=D$92,F136,D$92-SUM(E$99:E136))</f>
        <v>1378829.1165350499</v>
      </c>
      <c r="E137" s="522">
        <f>IF(+J96&lt;F136,J96,D137)</f>
        <v>219447.65909090909</v>
      </c>
      <c r="F137" s="523">
        <f t="shared" si="58"/>
        <v>1159381.4574441407</v>
      </c>
      <c r="G137" s="523">
        <f t="shared" si="59"/>
        <v>1269105.2869895953</v>
      </c>
      <c r="H137" s="526">
        <f t="shared" si="56"/>
        <v>376010.90416324342</v>
      </c>
      <c r="I137" s="577">
        <f t="shared" si="57"/>
        <v>376010.90416324342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2047</v>
      </c>
      <c r="D138" s="374">
        <f>IF(F137+SUM(E$99:E137)=D$92,F137,D$92-SUM(E$99:E137))</f>
        <v>1159381.4574441407</v>
      </c>
      <c r="E138" s="522">
        <f>IF(+J96&lt;F137,J96,D138)</f>
        <v>219447.65909090909</v>
      </c>
      <c r="F138" s="523">
        <f t="shared" si="58"/>
        <v>939933.79835323163</v>
      </c>
      <c r="G138" s="523">
        <f t="shared" si="59"/>
        <v>1049657.6278986861</v>
      </c>
      <c r="H138" s="526">
        <f t="shared" si="56"/>
        <v>348938.73136322439</v>
      </c>
      <c r="I138" s="577">
        <f t="shared" si="57"/>
        <v>348938.73136322439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2048</v>
      </c>
      <c r="D139" s="374">
        <f>IF(F138+SUM(E$99:E138)=D$92,F138,D$92-SUM(E$99:E138))</f>
        <v>939933.79835323163</v>
      </c>
      <c r="E139" s="522">
        <f>IF(+J96&lt;F138,J96,D139)</f>
        <v>219447.65909090909</v>
      </c>
      <c r="F139" s="523">
        <f t="shared" si="58"/>
        <v>720486.13926232257</v>
      </c>
      <c r="G139" s="523">
        <f t="shared" si="59"/>
        <v>830209.96880777716</v>
      </c>
      <c r="H139" s="526">
        <f t="shared" si="56"/>
        <v>321866.55856320536</v>
      </c>
      <c r="I139" s="577">
        <f t="shared" si="57"/>
        <v>321866.55856320536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2049</v>
      </c>
      <c r="D140" s="374">
        <f>IF(F139+SUM(E$99:E139)=D$92,F139,D$92-SUM(E$99:E139))</f>
        <v>720486.13926232257</v>
      </c>
      <c r="E140" s="522">
        <f>IF(+J96&lt;F139,J96,D140)</f>
        <v>219447.65909090909</v>
      </c>
      <c r="F140" s="523">
        <f t="shared" si="58"/>
        <v>501038.48017141351</v>
      </c>
      <c r="G140" s="523">
        <f t="shared" si="59"/>
        <v>610762.30971686798</v>
      </c>
      <c r="H140" s="526">
        <f t="shared" si="56"/>
        <v>294794.38576318632</v>
      </c>
      <c r="I140" s="577">
        <f t="shared" si="57"/>
        <v>294794.38576318632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2050</v>
      </c>
      <c r="D141" s="374">
        <f>IF(F140+SUM(E$99:E140)=D$92,F140,D$92-SUM(E$99:E140))</f>
        <v>501038.48017141351</v>
      </c>
      <c r="E141" s="522">
        <f>IF(+J96&lt;F140,J96,D141)</f>
        <v>219447.65909090909</v>
      </c>
      <c r="F141" s="523">
        <f t="shared" si="58"/>
        <v>281590.82108050445</v>
      </c>
      <c r="G141" s="523">
        <f t="shared" si="59"/>
        <v>391314.65062595898</v>
      </c>
      <c r="H141" s="526">
        <f t="shared" si="56"/>
        <v>267722.21296316729</v>
      </c>
      <c r="I141" s="577">
        <f t="shared" si="57"/>
        <v>267722.21296316729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>IU</v>
      </c>
      <c r="C142" s="507">
        <f>IF(D93="","-",+C141+1)</f>
        <v>2051</v>
      </c>
      <c r="D142" s="374">
        <f>IF(F141+SUM(E$99:E141)=D$92,F141,D$92-SUM(E$99:E141))</f>
        <v>281590.82108050957</v>
      </c>
      <c r="E142" s="522">
        <f>IF(+J96&lt;F141,J96,D142)</f>
        <v>219447.65909090909</v>
      </c>
      <c r="F142" s="523">
        <f t="shared" si="58"/>
        <v>62143.161989600485</v>
      </c>
      <c r="G142" s="523">
        <f t="shared" si="59"/>
        <v>171866.99153505504</v>
      </c>
      <c r="H142" s="526">
        <f t="shared" si="56"/>
        <v>240650.04016314886</v>
      </c>
      <c r="I142" s="577">
        <f t="shared" si="57"/>
        <v>240650.04016314886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2052</v>
      </c>
      <c r="D143" s="374">
        <f>IF(F142+SUM(E$99:E142)=D$92,F142,D$92-SUM(E$99:E142))</f>
        <v>62143.161989600485</v>
      </c>
      <c r="E143" s="522">
        <f>IF(+J96&lt;F142,J96,D143)</f>
        <v>62143.161989600485</v>
      </c>
      <c r="F143" s="523">
        <f t="shared" si="58"/>
        <v>0</v>
      </c>
      <c r="G143" s="523">
        <f t="shared" si="59"/>
        <v>31071.580994800242</v>
      </c>
      <c r="H143" s="526">
        <f t="shared" si="56"/>
        <v>65976.309325715614</v>
      </c>
      <c r="I143" s="577">
        <f t="shared" si="57"/>
        <v>65976.309325715614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9655697</v>
      </c>
      <c r="F155" s="375"/>
      <c r="G155" s="375"/>
      <c r="H155" s="375">
        <f>SUM(H99:H154)</f>
        <v>36039325.80622609</v>
      </c>
      <c r="I155" s="375">
        <f>SUM(I99:I154)</f>
        <v>36039325.80622609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A10" zoomScaleNormal="100" zoomScaleSheetLayoutView="84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271056.73126775329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271056.73126775329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666" t="s">
        <v>479</v>
      </c>
      <c r="F9" s="478"/>
      <c r="G9" s="672" t="s">
        <v>527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65589.023255813954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515">
        <v>1947341.0441077168</v>
      </c>
      <c r="E31" s="516">
        <v>67150.666666666672</v>
      </c>
      <c r="F31" s="515">
        <v>1880190.37744105</v>
      </c>
      <c r="G31" s="516">
        <v>282342.32366047957</v>
      </c>
      <c r="H31" s="510">
        <v>282342.32366047957</v>
      </c>
      <c r="I31" s="511">
        <f t="shared" si="0"/>
        <v>0</v>
      </c>
      <c r="J31" s="511"/>
      <c r="K31" s="518">
        <f t="shared" ref="K31" si="15">G31</f>
        <v>282342.32366047957</v>
      </c>
      <c r="L31" s="519">
        <f t="shared" ref="L31" si="16">IF(K31&lt;&gt;0,+G31-K31,0)</f>
        <v>0</v>
      </c>
      <c r="M31" s="518">
        <f t="shared" ref="M31" si="17">H31</f>
        <v>282342.32366047957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15">
        <v>1880190.37744105</v>
      </c>
      <c r="E32" s="516">
        <v>67150.666666666672</v>
      </c>
      <c r="F32" s="515">
        <v>1813039.7107743833</v>
      </c>
      <c r="G32" s="516">
        <v>300427.61382365174</v>
      </c>
      <c r="H32" s="510">
        <v>300427.61382365174</v>
      </c>
      <c r="I32" s="511">
        <f t="shared" si="0"/>
        <v>0</v>
      </c>
      <c r="J32" s="511"/>
      <c r="K32" s="518">
        <f t="shared" ref="K32" si="18">G32</f>
        <v>300427.61382365174</v>
      </c>
      <c r="L32" s="519">
        <f t="shared" ref="L32" si="19">IF(K32&lt;&gt;0,+G32-K32,0)</f>
        <v>0</v>
      </c>
      <c r="M32" s="518">
        <f t="shared" ref="M32" si="20">H32</f>
        <v>300427.61382365174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 ht="13">
      <c r="B33" s="195" t="str">
        <f t="shared" si="6"/>
        <v/>
      </c>
      <c r="C33" s="669">
        <f>IF(D11="","-",+C32+1)</f>
        <v>2024</v>
      </c>
      <c r="D33" s="515">
        <v>1813039.7107743833</v>
      </c>
      <c r="E33" s="516">
        <v>64098.36363636364</v>
      </c>
      <c r="F33" s="515">
        <v>1748941.3471380197</v>
      </c>
      <c r="G33" s="516">
        <v>276975.05306550174</v>
      </c>
      <c r="H33" s="510">
        <v>276975.05306550174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1748941.3471380197</v>
      </c>
      <c r="E34" s="522">
        <f>IF(+I14&lt;F33,I14,D34)</f>
        <v>65589.023255813954</v>
      </c>
      <c r="F34" s="523">
        <f t="shared" ref="F34:F48" si="23">+D34-E34</f>
        <v>1683352.3238822059</v>
      </c>
      <c r="G34" s="524">
        <f t="shared" ref="G34:G72" si="24">+I$12*((D34+F34)/2)+E34</f>
        <v>271056.73126775329</v>
      </c>
      <c r="H34" s="491">
        <f t="shared" ref="H34:H72" si="25">+I$13*((D34+F34)/2)+E34</f>
        <v>271056.73126775329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1683352.3238822059</v>
      </c>
      <c r="E35" s="522">
        <f>IF(+I14&lt;F34,I14,D35)</f>
        <v>65589.023255813954</v>
      </c>
      <c r="F35" s="523">
        <f t="shared" si="23"/>
        <v>1617763.300626392</v>
      </c>
      <c r="G35" s="524">
        <f t="shared" si="24"/>
        <v>263204.00794579578</v>
      </c>
      <c r="H35" s="491">
        <f t="shared" si="25"/>
        <v>263204.00794579578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1617763.300626392</v>
      </c>
      <c r="E36" s="522">
        <f>IF(+I14&lt;F35,I14,D36)</f>
        <v>65589.023255813954</v>
      </c>
      <c r="F36" s="523">
        <f t="shared" si="23"/>
        <v>1552174.2773705781</v>
      </c>
      <c r="G36" s="524">
        <f t="shared" si="24"/>
        <v>255351.28462383823</v>
      </c>
      <c r="H36" s="491">
        <f t="shared" si="25"/>
        <v>255351.28462383823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1552174.2773705781</v>
      </c>
      <c r="E37" s="522">
        <f>IF(+I14&lt;F36,I14,D37)</f>
        <v>65589.023255813954</v>
      </c>
      <c r="F37" s="523">
        <f t="shared" si="23"/>
        <v>1486585.2541147643</v>
      </c>
      <c r="G37" s="524">
        <f t="shared" si="24"/>
        <v>247498.56130188072</v>
      </c>
      <c r="H37" s="491">
        <f t="shared" si="25"/>
        <v>247498.56130188072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1486585.2541147643</v>
      </c>
      <c r="E38" s="522">
        <f>IF(+I14&lt;F37,I14,D38)</f>
        <v>65589.023255813954</v>
      </c>
      <c r="F38" s="523">
        <f t="shared" si="23"/>
        <v>1420996.2308589504</v>
      </c>
      <c r="G38" s="524">
        <f t="shared" si="24"/>
        <v>239645.83797992318</v>
      </c>
      <c r="H38" s="491">
        <f t="shared" si="25"/>
        <v>239645.83797992318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1420996.2308589504</v>
      </c>
      <c r="E39" s="522">
        <f>IF(+I14&lt;F38,I14,D39)</f>
        <v>65589.023255813954</v>
      </c>
      <c r="F39" s="523">
        <f t="shared" si="23"/>
        <v>1355407.2076031365</v>
      </c>
      <c r="G39" s="524">
        <f t="shared" si="24"/>
        <v>231793.11465796566</v>
      </c>
      <c r="H39" s="491">
        <f t="shared" si="25"/>
        <v>231793.11465796566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1355407.2076031365</v>
      </c>
      <c r="E40" s="522">
        <f>IF(+I14&lt;F39,I14,D40)</f>
        <v>65589.023255813954</v>
      </c>
      <c r="F40" s="523">
        <f t="shared" si="23"/>
        <v>1289818.1843473227</v>
      </c>
      <c r="G40" s="524">
        <f t="shared" si="24"/>
        <v>223940.39133600815</v>
      </c>
      <c r="H40" s="491">
        <f t="shared" si="25"/>
        <v>223940.39133600815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1289818.1843473227</v>
      </c>
      <c r="E41" s="522">
        <f>IF(+I14&lt;F40,I14,D41)</f>
        <v>65589.023255813954</v>
      </c>
      <c r="F41" s="523">
        <f t="shared" si="23"/>
        <v>1224229.1610915088</v>
      </c>
      <c r="G41" s="524">
        <f t="shared" si="24"/>
        <v>216087.66801405064</v>
      </c>
      <c r="H41" s="491">
        <f t="shared" si="25"/>
        <v>216087.66801405064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1224229.1610915088</v>
      </c>
      <c r="E42" s="522">
        <f>IF(+I14&lt;F41,I14,D42)</f>
        <v>65589.023255813954</v>
      </c>
      <c r="F42" s="523">
        <f t="shared" si="23"/>
        <v>1158640.1378356949</v>
      </c>
      <c r="G42" s="524">
        <f t="shared" si="24"/>
        <v>208234.94469209309</v>
      </c>
      <c r="H42" s="491">
        <f t="shared" si="25"/>
        <v>208234.94469209309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1158640.1378356949</v>
      </c>
      <c r="E43" s="522">
        <f>IF(+I14&lt;F42,I14,D43)</f>
        <v>65589.023255813954</v>
      </c>
      <c r="F43" s="523">
        <f t="shared" si="23"/>
        <v>1093051.1145798811</v>
      </c>
      <c r="G43" s="524">
        <f t="shared" si="24"/>
        <v>200382.22137013558</v>
      </c>
      <c r="H43" s="491">
        <f t="shared" si="25"/>
        <v>200382.22137013558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1093051.1145798811</v>
      </c>
      <c r="E44" s="522">
        <f>IF(+I14&lt;F43,I14,D44)</f>
        <v>65589.023255813954</v>
      </c>
      <c r="F44" s="523">
        <f t="shared" si="23"/>
        <v>1027462.0913240671</v>
      </c>
      <c r="G44" s="524">
        <f t="shared" si="24"/>
        <v>192529.49804817804</v>
      </c>
      <c r="H44" s="491">
        <f t="shared" si="25"/>
        <v>192529.49804817804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1027462.0913240671</v>
      </c>
      <c r="E45" s="522">
        <f>IF(+I14&lt;F44,I14,D45)</f>
        <v>65589.023255813954</v>
      </c>
      <c r="F45" s="523">
        <f t="shared" si="23"/>
        <v>961873.06806825311</v>
      </c>
      <c r="G45" s="524">
        <f t="shared" si="24"/>
        <v>184676.77472622052</v>
      </c>
      <c r="H45" s="491">
        <f t="shared" si="25"/>
        <v>184676.77472622052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961873.06806825311</v>
      </c>
      <c r="E46" s="522">
        <f>IF(+I14&lt;F45,I14,D46)</f>
        <v>65589.023255813954</v>
      </c>
      <c r="F46" s="523">
        <f t="shared" si="23"/>
        <v>896284.04481243913</v>
      </c>
      <c r="G46" s="524">
        <f t="shared" si="24"/>
        <v>176824.05140426298</v>
      </c>
      <c r="H46" s="491">
        <f t="shared" si="25"/>
        <v>176824.05140426298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896284.04481243913</v>
      </c>
      <c r="E47" s="522">
        <f>IF(+I14&lt;F46,I14,D47)</f>
        <v>65589.023255813954</v>
      </c>
      <c r="F47" s="523">
        <f t="shared" si="23"/>
        <v>830695.02155662514</v>
      </c>
      <c r="G47" s="524">
        <f t="shared" si="24"/>
        <v>168971.32808230544</v>
      </c>
      <c r="H47" s="491">
        <f t="shared" si="25"/>
        <v>168971.32808230544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830695.02155662514</v>
      </c>
      <c r="E48" s="522">
        <f>IF(+I14&lt;F47,I14,D48)</f>
        <v>65589.023255813954</v>
      </c>
      <c r="F48" s="523">
        <f t="shared" si="23"/>
        <v>765105.99830081116</v>
      </c>
      <c r="G48" s="524">
        <f t="shared" si="24"/>
        <v>161118.60476034792</v>
      </c>
      <c r="H48" s="491">
        <f t="shared" si="25"/>
        <v>161118.60476034792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765105.99830081116</v>
      </c>
      <c r="E49" s="522">
        <f>IF(+I14&lt;F48,I14,D49)</f>
        <v>65589.023255813954</v>
      </c>
      <c r="F49" s="523">
        <f t="shared" ref="F49:F72" si="26">+D49-E49</f>
        <v>699516.97504499718</v>
      </c>
      <c r="G49" s="524">
        <f t="shared" si="24"/>
        <v>153265.88143839035</v>
      </c>
      <c r="H49" s="491">
        <f t="shared" si="25"/>
        <v>153265.88143839035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699516.97504499718</v>
      </c>
      <c r="E50" s="522">
        <f>IF(+I14&lt;F49,I14,D50)</f>
        <v>65589.023255813954</v>
      </c>
      <c r="F50" s="523">
        <f t="shared" si="26"/>
        <v>633927.95178918319</v>
      </c>
      <c r="G50" s="524">
        <f t="shared" si="24"/>
        <v>145413.15811643284</v>
      </c>
      <c r="H50" s="491">
        <f t="shared" si="25"/>
        <v>145413.15811643284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633927.95178918319</v>
      </c>
      <c r="E51" s="522">
        <f>IF(+I14&lt;F50,I14,D51)</f>
        <v>65589.023255813954</v>
      </c>
      <c r="F51" s="523">
        <f t="shared" si="26"/>
        <v>568338.92853336921</v>
      </c>
      <c r="G51" s="524">
        <f t="shared" si="24"/>
        <v>137560.4347944753</v>
      </c>
      <c r="H51" s="491">
        <f t="shared" si="25"/>
        <v>137560.4347944753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568338.92853336921</v>
      </c>
      <c r="E52" s="522">
        <f>IF(+I14&lt;F51,I14,D52)</f>
        <v>65589.023255813954</v>
      </c>
      <c r="F52" s="523">
        <f t="shared" si="26"/>
        <v>502749.90527755523</v>
      </c>
      <c r="G52" s="524">
        <f t="shared" si="24"/>
        <v>129707.71147251778</v>
      </c>
      <c r="H52" s="491">
        <f t="shared" si="25"/>
        <v>129707.71147251778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502749.90527755523</v>
      </c>
      <c r="E53" s="522">
        <f>IF(+I14&lt;F52,I14,D53)</f>
        <v>65589.023255813954</v>
      </c>
      <c r="F53" s="523">
        <f t="shared" si="26"/>
        <v>437160.88202174124</v>
      </c>
      <c r="G53" s="524">
        <f t="shared" si="24"/>
        <v>121854.98815056024</v>
      </c>
      <c r="H53" s="491">
        <f t="shared" si="25"/>
        <v>121854.98815056024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437160.88202174124</v>
      </c>
      <c r="E54" s="522">
        <f>IF(+I14&lt;F53,I14,D54)</f>
        <v>65589.023255813954</v>
      </c>
      <c r="F54" s="523">
        <f t="shared" si="26"/>
        <v>371571.85876592726</v>
      </c>
      <c r="G54" s="524">
        <f t="shared" si="24"/>
        <v>114002.2648286027</v>
      </c>
      <c r="H54" s="491">
        <f t="shared" si="25"/>
        <v>114002.2648286027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371571.85876592726</v>
      </c>
      <c r="E55" s="522">
        <f>IF(+I14&lt;F54,I14,D55)</f>
        <v>65589.023255813954</v>
      </c>
      <c r="F55" s="523">
        <f t="shared" si="26"/>
        <v>305982.83551011328</v>
      </c>
      <c r="G55" s="524">
        <f t="shared" si="24"/>
        <v>106149.54150664515</v>
      </c>
      <c r="H55" s="491">
        <f t="shared" si="25"/>
        <v>106149.54150664515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305982.83551011328</v>
      </c>
      <c r="E56" s="522">
        <f>IF(+I14&lt;F55,I14,D56)</f>
        <v>65589.023255813954</v>
      </c>
      <c r="F56" s="523">
        <f t="shared" si="26"/>
        <v>240393.81225429932</v>
      </c>
      <c r="G56" s="524">
        <f t="shared" si="24"/>
        <v>98296.818184687625</v>
      </c>
      <c r="H56" s="491">
        <f t="shared" si="25"/>
        <v>98296.818184687625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240393.81225429932</v>
      </c>
      <c r="E57" s="522">
        <f>IF(+I14&lt;F56,I14,D57)</f>
        <v>65589.023255813954</v>
      </c>
      <c r="F57" s="523">
        <f t="shared" si="26"/>
        <v>174804.78899848537</v>
      </c>
      <c r="G57" s="524">
        <f t="shared" si="24"/>
        <v>90444.094862730097</v>
      </c>
      <c r="H57" s="491">
        <f t="shared" si="25"/>
        <v>90444.094862730097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174804.78899848537</v>
      </c>
      <c r="E58" s="522">
        <f>IF(+I14&lt;F57,I14,D58)</f>
        <v>65589.023255813954</v>
      </c>
      <c r="F58" s="523">
        <f t="shared" si="26"/>
        <v>109215.76574267141</v>
      </c>
      <c r="G58" s="524">
        <f t="shared" si="24"/>
        <v>82591.371540772569</v>
      </c>
      <c r="H58" s="491">
        <f t="shared" si="25"/>
        <v>82591.371540772569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109215.76574267141</v>
      </c>
      <c r="E59" s="522">
        <f>IF(+I14&lt;F58,I14,D59)</f>
        <v>65589.023255813954</v>
      </c>
      <c r="F59" s="523">
        <f t="shared" si="26"/>
        <v>43626.74248685746</v>
      </c>
      <c r="G59" s="524">
        <f t="shared" si="24"/>
        <v>74738.64821881504</v>
      </c>
      <c r="H59" s="491">
        <f t="shared" si="25"/>
        <v>74738.64821881504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43626.74248685746</v>
      </c>
      <c r="E60" s="522">
        <f>IF(+I14&lt;F59,I14,D60)</f>
        <v>43626.74248685746</v>
      </c>
      <c r="F60" s="523">
        <f t="shared" si="26"/>
        <v>0</v>
      </c>
      <c r="G60" s="524">
        <f t="shared" si="24"/>
        <v>46238.374137868617</v>
      </c>
      <c r="H60" s="491">
        <f t="shared" si="25"/>
        <v>46238.374137868617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24"/>
        <v>0</v>
      </c>
      <c r="H61" s="491">
        <f t="shared" si="25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 ht="12.5">
      <c r="C73" s="374" t="s">
        <v>78</v>
      </c>
      <c r="D73" s="375"/>
      <c r="E73" s="375">
        <f>SUM(E17:E72)</f>
        <v>2820327.9999999981</v>
      </c>
      <c r="F73" s="375"/>
      <c r="G73" s="375">
        <f>SUM(G17:G72)</f>
        <v>10299605.708180787</v>
      </c>
      <c r="H73" s="375">
        <f>SUM(H17:H72)</f>
        <v>10299606.708180787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300427.61382365174</v>
      </c>
      <c r="N87" s="546">
        <f>IF(J92&lt;D11,0,VLOOKUP(J92,C17:O72,11))</f>
        <v>300427.61382365174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290168.63060073368</v>
      </c>
      <c r="N88" s="550">
        <f>IF(J92&lt;D11,0,VLOOKUP(J92,C99:P154,7))</f>
        <v>290168.63060073368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-10258.983222918061</v>
      </c>
      <c r="N89" s="555">
        <f>+N88-N87</f>
        <v>-10258.983222918061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64098.36363636364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31">+I99-H99</f>
        <v>0</v>
      </c>
      <c r="K99" s="514"/>
      <c r="L99" s="512">
        <v>179560</v>
      </c>
      <c r="M99" s="513">
        <f t="shared" ref="M99:M130" si="32">IF(L99&lt;&gt;0,+H99-L99,0)</f>
        <v>0</v>
      </c>
      <c r="N99" s="512">
        <v>179560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31"/>
        <v>0</v>
      </c>
      <c r="K100" s="514"/>
      <c r="L100" s="518">
        <f t="shared" ref="L100:L105" si="35">H100</f>
        <v>310279</v>
      </c>
      <c r="M100" s="519">
        <f t="shared" si="32"/>
        <v>0</v>
      </c>
      <c r="N100" s="518">
        <f t="shared" ref="N100:N105" si="36">I100</f>
        <v>310279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ref="B101:B154" si="37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31"/>
        <v>0</v>
      </c>
      <c r="K101" s="514"/>
      <c r="L101" s="518">
        <f t="shared" si="35"/>
        <v>515075.52172744781</v>
      </c>
      <c r="M101" s="519">
        <f t="shared" si="32"/>
        <v>0</v>
      </c>
      <c r="N101" s="518">
        <f t="shared" si="36"/>
        <v>515075.52172744781</v>
      </c>
      <c r="O101" s="514">
        <f t="shared" si="33"/>
        <v>0</v>
      </c>
      <c r="P101" s="514">
        <f t="shared" si="34"/>
        <v>0</v>
      </c>
      <c r="Q101" s="269"/>
    </row>
    <row r="102" spans="1:17" ht="12.5">
      <c r="B102" s="195" t="str">
        <f t="shared" si="37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31"/>
        <v>0</v>
      </c>
      <c r="K102" s="514"/>
      <c r="L102" s="518">
        <f t="shared" si="35"/>
        <v>463460.24648079689</v>
      </c>
      <c r="M102" s="519">
        <f t="shared" si="32"/>
        <v>0</v>
      </c>
      <c r="N102" s="518">
        <f t="shared" si="36"/>
        <v>463460.24648079689</v>
      </c>
      <c r="O102" s="514">
        <f t="shared" si="33"/>
        <v>0</v>
      </c>
      <c r="P102" s="514">
        <f t="shared" si="34"/>
        <v>0</v>
      </c>
      <c r="Q102" s="269"/>
    </row>
    <row r="103" spans="1:17" ht="12.5">
      <c r="B103" s="195" t="str">
        <f t="shared" si="37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31"/>
        <v>0</v>
      </c>
      <c r="K103" s="514"/>
      <c r="L103" s="518">
        <f t="shared" si="35"/>
        <v>445076.92684818432</v>
      </c>
      <c r="M103" s="519">
        <f t="shared" si="32"/>
        <v>0</v>
      </c>
      <c r="N103" s="518">
        <f t="shared" si="36"/>
        <v>445076.92684818432</v>
      </c>
      <c r="O103" s="514">
        <f t="shared" si="33"/>
        <v>0</v>
      </c>
      <c r="P103" s="514">
        <f t="shared" si="34"/>
        <v>0</v>
      </c>
      <c r="Q103" s="269"/>
    </row>
    <row r="104" spans="1:17" ht="12.5">
      <c r="B104" s="195" t="str">
        <f t="shared" si="37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35"/>
        <v>405526.90999589988</v>
      </c>
      <c r="M104" s="519">
        <f t="shared" ref="M104:M109" si="38">IF(L104&lt;&gt;0,+H104-L104,0)</f>
        <v>0</v>
      </c>
      <c r="N104" s="518">
        <f t="shared" si="36"/>
        <v>405526.90999589988</v>
      </c>
      <c r="O104" s="514">
        <f t="shared" ref="O104:O109" si="39">IF(N104&lt;&gt;0,+I104-N104,0)</f>
        <v>0</v>
      </c>
      <c r="P104" s="514">
        <f t="shared" ref="P104:P109" si="40">+O104-M104</f>
        <v>0</v>
      </c>
      <c r="Q104" s="269"/>
    </row>
    <row r="105" spans="1:17" ht="12.5">
      <c r="B105" s="195" t="str">
        <f t="shared" si="37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35"/>
        <v>397979.47169431718</v>
      </c>
      <c r="M105" s="519">
        <f t="shared" si="38"/>
        <v>0</v>
      </c>
      <c r="N105" s="518">
        <f t="shared" si="36"/>
        <v>397979.47169431718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37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31"/>
        <v>0</v>
      </c>
      <c r="K106" s="514"/>
      <c r="L106" s="518">
        <f t="shared" ref="L106:L111" si="41">H106</f>
        <v>379011.3023265209</v>
      </c>
      <c r="M106" s="519">
        <f t="shared" si="38"/>
        <v>0</v>
      </c>
      <c r="N106" s="518">
        <f t="shared" ref="N106:N111" si="42">I106</f>
        <v>379011.3023265209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37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31"/>
        <v>0</v>
      </c>
      <c r="K107" s="514"/>
      <c r="L107" s="518">
        <f t="shared" si="41"/>
        <v>357619.02367935097</v>
      </c>
      <c r="M107" s="519">
        <f t="shared" si="38"/>
        <v>0</v>
      </c>
      <c r="N107" s="518">
        <f t="shared" si="42"/>
        <v>357619.02367935097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37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31"/>
        <v>0</v>
      </c>
      <c r="K108" s="514"/>
      <c r="L108" s="518">
        <f t="shared" si="41"/>
        <v>338516.06172932533</v>
      </c>
      <c r="M108" s="519">
        <f t="shared" si="38"/>
        <v>0</v>
      </c>
      <c r="N108" s="518">
        <f t="shared" si="42"/>
        <v>338516.06172932533</v>
      </c>
      <c r="O108" s="514">
        <f t="shared" si="39"/>
        <v>0</v>
      </c>
      <c r="P108" s="514">
        <f t="shared" si="40"/>
        <v>0</v>
      </c>
      <c r="Q108" s="269"/>
    </row>
    <row r="109" spans="1:17" ht="12.5">
      <c r="B109" s="195" t="str">
        <f t="shared" si="37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31"/>
        <v>0</v>
      </c>
      <c r="K109" s="514"/>
      <c r="L109" s="518">
        <f t="shared" si="41"/>
        <v>295978.29217206314</v>
      </c>
      <c r="M109" s="519">
        <f t="shared" si="38"/>
        <v>0</v>
      </c>
      <c r="N109" s="518">
        <f t="shared" si="42"/>
        <v>295978.29217206314</v>
      </c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37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31"/>
        <v>0</v>
      </c>
      <c r="K110" s="514"/>
      <c r="L110" s="518">
        <f t="shared" si="41"/>
        <v>290423.87304846023</v>
      </c>
      <c r="M110" s="519">
        <f t="shared" ref="M110:M111" si="43">IF(L110&lt;&gt;0,+H110-L110,0)</f>
        <v>0</v>
      </c>
      <c r="N110" s="518">
        <f t="shared" si="42"/>
        <v>290423.87304846023</v>
      </c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7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31"/>
        <v>0</v>
      </c>
      <c r="K111" s="514"/>
      <c r="L111" s="518">
        <f t="shared" si="41"/>
        <v>285966.00600782927</v>
      </c>
      <c r="M111" s="519">
        <f t="shared" si="43"/>
        <v>0</v>
      </c>
      <c r="N111" s="518">
        <f t="shared" si="42"/>
        <v>285966.00600782927</v>
      </c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7"/>
        <v/>
      </c>
      <c r="C112" s="507">
        <f>IF(D93="","-",+C111+1)</f>
        <v>2021</v>
      </c>
      <c r="D112" s="508">
        <v>2000519.150933204</v>
      </c>
      <c r="E112" s="516">
        <v>68788.487804878052</v>
      </c>
      <c r="F112" s="515">
        <v>1931730.6631283259</v>
      </c>
      <c r="G112" s="515">
        <v>1966124.907030765</v>
      </c>
      <c r="H112" s="516">
        <v>291971.63557680068</v>
      </c>
      <c r="I112" s="510">
        <v>291971.63557680068</v>
      </c>
      <c r="J112" s="514">
        <f t="shared" si="31"/>
        <v>0</v>
      </c>
      <c r="K112" s="514"/>
      <c r="L112" s="518">
        <f t="shared" ref="L112" si="44">H112</f>
        <v>291971.63557680068</v>
      </c>
      <c r="M112" s="519">
        <f t="shared" ref="M112" si="45">IF(L112&lt;&gt;0,+H112-L112,0)</f>
        <v>0</v>
      </c>
      <c r="N112" s="518">
        <f t="shared" ref="N112" si="46">I112</f>
        <v>291971.63557680068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 ht="13">
      <c r="B113" s="195" t="str">
        <f t="shared" si="37"/>
        <v/>
      </c>
      <c r="C113" s="669">
        <f>IF(D93="","-",+C112+1)</f>
        <v>2022</v>
      </c>
      <c r="D113" s="374">
        <v>1931730.6631283259</v>
      </c>
      <c r="E113" s="522">
        <v>67150.666666666672</v>
      </c>
      <c r="F113" s="523">
        <v>1864579.9964616592</v>
      </c>
      <c r="G113" s="523">
        <v>1898155.3297949927</v>
      </c>
      <c r="H113" s="526">
        <v>290103.89746384294</v>
      </c>
      <c r="I113" s="577">
        <v>290103.89746384294</v>
      </c>
      <c r="J113" s="514">
        <f t="shared" si="31"/>
        <v>0</v>
      </c>
      <c r="K113" s="514"/>
      <c r="L113" s="525"/>
      <c r="M113" s="514">
        <f t="shared" si="32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7"/>
        <v/>
      </c>
      <c r="C114" s="507">
        <f>IF(D93="","-",+C113+1)</f>
        <v>2023</v>
      </c>
      <c r="D114" s="374">
        <f>IF(F113+SUM(E$99:E113)=D$92,F113,D$92-SUM(E$99:E113))</f>
        <v>1864579.9964616592</v>
      </c>
      <c r="E114" s="522">
        <f>IF(+J96&lt;F113,J96,D114)</f>
        <v>64098.36363636364</v>
      </c>
      <c r="F114" s="523">
        <f t="shared" ref="F114:F130" si="49">+D114-E114</f>
        <v>1800481.6328252957</v>
      </c>
      <c r="G114" s="523">
        <f t="shared" ref="G114:G130" si="50">+(F114+D114)/2</f>
        <v>1832530.8146434776</v>
      </c>
      <c r="H114" s="526">
        <f t="shared" ref="H114:H154" si="51">+J$94*G114+E114</f>
        <v>290168.63060073368</v>
      </c>
      <c r="I114" s="577">
        <f t="shared" ref="I114:I154" si="52">+J$95*G114+E114</f>
        <v>290168.63060073368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7"/>
        <v/>
      </c>
      <c r="C115" s="507">
        <f>IF(D93="","-",+C114+1)</f>
        <v>2024</v>
      </c>
      <c r="D115" s="374">
        <f>IF(F114+SUM(E$99:E114)=D$92,F114,D$92-SUM(E$99:E114))</f>
        <v>1800481.6328252957</v>
      </c>
      <c r="E115" s="522">
        <f>IF(+J96&lt;F114,J96,D115)</f>
        <v>64098.36363636364</v>
      </c>
      <c r="F115" s="523">
        <f t="shared" si="49"/>
        <v>1736383.2691889321</v>
      </c>
      <c r="G115" s="523">
        <f t="shared" si="50"/>
        <v>1768432.4510071138</v>
      </c>
      <c r="H115" s="526">
        <f t="shared" si="51"/>
        <v>282261.13236743864</v>
      </c>
      <c r="I115" s="577">
        <f t="shared" si="52"/>
        <v>282261.13236743864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7"/>
        <v/>
      </c>
      <c r="C116" s="507">
        <f>IF(D93="","-",+C115+1)</f>
        <v>2025</v>
      </c>
      <c r="D116" s="374">
        <f>IF(F115+SUM(E$99:E115)=D$92,F115,D$92-SUM(E$99:E115))</f>
        <v>1736383.2691889321</v>
      </c>
      <c r="E116" s="522">
        <f>IF(+J96&lt;F115,J96,D116)</f>
        <v>64098.36363636364</v>
      </c>
      <c r="F116" s="523">
        <f t="shared" si="49"/>
        <v>1672284.9055525686</v>
      </c>
      <c r="G116" s="523">
        <f t="shared" si="50"/>
        <v>1704334.0873707505</v>
      </c>
      <c r="H116" s="526">
        <f t="shared" si="51"/>
        <v>274353.63413414365</v>
      </c>
      <c r="I116" s="577">
        <f t="shared" si="52"/>
        <v>274353.63413414365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7"/>
        <v/>
      </c>
      <c r="C117" s="507">
        <f>IF(D93="","-",+C116+1)</f>
        <v>2026</v>
      </c>
      <c r="D117" s="374">
        <f>IF(F116+SUM(E$99:E116)=D$92,F116,D$92-SUM(E$99:E116))</f>
        <v>1672284.9055525686</v>
      </c>
      <c r="E117" s="522">
        <f>IF(+J96&lt;F116,J96,D117)</f>
        <v>64098.36363636364</v>
      </c>
      <c r="F117" s="523">
        <f t="shared" si="49"/>
        <v>1608186.5419162051</v>
      </c>
      <c r="G117" s="523">
        <f t="shared" si="50"/>
        <v>1640235.7237343867</v>
      </c>
      <c r="H117" s="526">
        <f t="shared" si="51"/>
        <v>266446.1359008486</v>
      </c>
      <c r="I117" s="577">
        <f t="shared" si="52"/>
        <v>266446.1359008486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7"/>
        <v/>
      </c>
      <c r="C118" s="507">
        <f>IF(D93="","-",+C117+1)</f>
        <v>2027</v>
      </c>
      <c r="D118" s="374">
        <f>IF(F117+SUM(E$99:E117)=D$92,F117,D$92-SUM(E$99:E117))</f>
        <v>1608186.5419162051</v>
      </c>
      <c r="E118" s="522">
        <f>IF(+J96&lt;F117,J96,D118)</f>
        <v>64098.36363636364</v>
      </c>
      <c r="F118" s="523">
        <f t="shared" si="49"/>
        <v>1544088.1782798416</v>
      </c>
      <c r="G118" s="523">
        <f t="shared" si="50"/>
        <v>1576137.3600980234</v>
      </c>
      <c r="H118" s="526">
        <f t="shared" si="51"/>
        <v>258538.63766755362</v>
      </c>
      <c r="I118" s="577">
        <f t="shared" si="52"/>
        <v>258538.63766755362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7"/>
        <v/>
      </c>
      <c r="C119" s="507">
        <f>IF(D93="","-",+C118+1)</f>
        <v>2028</v>
      </c>
      <c r="D119" s="374">
        <f>IF(F118+SUM(E$99:E118)=D$92,F118,D$92-SUM(E$99:E118))</f>
        <v>1544088.1782798416</v>
      </c>
      <c r="E119" s="522">
        <f>IF(+J96&lt;F118,J96,D119)</f>
        <v>64098.36363636364</v>
      </c>
      <c r="F119" s="523">
        <f t="shared" si="49"/>
        <v>1479989.814643478</v>
      </c>
      <c r="G119" s="523">
        <f t="shared" si="50"/>
        <v>1512038.9964616597</v>
      </c>
      <c r="H119" s="526">
        <f t="shared" si="51"/>
        <v>250631.13943425857</v>
      </c>
      <c r="I119" s="577">
        <f t="shared" si="52"/>
        <v>250631.13943425857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7"/>
        <v/>
      </c>
      <c r="C120" s="507">
        <f>IF(D93="","-",+C119+1)</f>
        <v>2029</v>
      </c>
      <c r="D120" s="374">
        <f>IF(F119+SUM(E$99:E119)=D$92,F119,D$92-SUM(E$99:E119))</f>
        <v>1479989.814643478</v>
      </c>
      <c r="E120" s="522">
        <f>IF(+J96&lt;F119,J96,D120)</f>
        <v>64098.36363636364</v>
      </c>
      <c r="F120" s="523">
        <f t="shared" si="49"/>
        <v>1415891.4510071145</v>
      </c>
      <c r="G120" s="523">
        <f t="shared" si="50"/>
        <v>1447940.6328252964</v>
      </c>
      <c r="H120" s="526">
        <f t="shared" si="51"/>
        <v>242723.64120096361</v>
      </c>
      <c r="I120" s="577">
        <f t="shared" si="52"/>
        <v>242723.64120096361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7"/>
        <v/>
      </c>
      <c r="C121" s="507">
        <f>IF(D93="","-",+C120+1)</f>
        <v>2030</v>
      </c>
      <c r="D121" s="374">
        <f>IF(F120+SUM(E$99:E120)=D$92,F120,D$92-SUM(E$99:E120))</f>
        <v>1415891.4510071145</v>
      </c>
      <c r="E121" s="522">
        <f>IF(+J96&lt;F120,J96,D121)</f>
        <v>64098.36363636364</v>
      </c>
      <c r="F121" s="523">
        <f t="shared" si="49"/>
        <v>1351793.087370751</v>
      </c>
      <c r="G121" s="523">
        <f t="shared" si="50"/>
        <v>1383842.2691889326</v>
      </c>
      <c r="H121" s="526">
        <f t="shared" si="51"/>
        <v>234816.14296766857</v>
      </c>
      <c r="I121" s="577">
        <f t="shared" si="52"/>
        <v>234816.14296766857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7"/>
        <v/>
      </c>
      <c r="C122" s="507">
        <f>IF(D93="","-",+C121+1)</f>
        <v>2031</v>
      </c>
      <c r="D122" s="374">
        <f>IF(F121+SUM(E$99:E121)=D$92,F121,D$92-SUM(E$99:E121))</f>
        <v>1351793.087370751</v>
      </c>
      <c r="E122" s="522">
        <f>IF(+J96&lt;F121,J96,D122)</f>
        <v>64098.36363636364</v>
      </c>
      <c r="F122" s="523">
        <f t="shared" si="49"/>
        <v>1287694.7237343874</v>
      </c>
      <c r="G122" s="523">
        <f t="shared" si="50"/>
        <v>1319743.9055525693</v>
      </c>
      <c r="H122" s="526">
        <f t="shared" si="51"/>
        <v>226908.64473437358</v>
      </c>
      <c r="I122" s="577">
        <f t="shared" si="52"/>
        <v>226908.64473437358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7"/>
        <v/>
      </c>
      <c r="C123" s="507">
        <f>IF(D93="","-",+C122+1)</f>
        <v>2032</v>
      </c>
      <c r="D123" s="374">
        <f>IF(F122+SUM(E$99:E122)=D$92,F122,D$92-SUM(E$99:E122))</f>
        <v>1287694.7237343874</v>
      </c>
      <c r="E123" s="522">
        <f>IF(+J96&lt;F122,J96,D123)</f>
        <v>64098.36363636364</v>
      </c>
      <c r="F123" s="523">
        <f t="shared" si="49"/>
        <v>1223596.3600980239</v>
      </c>
      <c r="G123" s="523">
        <f t="shared" si="50"/>
        <v>1255645.5419162055</v>
      </c>
      <c r="H123" s="526">
        <f t="shared" si="51"/>
        <v>219001.14650107853</v>
      </c>
      <c r="I123" s="577">
        <f t="shared" si="52"/>
        <v>219001.14650107853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7"/>
        <v/>
      </c>
      <c r="C124" s="507">
        <f>IF(D93="","-",+C123+1)</f>
        <v>2033</v>
      </c>
      <c r="D124" s="374">
        <f>IF(F123+SUM(E$99:E123)=D$92,F123,D$92-SUM(E$99:E123))</f>
        <v>1223596.3600980239</v>
      </c>
      <c r="E124" s="522">
        <f>IF(+J96&lt;F123,J96,D124)</f>
        <v>64098.36363636364</v>
      </c>
      <c r="F124" s="523">
        <f t="shared" si="49"/>
        <v>1159497.9964616604</v>
      </c>
      <c r="G124" s="523">
        <f t="shared" si="50"/>
        <v>1191547.1782798423</v>
      </c>
      <c r="H124" s="526">
        <f t="shared" si="51"/>
        <v>211093.64826778354</v>
      </c>
      <c r="I124" s="577">
        <f t="shared" si="52"/>
        <v>211093.64826778354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7"/>
        <v/>
      </c>
      <c r="C125" s="507">
        <f>IF(D93="","-",+C124+1)</f>
        <v>2034</v>
      </c>
      <c r="D125" s="374">
        <f>IF(F124+SUM(E$99:E124)=D$92,F124,D$92-SUM(E$99:E124))</f>
        <v>1159497.9964616604</v>
      </c>
      <c r="E125" s="522">
        <f>IF(+J96&lt;F124,J96,D125)</f>
        <v>64098.36363636364</v>
      </c>
      <c r="F125" s="523">
        <f t="shared" si="49"/>
        <v>1095399.6328252968</v>
      </c>
      <c r="G125" s="523">
        <f t="shared" si="50"/>
        <v>1127448.8146434785</v>
      </c>
      <c r="H125" s="526">
        <f t="shared" si="51"/>
        <v>203186.1500344885</v>
      </c>
      <c r="I125" s="577">
        <f t="shared" si="52"/>
        <v>203186.1500344885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7"/>
        <v/>
      </c>
      <c r="C126" s="507">
        <f>IF(D93="","-",+C125+1)</f>
        <v>2035</v>
      </c>
      <c r="D126" s="374">
        <f>IF(F125+SUM(E$99:E125)=D$92,F125,D$92-SUM(E$99:E125))</f>
        <v>1095399.6328252968</v>
      </c>
      <c r="E126" s="522">
        <f>IF(+J96&lt;F125,J96,D126)</f>
        <v>64098.36363636364</v>
      </c>
      <c r="F126" s="523">
        <f t="shared" si="49"/>
        <v>1031301.2691889332</v>
      </c>
      <c r="G126" s="523">
        <f t="shared" si="50"/>
        <v>1063350.451007115</v>
      </c>
      <c r="H126" s="526">
        <f t="shared" si="51"/>
        <v>195278.65180119348</v>
      </c>
      <c r="I126" s="577">
        <f t="shared" si="52"/>
        <v>195278.65180119348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7"/>
        <v/>
      </c>
      <c r="C127" s="507">
        <f>IF(D93="","-",+C126+1)</f>
        <v>2036</v>
      </c>
      <c r="D127" s="374">
        <f>IF(F126+SUM(E$99:E126)=D$92,F126,D$92-SUM(E$99:E126))</f>
        <v>1031301.2691889332</v>
      </c>
      <c r="E127" s="522">
        <f>IF(+J96&lt;F126,J96,D127)</f>
        <v>64098.36363636364</v>
      </c>
      <c r="F127" s="523">
        <f t="shared" si="49"/>
        <v>967202.90555256954</v>
      </c>
      <c r="G127" s="523">
        <f t="shared" si="50"/>
        <v>999252.08737075143</v>
      </c>
      <c r="H127" s="526">
        <f t="shared" si="51"/>
        <v>187371.15356789847</v>
      </c>
      <c r="I127" s="577">
        <f t="shared" si="52"/>
        <v>187371.15356789847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7"/>
        <v/>
      </c>
      <c r="C128" s="507">
        <f>IF(D93="","-",+C127+1)</f>
        <v>2037</v>
      </c>
      <c r="D128" s="374">
        <f>IF(F127+SUM(E$99:E127)=D$92,F127,D$92-SUM(E$99:E127))</f>
        <v>967202.90555256954</v>
      </c>
      <c r="E128" s="522">
        <f>IF(+J96&lt;F127,J96,D128)</f>
        <v>64098.36363636364</v>
      </c>
      <c r="F128" s="523">
        <f t="shared" si="49"/>
        <v>903104.5419162059</v>
      </c>
      <c r="G128" s="523">
        <f t="shared" si="50"/>
        <v>935153.72373438766</v>
      </c>
      <c r="H128" s="526">
        <f t="shared" si="51"/>
        <v>179463.65533460342</v>
      </c>
      <c r="I128" s="577">
        <f t="shared" si="52"/>
        <v>179463.65533460342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7"/>
        <v/>
      </c>
      <c r="C129" s="507">
        <f>IF(D93="","-",+C128+1)</f>
        <v>2038</v>
      </c>
      <c r="D129" s="374">
        <f>IF(F128+SUM(E$99:E128)=D$92,F128,D$92-SUM(E$99:E128))</f>
        <v>903104.5419162059</v>
      </c>
      <c r="E129" s="522">
        <f>IF(+J96&lt;F128,J96,D129)</f>
        <v>64098.36363636364</v>
      </c>
      <c r="F129" s="523">
        <f t="shared" si="49"/>
        <v>839006.17827984225</v>
      </c>
      <c r="G129" s="523">
        <f t="shared" si="50"/>
        <v>871055.36009802413</v>
      </c>
      <c r="H129" s="526">
        <f t="shared" si="51"/>
        <v>171556.1571013084</v>
      </c>
      <c r="I129" s="577">
        <f t="shared" si="52"/>
        <v>171556.1571013084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7"/>
        <v/>
      </c>
      <c r="C130" s="507">
        <f>IF(D93="","-",+C129+1)</f>
        <v>2039</v>
      </c>
      <c r="D130" s="374">
        <f>IF(F129+SUM(E$99:E129)=D$92,F129,D$92-SUM(E$99:E129))</f>
        <v>839006.17827984225</v>
      </c>
      <c r="E130" s="522">
        <f>IF(+J96&lt;F129,J96,D130)</f>
        <v>64098.36363636364</v>
      </c>
      <c r="F130" s="523">
        <f t="shared" si="49"/>
        <v>774907.8146434786</v>
      </c>
      <c r="G130" s="523">
        <f t="shared" si="50"/>
        <v>806956.99646166037</v>
      </c>
      <c r="H130" s="526">
        <f t="shared" si="51"/>
        <v>163648.65886801336</v>
      </c>
      <c r="I130" s="577">
        <f t="shared" si="52"/>
        <v>163648.65886801336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7"/>
        <v/>
      </c>
      <c r="C131" s="507">
        <f>IF(D93="","-",+C130+1)</f>
        <v>2040</v>
      </c>
      <c r="D131" s="374">
        <f>IF(F130+SUM(E$99:E130)=D$92,F130,D$92-SUM(E$99:E130))</f>
        <v>774907.8146434786</v>
      </c>
      <c r="E131" s="522">
        <f>IF(+J96&lt;F130,J96,D131)</f>
        <v>64098.36363636364</v>
      </c>
      <c r="F131" s="523">
        <f t="shared" ref="F131:F154" si="53">+D131-E131</f>
        <v>710809.45100711496</v>
      </c>
      <c r="G131" s="523">
        <f t="shared" ref="G131:G154" si="54">+(F131+D131)/2</f>
        <v>742858.63282529684</v>
      </c>
      <c r="H131" s="526">
        <f t="shared" si="51"/>
        <v>155741.16063471834</v>
      </c>
      <c r="I131" s="577">
        <f t="shared" si="52"/>
        <v>155741.16063471834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 ht="12.5">
      <c r="B132" s="195" t="str">
        <f t="shared" si="37"/>
        <v/>
      </c>
      <c r="C132" s="507">
        <f>IF(D93="","-",+C131+1)</f>
        <v>2041</v>
      </c>
      <c r="D132" s="374">
        <f>IF(F131+SUM(E$99:E131)=D$92,F131,D$92-SUM(E$99:E131))</f>
        <v>710809.45100711496</v>
      </c>
      <c r="E132" s="522">
        <f>IF(+J96&lt;F131,J96,D132)</f>
        <v>64098.36363636364</v>
      </c>
      <c r="F132" s="523">
        <f t="shared" si="53"/>
        <v>646711.08737075131</v>
      </c>
      <c r="G132" s="523">
        <f t="shared" si="54"/>
        <v>678760.26918893307</v>
      </c>
      <c r="H132" s="526">
        <f t="shared" si="51"/>
        <v>147833.66240142329</v>
      </c>
      <c r="I132" s="577">
        <f t="shared" si="52"/>
        <v>147833.66240142329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 ht="12.5">
      <c r="B133" s="195" t="str">
        <f t="shared" si="37"/>
        <v/>
      </c>
      <c r="C133" s="507">
        <f>IF(D93="","-",+C132+1)</f>
        <v>2042</v>
      </c>
      <c r="D133" s="374">
        <f>IF(F132+SUM(E$99:E132)=D$92,F132,D$92-SUM(E$99:E132))</f>
        <v>646711.08737075131</v>
      </c>
      <c r="E133" s="522">
        <f>IF(+J96&lt;F132,J96,D133)</f>
        <v>64098.36363636364</v>
      </c>
      <c r="F133" s="523">
        <f t="shared" si="53"/>
        <v>582612.72373438766</v>
      </c>
      <c r="G133" s="523">
        <f t="shared" si="54"/>
        <v>614661.90555256954</v>
      </c>
      <c r="H133" s="526">
        <f t="shared" si="51"/>
        <v>139926.16416812828</v>
      </c>
      <c r="I133" s="577">
        <f t="shared" si="52"/>
        <v>139926.16416812828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 ht="12.5">
      <c r="B134" s="195" t="str">
        <f t="shared" si="37"/>
        <v/>
      </c>
      <c r="C134" s="507">
        <f>IF(D93="","-",+C133+1)</f>
        <v>2043</v>
      </c>
      <c r="D134" s="374">
        <f>IF(F133+SUM(E$99:E133)=D$92,F133,D$92-SUM(E$99:E133))</f>
        <v>582612.72373438766</v>
      </c>
      <c r="E134" s="522">
        <f>IF(+J96&lt;F133,J96,D134)</f>
        <v>64098.36363636364</v>
      </c>
      <c r="F134" s="523">
        <f t="shared" si="53"/>
        <v>518514.36009802402</v>
      </c>
      <c r="G134" s="523">
        <f t="shared" si="54"/>
        <v>550563.54191620578</v>
      </c>
      <c r="H134" s="526">
        <f t="shared" si="51"/>
        <v>132018.66593483326</v>
      </c>
      <c r="I134" s="577">
        <f t="shared" si="52"/>
        <v>132018.66593483326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 ht="12.5">
      <c r="B135" s="195" t="str">
        <f t="shared" si="37"/>
        <v/>
      </c>
      <c r="C135" s="507">
        <f>IF(D93="","-",+C134+1)</f>
        <v>2044</v>
      </c>
      <c r="D135" s="374">
        <f>IF(F134+SUM(E$99:E134)=D$92,F134,D$92-SUM(E$99:E134))</f>
        <v>518514.36009802402</v>
      </c>
      <c r="E135" s="522">
        <f>IF(+J96&lt;F134,J96,D135)</f>
        <v>64098.36363636364</v>
      </c>
      <c r="F135" s="523">
        <f t="shared" si="53"/>
        <v>454415.99646166037</v>
      </c>
      <c r="G135" s="523">
        <f t="shared" si="54"/>
        <v>486465.17827984219</v>
      </c>
      <c r="H135" s="526">
        <f t="shared" si="51"/>
        <v>124111.16770153823</v>
      </c>
      <c r="I135" s="577">
        <f t="shared" si="52"/>
        <v>124111.16770153823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 ht="12.5">
      <c r="B136" s="195" t="str">
        <f t="shared" si="37"/>
        <v/>
      </c>
      <c r="C136" s="507">
        <f>IF(D93="","-",+C135+1)</f>
        <v>2045</v>
      </c>
      <c r="D136" s="374">
        <f>IF(F135+SUM(E$99:E135)=D$92,F135,D$92-SUM(E$99:E135))</f>
        <v>454415.99646166037</v>
      </c>
      <c r="E136" s="522">
        <f>IF(+J96&lt;F135,J96,D136)</f>
        <v>64098.36363636364</v>
      </c>
      <c r="F136" s="523">
        <f t="shared" si="53"/>
        <v>390317.63282529672</v>
      </c>
      <c r="G136" s="523">
        <f t="shared" si="54"/>
        <v>422366.81464347854</v>
      </c>
      <c r="H136" s="526">
        <f t="shared" si="51"/>
        <v>116203.6694682432</v>
      </c>
      <c r="I136" s="577">
        <f t="shared" si="52"/>
        <v>116203.6694682432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 ht="12.5">
      <c r="B137" s="195" t="str">
        <f t="shared" si="37"/>
        <v/>
      </c>
      <c r="C137" s="507">
        <f>IF(D93="","-",+C136+1)</f>
        <v>2046</v>
      </c>
      <c r="D137" s="374">
        <f>IF(F136+SUM(E$99:E136)=D$92,F136,D$92-SUM(E$99:E136))</f>
        <v>390317.63282529672</v>
      </c>
      <c r="E137" s="522">
        <f>IF(+J96&lt;F136,J96,D137)</f>
        <v>64098.36363636364</v>
      </c>
      <c r="F137" s="523">
        <f t="shared" si="53"/>
        <v>326219.26918893307</v>
      </c>
      <c r="G137" s="523">
        <f t="shared" si="54"/>
        <v>358268.4510071149</v>
      </c>
      <c r="H137" s="526">
        <f t="shared" si="51"/>
        <v>108296.17123494817</v>
      </c>
      <c r="I137" s="577">
        <f t="shared" si="52"/>
        <v>108296.17123494817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 ht="12.5">
      <c r="B138" s="195" t="str">
        <f t="shared" si="37"/>
        <v/>
      </c>
      <c r="C138" s="507">
        <f>IF(D93="","-",+C137+1)</f>
        <v>2047</v>
      </c>
      <c r="D138" s="374">
        <f>IF(F137+SUM(E$99:E137)=D$92,F137,D$92-SUM(E$99:E137))</f>
        <v>326219.26918893307</v>
      </c>
      <c r="E138" s="522">
        <f>IF(+J96&lt;F137,J96,D138)</f>
        <v>64098.36363636364</v>
      </c>
      <c r="F138" s="523">
        <f t="shared" si="53"/>
        <v>262120.90555256943</v>
      </c>
      <c r="G138" s="523">
        <f t="shared" si="54"/>
        <v>294170.08737075125</v>
      </c>
      <c r="H138" s="526">
        <f t="shared" si="51"/>
        <v>100388.67300165314</v>
      </c>
      <c r="I138" s="577">
        <f t="shared" si="52"/>
        <v>100388.67300165314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 ht="12.5">
      <c r="B139" s="195" t="str">
        <f t="shared" si="37"/>
        <v/>
      </c>
      <c r="C139" s="507">
        <f>IF(D93="","-",+C138+1)</f>
        <v>2048</v>
      </c>
      <c r="D139" s="374">
        <f>IF(F138+SUM(E$99:E138)=D$92,F138,D$92-SUM(E$99:E138))</f>
        <v>262120.90555256943</v>
      </c>
      <c r="E139" s="522">
        <f>IF(+J96&lt;F138,J96,D139)</f>
        <v>64098.36363636364</v>
      </c>
      <c r="F139" s="523">
        <f t="shared" si="53"/>
        <v>198022.54191620578</v>
      </c>
      <c r="G139" s="523">
        <f t="shared" si="54"/>
        <v>230071.7237343876</v>
      </c>
      <c r="H139" s="526">
        <f t="shared" si="51"/>
        <v>92481.17476835812</v>
      </c>
      <c r="I139" s="577">
        <f t="shared" si="52"/>
        <v>92481.17476835812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 ht="12.5">
      <c r="B140" s="195" t="str">
        <f t="shared" si="37"/>
        <v/>
      </c>
      <c r="C140" s="507">
        <f>IF(D93="","-",+C139+1)</f>
        <v>2049</v>
      </c>
      <c r="D140" s="374">
        <f>IF(F139+SUM(E$99:E139)=D$92,F139,D$92-SUM(E$99:E139))</f>
        <v>198022.54191620578</v>
      </c>
      <c r="E140" s="522">
        <f>IF(+J96&lt;F139,J96,D140)</f>
        <v>64098.36363636364</v>
      </c>
      <c r="F140" s="523">
        <f t="shared" si="53"/>
        <v>133924.17827984213</v>
      </c>
      <c r="G140" s="523">
        <f t="shared" si="54"/>
        <v>165973.36009802396</v>
      </c>
      <c r="H140" s="526">
        <f t="shared" si="51"/>
        <v>84573.676535063089</v>
      </c>
      <c r="I140" s="577">
        <f t="shared" si="52"/>
        <v>84573.676535063089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 ht="12.5">
      <c r="B141" s="195" t="str">
        <f t="shared" si="37"/>
        <v/>
      </c>
      <c r="C141" s="507">
        <f>IF(D93="","-",+C140+1)</f>
        <v>2050</v>
      </c>
      <c r="D141" s="374">
        <f>IF(F140+SUM(E$99:E140)=D$92,F140,D$92-SUM(E$99:E140))</f>
        <v>133924.17827984213</v>
      </c>
      <c r="E141" s="522">
        <f>IF(+J96&lt;F140,J96,D141)</f>
        <v>64098.36363636364</v>
      </c>
      <c r="F141" s="523">
        <f t="shared" si="53"/>
        <v>69825.814643478487</v>
      </c>
      <c r="G141" s="523">
        <f t="shared" si="54"/>
        <v>101874.99646166031</v>
      </c>
      <c r="H141" s="526">
        <f t="shared" si="51"/>
        <v>76666.178301768057</v>
      </c>
      <c r="I141" s="577">
        <f t="shared" si="52"/>
        <v>76666.178301768057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 ht="12.5">
      <c r="B142" s="195" t="str">
        <f t="shared" si="37"/>
        <v/>
      </c>
      <c r="C142" s="507">
        <f>IF(D93="","-",+C141+1)</f>
        <v>2051</v>
      </c>
      <c r="D142" s="374">
        <f>IF(F141+SUM(E$99:E141)=D$92,F141,D$92-SUM(E$99:E141))</f>
        <v>69825.814643478487</v>
      </c>
      <c r="E142" s="522">
        <f>IF(+J96&lt;F141,J96,D142)</f>
        <v>64098.36363636364</v>
      </c>
      <c r="F142" s="523">
        <f t="shared" si="53"/>
        <v>5727.451007114847</v>
      </c>
      <c r="G142" s="523">
        <f t="shared" si="54"/>
        <v>37776.632825296663</v>
      </c>
      <c r="H142" s="526">
        <f t="shared" si="51"/>
        <v>68758.680068473026</v>
      </c>
      <c r="I142" s="577">
        <f t="shared" si="52"/>
        <v>68758.680068473026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 ht="12.5">
      <c r="B143" s="195" t="str">
        <f t="shared" si="37"/>
        <v/>
      </c>
      <c r="C143" s="507">
        <f>IF(D93="","-",+C142+1)</f>
        <v>2052</v>
      </c>
      <c r="D143" s="374">
        <f>IF(F142+SUM(E$99:E142)=D$92,F142,D$92-SUM(E$99:E142))</f>
        <v>5727.451007114847</v>
      </c>
      <c r="E143" s="522">
        <f>IF(+J96&lt;F142,J96,D143)</f>
        <v>5727.451007114847</v>
      </c>
      <c r="F143" s="523">
        <f t="shared" si="53"/>
        <v>0</v>
      </c>
      <c r="G143" s="523">
        <f t="shared" si="54"/>
        <v>2863.7255035574235</v>
      </c>
      <c r="H143" s="526">
        <f t="shared" si="51"/>
        <v>6080.7346648457842</v>
      </c>
      <c r="I143" s="577">
        <f t="shared" si="52"/>
        <v>6080.7346648457842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 ht="12.5">
      <c r="B144" s="195" t="str">
        <f t="shared" si="37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 ht="12.5">
      <c r="B145" s="195" t="str">
        <f t="shared" si="37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 ht="12.5">
      <c r="B146" s="195" t="str">
        <f t="shared" si="37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 ht="12.5">
      <c r="B147" s="195" t="str">
        <f t="shared" si="37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 ht="12.5">
      <c r="B148" s="195" t="str">
        <f t="shared" si="37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 ht="12.5">
      <c r="B149" s="195" t="str">
        <f t="shared" si="3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 ht="12.5">
      <c r="B150" s="195" t="str">
        <f t="shared" si="3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 ht="12.5">
      <c r="B151" s="195" t="str">
        <f t="shared" si="3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 ht="12.5">
      <c r="B152" s="195" t="str">
        <f t="shared" si="3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 ht="12.5">
      <c r="B153" s="195" t="str">
        <f t="shared" si="3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" thickBot="1">
      <c r="B154" s="195" t="str">
        <f t="shared" si="37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 ht="12.5">
      <c r="C155" s="374" t="s">
        <v>78</v>
      </c>
      <c r="D155" s="375"/>
      <c r="E155" s="375">
        <f>SUM(E99:E154)</f>
        <v>2820328.0000000009</v>
      </c>
      <c r="F155" s="375"/>
      <c r="G155" s="375"/>
      <c r="H155" s="375">
        <f>SUM(H99:H154)</f>
        <v>10457074.908119183</v>
      </c>
      <c r="I155" s="375">
        <f>SUM(I99:I154)</f>
        <v>10457074.908119183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zoomScaleNormal="100" zoomScaleSheetLayoutView="86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77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3" thickBot="1">
      <c r="C17" s="507">
        <f>IF(D11= "","-",D11)</f>
        <v>2008</v>
      </c>
      <c r="D17" s="374">
        <v>0</v>
      </c>
      <c r="E17" s="601">
        <v>0</v>
      </c>
      <c r="F17" s="374">
        <v>0</v>
      </c>
      <c r="G17" s="524">
        <v>0</v>
      </c>
      <c r="H17" s="491">
        <v>0</v>
      </c>
      <c r="I17" s="511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3" thickBot="1">
      <c r="B18" s="195" t="str">
        <f>IF(D18=F17,"","IU")</f>
        <v/>
      </c>
      <c r="C18" s="507">
        <f>IF(D11="","-",+C17+1)</f>
        <v>2009</v>
      </c>
      <c r="D18" s="523">
        <v>0</v>
      </c>
      <c r="E18" s="522">
        <v>0</v>
      </c>
      <c r="F18" s="523">
        <v>0</v>
      </c>
      <c r="G18" s="524">
        <v>0</v>
      </c>
      <c r="H18" s="491">
        <v>0</v>
      </c>
      <c r="I18" s="511">
        <f t="shared" si="0"/>
        <v>0</v>
      </c>
      <c r="J18" s="511"/>
      <c r="K18" s="512">
        <v>0</v>
      </c>
      <c r="L18" s="513">
        <f t="shared" ref="L18:L33" si="4">IF(K18&lt;&gt;0,+G18-K18,0)</f>
        <v>0</v>
      </c>
      <c r="M18" s="512">
        <v>0</v>
      </c>
      <c r="N18" s="513">
        <f t="shared" ref="N18:N33" si="5">IF(M18&lt;&gt;0,+H18-M18,0)</f>
        <v>0</v>
      </c>
      <c r="O18" s="514">
        <f t="shared" ref="O18:O33" si="6">+N18-L18</f>
        <v>0</v>
      </c>
      <c r="P18" s="272"/>
    </row>
    <row r="19" spans="2:16" ht="13" thickBot="1">
      <c r="B19" s="195" t="str">
        <f>IF(D19=F18,"","IU")</f>
        <v/>
      </c>
      <c r="C19" s="507">
        <f>IF(D11="","-",+C18+1)</f>
        <v>2010</v>
      </c>
      <c r="D19" s="523">
        <v>0</v>
      </c>
      <c r="E19" s="522">
        <v>0</v>
      </c>
      <c r="F19" s="523">
        <v>0</v>
      </c>
      <c r="G19" s="524">
        <v>0</v>
      </c>
      <c r="H19" s="491">
        <v>0</v>
      </c>
      <c r="I19" s="511">
        <f t="shared" si="0"/>
        <v>0</v>
      </c>
      <c r="J19" s="511"/>
      <c r="K19" s="512">
        <v>0</v>
      </c>
      <c r="L19" s="513">
        <f t="shared" si="4"/>
        <v>0</v>
      </c>
      <c r="M19" s="512">
        <v>0</v>
      </c>
      <c r="N19" s="513">
        <f t="shared" si="5"/>
        <v>0</v>
      </c>
      <c r="O19" s="514">
        <f t="shared" si="6"/>
        <v>0</v>
      </c>
      <c r="P19" s="272"/>
    </row>
    <row r="20" spans="2:16" ht="13" thickBot="1">
      <c r="B20" s="195" t="str">
        <f t="shared" ref="B20:B72" si="7">IF(D20=F19,"","IU")</f>
        <v/>
      </c>
      <c r="C20" s="507">
        <f>IF(D11="","-",+C19+1)</f>
        <v>2011</v>
      </c>
      <c r="D20" s="523">
        <v>0</v>
      </c>
      <c r="E20" s="522">
        <v>0</v>
      </c>
      <c r="F20" s="523">
        <v>0</v>
      </c>
      <c r="G20" s="524">
        <v>0</v>
      </c>
      <c r="H20" s="491">
        <v>0</v>
      </c>
      <c r="I20" s="511">
        <f t="shared" si="0"/>
        <v>0</v>
      </c>
      <c r="J20" s="511"/>
      <c r="K20" s="512">
        <v>0</v>
      </c>
      <c r="L20" s="513">
        <f t="shared" si="4"/>
        <v>0</v>
      </c>
      <c r="M20" s="512">
        <v>0</v>
      </c>
      <c r="N20" s="513">
        <f t="shared" si="5"/>
        <v>0</v>
      </c>
      <c r="O20" s="514">
        <f t="shared" si="6"/>
        <v>0</v>
      </c>
      <c r="P20" s="272"/>
    </row>
    <row r="21" spans="2:16" ht="13" thickBot="1">
      <c r="B21" s="195" t="str">
        <f t="shared" si="7"/>
        <v/>
      </c>
      <c r="C21" s="507">
        <f>IF(D12="","-",+C20+1)</f>
        <v>2012</v>
      </c>
      <c r="D21" s="523">
        <v>0</v>
      </c>
      <c r="E21" s="522">
        <v>0</v>
      </c>
      <c r="F21" s="523">
        <v>0</v>
      </c>
      <c r="G21" s="524">
        <v>0</v>
      </c>
      <c r="H21" s="491">
        <v>0</v>
      </c>
      <c r="I21" s="511">
        <f t="shared" si="0"/>
        <v>0</v>
      </c>
      <c r="J21" s="511"/>
      <c r="K21" s="512">
        <v>0</v>
      </c>
      <c r="L21" s="513">
        <f t="shared" si="4"/>
        <v>0</v>
      </c>
      <c r="M21" s="512">
        <v>0</v>
      </c>
      <c r="N21" s="513">
        <f t="shared" si="5"/>
        <v>0</v>
      </c>
      <c r="O21" s="514">
        <f t="shared" si="6"/>
        <v>0</v>
      </c>
      <c r="P21" s="272"/>
    </row>
    <row r="22" spans="2:16" ht="13" thickBot="1">
      <c r="B22" s="195" t="str">
        <f t="shared" si="7"/>
        <v/>
      </c>
      <c r="C22" s="507">
        <f>IF(D11="","-",+C21+1)</f>
        <v>2013</v>
      </c>
      <c r="D22" s="523">
        <v>0</v>
      </c>
      <c r="E22" s="522">
        <v>0</v>
      </c>
      <c r="F22" s="523">
        <v>0</v>
      </c>
      <c r="G22" s="524">
        <v>0</v>
      </c>
      <c r="H22" s="491">
        <v>0</v>
      </c>
      <c r="I22" s="511">
        <f t="shared" si="0"/>
        <v>0</v>
      </c>
      <c r="J22" s="511"/>
      <c r="K22" s="512">
        <v>0</v>
      </c>
      <c r="L22" s="513">
        <f t="shared" si="4"/>
        <v>0</v>
      </c>
      <c r="M22" s="512">
        <v>0</v>
      </c>
      <c r="N22" s="513">
        <f t="shared" si="5"/>
        <v>0</v>
      </c>
      <c r="O22" s="514">
        <f t="shared" si="6"/>
        <v>0</v>
      </c>
      <c r="P22" s="272"/>
    </row>
    <row r="23" spans="2:16" ht="13" thickBot="1">
      <c r="B23" s="195" t="str">
        <f t="shared" si="7"/>
        <v/>
      </c>
      <c r="C23" s="507">
        <f>IF(D11="","-",+C22+1)</f>
        <v>2014</v>
      </c>
      <c r="D23" s="523">
        <v>0</v>
      </c>
      <c r="E23" s="522">
        <v>0</v>
      </c>
      <c r="F23" s="523">
        <v>0</v>
      </c>
      <c r="G23" s="524">
        <v>0</v>
      </c>
      <c r="H23" s="491">
        <v>0</v>
      </c>
      <c r="I23" s="511">
        <f t="shared" si="0"/>
        <v>0</v>
      </c>
      <c r="J23" s="511"/>
      <c r="K23" s="512">
        <v>0</v>
      </c>
      <c r="L23" s="513">
        <f t="shared" si="4"/>
        <v>0</v>
      </c>
      <c r="M23" s="512">
        <v>0</v>
      </c>
      <c r="N23" s="513">
        <f t="shared" si="5"/>
        <v>0</v>
      </c>
      <c r="O23" s="514">
        <f t="shared" si="6"/>
        <v>0</v>
      </c>
      <c r="P23" s="272"/>
    </row>
    <row r="24" spans="2:16" ht="13" thickBot="1">
      <c r="B24" s="195" t="str">
        <f t="shared" si="7"/>
        <v/>
      </c>
      <c r="C24" s="507">
        <f>IF(D11="","-",+C23+1)</f>
        <v>2015</v>
      </c>
      <c r="D24" s="523">
        <v>0</v>
      </c>
      <c r="E24" s="522">
        <v>0</v>
      </c>
      <c r="F24" s="523">
        <v>0</v>
      </c>
      <c r="G24" s="524">
        <v>0</v>
      </c>
      <c r="H24" s="491">
        <v>0</v>
      </c>
      <c r="I24" s="511">
        <f t="shared" si="0"/>
        <v>0</v>
      </c>
      <c r="J24" s="511"/>
      <c r="K24" s="512">
        <v>0</v>
      </c>
      <c r="L24" s="513">
        <f t="shared" si="4"/>
        <v>0</v>
      </c>
      <c r="M24" s="512">
        <v>0</v>
      </c>
      <c r="N24" s="513">
        <f t="shared" si="5"/>
        <v>0</v>
      </c>
      <c r="O24" s="514">
        <f t="shared" si="6"/>
        <v>0</v>
      </c>
      <c r="P24" s="272"/>
    </row>
    <row r="25" spans="2:16" ht="13" thickBot="1">
      <c r="B25" s="195" t="str">
        <f t="shared" si="7"/>
        <v/>
      </c>
      <c r="C25" s="507">
        <f>IF(D11="","-",+C24+1)</f>
        <v>2016</v>
      </c>
      <c r="D25" s="523">
        <v>0</v>
      </c>
      <c r="E25" s="522">
        <v>0</v>
      </c>
      <c r="F25" s="523">
        <v>0</v>
      </c>
      <c r="G25" s="524">
        <v>0</v>
      </c>
      <c r="H25" s="491">
        <v>0</v>
      </c>
      <c r="I25" s="511">
        <f t="shared" si="0"/>
        <v>0</v>
      </c>
      <c r="J25" s="511"/>
      <c r="K25" s="512">
        <v>0</v>
      </c>
      <c r="L25" s="513">
        <f t="shared" si="4"/>
        <v>0</v>
      </c>
      <c r="M25" s="512">
        <v>0</v>
      </c>
      <c r="N25" s="513">
        <f t="shared" si="5"/>
        <v>0</v>
      </c>
      <c r="O25" s="514">
        <f t="shared" si="6"/>
        <v>0</v>
      </c>
      <c r="P25" s="272"/>
    </row>
    <row r="26" spans="2:16" ht="13" thickBot="1">
      <c r="B26" s="195" t="str">
        <f t="shared" si="7"/>
        <v/>
      </c>
      <c r="C26" s="507">
        <f>IF(D11="","-",+C25+1)</f>
        <v>2017</v>
      </c>
      <c r="D26" s="523">
        <v>0</v>
      </c>
      <c r="E26" s="522">
        <v>0</v>
      </c>
      <c r="F26" s="523">
        <v>0</v>
      </c>
      <c r="G26" s="524">
        <v>0</v>
      </c>
      <c r="H26" s="491">
        <v>0</v>
      </c>
      <c r="I26" s="511">
        <f t="shared" si="0"/>
        <v>0</v>
      </c>
      <c r="J26" s="511"/>
      <c r="K26" s="512">
        <v>0</v>
      </c>
      <c r="L26" s="513">
        <f t="shared" si="4"/>
        <v>0</v>
      </c>
      <c r="M26" s="512">
        <v>0</v>
      </c>
      <c r="N26" s="513">
        <f t="shared" si="5"/>
        <v>0</v>
      </c>
      <c r="O26" s="514">
        <f t="shared" si="6"/>
        <v>0</v>
      </c>
      <c r="P26" s="272"/>
    </row>
    <row r="27" spans="2:16" ht="13" thickBot="1">
      <c r="B27" s="195" t="str">
        <f t="shared" si="7"/>
        <v/>
      </c>
      <c r="C27" s="507">
        <f>IF(D11="","-",+C26+1)</f>
        <v>2018</v>
      </c>
      <c r="D27" s="521">
        <v>0</v>
      </c>
      <c r="E27" s="522">
        <v>0</v>
      </c>
      <c r="F27" s="523">
        <v>0</v>
      </c>
      <c r="G27" s="524">
        <v>0</v>
      </c>
      <c r="H27" s="491">
        <v>0</v>
      </c>
      <c r="I27" s="511">
        <f t="shared" si="0"/>
        <v>0</v>
      </c>
      <c r="J27" s="511"/>
      <c r="K27" s="512">
        <v>0</v>
      </c>
      <c r="L27" s="513">
        <f t="shared" si="4"/>
        <v>0</v>
      </c>
      <c r="M27" s="512">
        <v>0</v>
      </c>
      <c r="N27" s="513">
        <f t="shared" si="5"/>
        <v>0</v>
      </c>
      <c r="O27" s="514">
        <f t="shared" si="6"/>
        <v>0</v>
      </c>
      <c r="P27" s="272"/>
    </row>
    <row r="28" spans="2:16" ht="13" thickBot="1">
      <c r="B28" s="195" t="str">
        <f t="shared" si="7"/>
        <v/>
      </c>
      <c r="C28" s="507">
        <f>IF(D11="","-",+C27+1)</f>
        <v>2019</v>
      </c>
      <c r="D28" s="523">
        <v>0</v>
      </c>
      <c r="E28" s="522">
        <v>0</v>
      </c>
      <c r="F28" s="523">
        <v>0</v>
      </c>
      <c r="G28" s="524">
        <v>0</v>
      </c>
      <c r="H28" s="491">
        <v>0</v>
      </c>
      <c r="I28" s="511">
        <f t="shared" si="0"/>
        <v>0</v>
      </c>
      <c r="J28" s="511"/>
      <c r="K28" s="512">
        <v>0</v>
      </c>
      <c r="L28" s="513">
        <f t="shared" si="4"/>
        <v>0</v>
      </c>
      <c r="M28" s="512">
        <v>0</v>
      </c>
      <c r="N28" s="513">
        <f t="shared" si="5"/>
        <v>0</v>
      </c>
      <c r="O28" s="514">
        <f t="shared" si="6"/>
        <v>0</v>
      </c>
      <c r="P28" s="272"/>
    </row>
    <row r="29" spans="2:16" ht="13" thickBot="1">
      <c r="B29" s="195" t="str">
        <f t="shared" si="7"/>
        <v/>
      </c>
      <c r="C29" s="507">
        <f>IF(D11="","-",+C28+1)</f>
        <v>2020</v>
      </c>
      <c r="D29" s="523">
        <v>0</v>
      </c>
      <c r="E29" s="522">
        <v>0</v>
      </c>
      <c r="F29" s="523">
        <v>0</v>
      </c>
      <c r="G29" s="524">
        <v>0</v>
      </c>
      <c r="H29" s="491">
        <v>0</v>
      </c>
      <c r="I29" s="511">
        <f t="shared" si="0"/>
        <v>0</v>
      </c>
      <c r="J29" s="511"/>
      <c r="K29" s="512">
        <v>0</v>
      </c>
      <c r="L29" s="513">
        <f t="shared" si="4"/>
        <v>0</v>
      </c>
      <c r="M29" s="512">
        <v>0</v>
      </c>
      <c r="N29" s="513">
        <f t="shared" si="5"/>
        <v>0</v>
      </c>
      <c r="O29" s="514">
        <f t="shared" si="6"/>
        <v>0</v>
      </c>
      <c r="P29" s="272"/>
    </row>
    <row r="30" spans="2:16" ht="13" thickBot="1">
      <c r="B30" s="195" t="str">
        <f t="shared" si="7"/>
        <v/>
      </c>
      <c r="C30" s="507">
        <f>IF(D11="","-",+C29+1)</f>
        <v>2021</v>
      </c>
      <c r="D30" s="523">
        <v>0</v>
      </c>
      <c r="E30" s="522">
        <v>0</v>
      </c>
      <c r="F30" s="523">
        <v>0</v>
      </c>
      <c r="G30" s="524">
        <v>0</v>
      </c>
      <c r="H30" s="491">
        <v>0</v>
      </c>
      <c r="I30" s="511">
        <f t="shared" si="0"/>
        <v>0</v>
      </c>
      <c r="J30" s="511"/>
      <c r="K30" s="512">
        <v>0</v>
      </c>
      <c r="L30" s="513">
        <f t="shared" si="4"/>
        <v>0</v>
      </c>
      <c r="M30" s="512">
        <v>0</v>
      </c>
      <c r="N30" s="513">
        <f t="shared" si="5"/>
        <v>0</v>
      </c>
      <c r="O30" s="514">
        <f t="shared" si="6"/>
        <v>0</v>
      </c>
      <c r="P30" s="272"/>
    </row>
    <row r="31" spans="2:16" ht="13" thickBot="1">
      <c r="B31" s="195" t="str">
        <f t="shared" si="7"/>
        <v/>
      </c>
      <c r="C31" s="507">
        <f>IF(D11="","-",+C30+1)</f>
        <v>2022</v>
      </c>
      <c r="D31" s="523">
        <v>0</v>
      </c>
      <c r="E31" s="522">
        <v>0</v>
      </c>
      <c r="F31" s="523">
        <v>0</v>
      </c>
      <c r="G31" s="524">
        <v>0</v>
      </c>
      <c r="H31" s="491">
        <v>0</v>
      </c>
      <c r="I31" s="511">
        <f t="shared" si="0"/>
        <v>0</v>
      </c>
      <c r="J31" s="511"/>
      <c r="K31" s="512">
        <v>0</v>
      </c>
      <c r="L31" s="513">
        <f t="shared" si="4"/>
        <v>0</v>
      </c>
      <c r="M31" s="512">
        <v>0</v>
      </c>
      <c r="N31" s="513">
        <f t="shared" si="5"/>
        <v>0</v>
      </c>
      <c r="O31" s="514">
        <f t="shared" si="6"/>
        <v>0</v>
      </c>
      <c r="P31" s="272"/>
    </row>
    <row r="32" spans="2:16" ht="13" thickBot="1">
      <c r="B32" s="195" t="str">
        <f t="shared" si="7"/>
        <v/>
      </c>
      <c r="C32" s="612">
        <f>IF(D11="","-",+C31+1)</f>
        <v>2023</v>
      </c>
      <c r="D32" s="523">
        <v>0</v>
      </c>
      <c r="E32" s="522">
        <v>0</v>
      </c>
      <c r="F32" s="523">
        <v>0</v>
      </c>
      <c r="G32" s="524">
        <v>0</v>
      </c>
      <c r="H32" s="491">
        <v>0</v>
      </c>
      <c r="I32" s="511">
        <f t="shared" si="0"/>
        <v>0</v>
      </c>
      <c r="J32" s="511"/>
      <c r="K32" s="512">
        <v>0</v>
      </c>
      <c r="L32" s="513">
        <f t="shared" si="4"/>
        <v>0</v>
      </c>
      <c r="M32" s="512">
        <v>0</v>
      </c>
      <c r="N32" s="513">
        <f t="shared" si="5"/>
        <v>0</v>
      </c>
      <c r="O32" s="514">
        <f t="shared" si="6"/>
        <v>0</v>
      </c>
      <c r="P32" s="272"/>
    </row>
    <row r="33" spans="2:16" ht="13">
      <c r="B33" s="195" t="str">
        <f t="shared" si="7"/>
        <v/>
      </c>
      <c r="C33" s="669">
        <f>IF(D11="","-",+C32+1)</f>
        <v>2024</v>
      </c>
      <c r="D33" s="523">
        <v>0</v>
      </c>
      <c r="E33" s="522">
        <v>0</v>
      </c>
      <c r="F33" s="523">
        <v>0</v>
      </c>
      <c r="G33" s="524">
        <v>0</v>
      </c>
      <c r="H33" s="491">
        <v>0</v>
      </c>
      <c r="I33" s="511">
        <f t="shared" si="0"/>
        <v>0</v>
      </c>
      <c r="J33" s="511"/>
      <c r="K33" s="512">
        <v>0</v>
      </c>
      <c r="L33" s="513">
        <f t="shared" si="4"/>
        <v>0</v>
      </c>
      <c r="M33" s="512">
        <v>0</v>
      </c>
      <c r="N33" s="513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7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ref="F34:F48" si="8">+D34-E34</f>
        <v>0</v>
      </c>
      <c r="G34" s="524">
        <f t="shared" ref="G34:G72" si="9">+I$12*((D34+F34)/2)+E34</f>
        <v>0</v>
      </c>
      <c r="H34" s="491">
        <f t="shared" ref="H34:H72" si="10">+I$13*((D34+F34)/2)+E34</f>
        <v>0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7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8"/>
        <v>0</v>
      </c>
      <c r="G35" s="524">
        <f t="shared" si="9"/>
        <v>0</v>
      </c>
      <c r="H35" s="491">
        <f t="shared" si="10"/>
        <v>0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7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8"/>
        <v>0</v>
      </c>
      <c r="G36" s="524">
        <f t="shared" si="9"/>
        <v>0</v>
      </c>
      <c r="H36" s="491">
        <f t="shared" si="10"/>
        <v>0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7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8"/>
        <v>0</v>
      </c>
      <c r="G37" s="524">
        <f t="shared" si="9"/>
        <v>0</v>
      </c>
      <c r="H37" s="491">
        <f t="shared" si="10"/>
        <v>0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7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8"/>
        <v>0</v>
      </c>
      <c r="G38" s="524">
        <f t="shared" si="9"/>
        <v>0</v>
      </c>
      <c r="H38" s="491">
        <f t="shared" si="10"/>
        <v>0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7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8"/>
        <v>0</v>
      </c>
      <c r="G39" s="524">
        <f t="shared" si="9"/>
        <v>0</v>
      </c>
      <c r="H39" s="491">
        <f t="shared" si="10"/>
        <v>0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7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8"/>
        <v>0</v>
      </c>
      <c r="G40" s="524">
        <f t="shared" si="9"/>
        <v>0</v>
      </c>
      <c r="H40" s="491">
        <f t="shared" si="10"/>
        <v>0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7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8"/>
        <v>0</v>
      </c>
      <c r="G41" s="524">
        <f t="shared" si="9"/>
        <v>0</v>
      </c>
      <c r="H41" s="491">
        <f t="shared" si="10"/>
        <v>0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7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8"/>
        <v>0</v>
      </c>
      <c r="G42" s="524">
        <f t="shared" si="9"/>
        <v>0</v>
      </c>
      <c r="H42" s="491">
        <f t="shared" si="10"/>
        <v>0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7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8"/>
        <v>0</v>
      </c>
      <c r="G43" s="524">
        <f t="shared" si="9"/>
        <v>0</v>
      </c>
      <c r="H43" s="491">
        <f t="shared" si="10"/>
        <v>0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7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8"/>
        <v>0</v>
      </c>
      <c r="G44" s="524">
        <f t="shared" si="9"/>
        <v>0</v>
      </c>
      <c r="H44" s="491">
        <f t="shared" si="10"/>
        <v>0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7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8"/>
        <v>0</v>
      </c>
      <c r="G45" s="524">
        <f t="shared" si="9"/>
        <v>0</v>
      </c>
      <c r="H45" s="491">
        <f t="shared" si="10"/>
        <v>0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7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8"/>
        <v>0</v>
      </c>
      <c r="G46" s="524">
        <f t="shared" si="9"/>
        <v>0</v>
      </c>
      <c r="H46" s="491">
        <f t="shared" si="10"/>
        <v>0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7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8"/>
        <v>0</v>
      </c>
      <c r="G47" s="524">
        <f t="shared" si="9"/>
        <v>0</v>
      </c>
      <c r="H47" s="491">
        <f t="shared" si="10"/>
        <v>0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7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8"/>
        <v>0</v>
      </c>
      <c r="G48" s="524">
        <f t="shared" si="9"/>
        <v>0</v>
      </c>
      <c r="H48" s="491">
        <f t="shared" si="10"/>
        <v>0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7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11">+D49-E49</f>
        <v>0</v>
      </c>
      <c r="G49" s="524">
        <f t="shared" si="9"/>
        <v>0</v>
      </c>
      <c r="H49" s="491">
        <f t="shared" si="10"/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7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11"/>
        <v>0</v>
      </c>
      <c r="G50" s="524">
        <f t="shared" si="9"/>
        <v>0</v>
      </c>
      <c r="H50" s="491">
        <f t="shared" si="10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7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11"/>
        <v>0</v>
      </c>
      <c r="G51" s="524">
        <f t="shared" si="9"/>
        <v>0</v>
      </c>
      <c r="H51" s="491">
        <f t="shared" si="10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7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11"/>
        <v>0</v>
      </c>
      <c r="G52" s="524">
        <f t="shared" si="9"/>
        <v>0</v>
      </c>
      <c r="H52" s="491">
        <f t="shared" si="10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7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11"/>
        <v>0</v>
      </c>
      <c r="G53" s="524">
        <f t="shared" si="9"/>
        <v>0</v>
      </c>
      <c r="H53" s="491">
        <f t="shared" si="10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7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11"/>
        <v>0</v>
      </c>
      <c r="G54" s="524">
        <f t="shared" si="9"/>
        <v>0</v>
      </c>
      <c r="H54" s="491">
        <f t="shared" si="10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7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11"/>
        <v>0</v>
      </c>
      <c r="G55" s="524">
        <f t="shared" si="9"/>
        <v>0</v>
      </c>
      <c r="H55" s="491">
        <f t="shared" si="10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7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11"/>
        <v>0</v>
      </c>
      <c r="G56" s="524">
        <f t="shared" si="9"/>
        <v>0</v>
      </c>
      <c r="H56" s="491">
        <f t="shared" si="10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7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11"/>
        <v>0</v>
      </c>
      <c r="G57" s="524">
        <f t="shared" si="9"/>
        <v>0</v>
      </c>
      <c r="H57" s="491">
        <f t="shared" si="10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7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11"/>
        <v>0</v>
      </c>
      <c r="G58" s="524">
        <f t="shared" si="9"/>
        <v>0</v>
      </c>
      <c r="H58" s="491">
        <f t="shared" si="10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7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11"/>
        <v>0</v>
      </c>
      <c r="G59" s="524">
        <f t="shared" si="9"/>
        <v>0</v>
      </c>
      <c r="H59" s="491">
        <f t="shared" si="10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7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9"/>
        <v>0</v>
      </c>
      <c r="H60" s="491">
        <f t="shared" si="10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7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9"/>
        <v>0</v>
      </c>
      <c r="H61" s="491">
        <f t="shared" si="10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7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9"/>
        <v>0</v>
      </c>
      <c r="H62" s="491">
        <f t="shared" si="10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7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9"/>
        <v>0</v>
      </c>
      <c r="H63" s="491">
        <f t="shared" si="10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7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9"/>
        <v>0</v>
      </c>
      <c r="H64" s="491">
        <f t="shared" si="10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7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9"/>
        <v>0</v>
      </c>
      <c r="H65" s="491">
        <f t="shared" si="10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7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9"/>
        <v>0</v>
      </c>
      <c r="H66" s="491">
        <f t="shared" si="10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7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9"/>
        <v>0</v>
      </c>
      <c r="H67" s="491">
        <f t="shared" si="10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7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9"/>
        <v>0</v>
      </c>
      <c r="H68" s="491">
        <f t="shared" si="10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7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9"/>
        <v>0</v>
      </c>
      <c r="H69" s="491">
        <f t="shared" si="10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7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9"/>
        <v>0</v>
      </c>
      <c r="H70" s="491">
        <f t="shared" si="10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7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9"/>
        <v>0</v>
      </c>
      <c r="H71" s="491">
        <f t="shared" si="10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7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9"/>
        <v>0</v>
      </c>
      <c r="H72" s="471">
        <f t="shared" si="10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v>0</v>
      </c>
      <c r="M99" s="513">
        <f t="shared" ref="M99:M130" si="20">IF(L99&lt;&gt;0,+H99-L99,0)</f>
        <v>0</v>
      </c>
      <c r="N99" s="512">
        <v>0</v>
      </c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2010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2011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2012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2013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2014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2015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2016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2017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2018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3">
      <c r="B113" s="195" t="str">
        <f t="shared" si="25"/>
        <v/>
      </c>
      <c r="C113" s="669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view="pageBreakPreview" zoomScale="84" zoomScaleNormal="100" zoomScaleSheetLayoutView="84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77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374">
        <v>0</v>
      </c>
      <c r="E17" s="601">
        <v>0</v>
      </c>
      <c r="F17" s="374">
        <v>0</v>
      </c>
      <c r="G17" s="601">
        <v>0</v>
      </c>
      <c r="H17" s="491">
        <v>0</v>
      </c>
      <c r="I17" s="511">
        <v>0</v>
      </c>
      <c r="J17" s="511"/>
      <c r="K17" s="512">
        <v>741629</v>
      </c>
      <c r="L17" s="513">
        <f t="shared" ref="L17:L48" si="0">IF(K17&lt;&gt;0,+G17-K17,0)</f>
        <v>-741629</v>
      </c>
      <c r="M17" s="512">
        <f>K17</f>
        <v>741629</v>
      </c>
      <c r="N17" s="513">
        <f t="shared" ref="N17:N48" si="1">IF(M17&lt;&gt;0,+H17-M17,0)</f>
        <v>-741629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23">
        <v>0</v>
      </c>
      <c r="E18" s="522">
        <v>0</v>
      </c>
      <c r="F18" s="523">
        <v>0</v>
      </c>
      <c r="G18" s="524">
        <v>0</v>
      </c>
      <c r="H18" s="491">
        <v>0</v>
      </c>
      <c r="I18" s="511">
        <v>0</v>
      </c>
      <c r="J18" s="511"/>
      <c r="K18" s="518">
        <v>0</v>
      </c>
      <c r="L18" s="514">
        <f t="shared" si="0"/>
        <v>0</v>
      </c>
      <c r="M18" s="518">
        <v>0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523">
        <v>0</v>
      </c>
      <c r="E19" s="522">
        <v>0</v>
      </c>
      <c r="F19" s="523">
        <v>0</v>
      </c>
      <c r="G19" s="524">
        <v>0</v>
      </c>
      <c r="H19" s="491">
        <v>0</v>
      </c>
      <c r="I19" s="511">
        <v>0</v>
      </c>
      <c r="J19" s="511"/>
      <c r="K19" s="518">
        <v>0</v>
      </c>
      <c r="L19" s="514">
        <f t="shared" si="0"/>
        <v>0</v>
      </c>
      <c r="M19" s="518">
        <v>0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2010</v>
      </c>
      <c r="D20" s="523">
        <v>0</v>
      </c>
      <c r="E20" s="522">
        <v>0</v>
      </c>
      <c r="F20" s="523">
        <v>0</v>
      </c>
      <c r="G20" s="524">
        <v>0</v>
      </c>
      <c r="H20" s="491">
        <v>0</v>
      </c>
      <c r="I20" s="511">
        <v>0</v>
      </c>
      <c r="J20" s="511"/>
      <c r="K20" s="518">
        <v>0</v>
      </c>
      <c r="L20" s="514">
        <f t="shared" ref="L20:L34" si="4">IF(K20&lt;&gt;0,+G20-K20,0)</f>
        <v>0</v>
      </c>
      <c r="M20" s="518">
        <v>0</v>
      </c>
      <c r="N20" s="514">
        <f t="shared" ref="N20:N34" si="5">IF(M20&lt;&gt;0,+H20-M20,0)</f>
        <v>0</v>
      </c>
      <c r="O20" s="514">
        <f t="shared" ref="O20:O34" si="6">+N20-L20</f>
        <v>0</v>
      </c>
      <c r="P20" s="272"/>
    </row>
    <row r="21" spans="2:16" ht="12.5">
      <c r="B21" s="195" t="str">
        <f t="shared" si="3"/>
        <v/>
      </c>
      <c r="C21" s="507">
        <f>IF(D12="","-",+C20+1)</f>
        <v>2011</v>
      </c>
      <c r="D21" s="523">
        <v>0</v>
      </c>
      <c r="E21" s="522">
        <v>0</v>
      </c>
      <c r="F21" s="523">
        <v>0</v>
      </c>
      <c r="G21" s="524">
        <v>0</v>
      </c>
      <c r="H21" s="491">
        <v>0</v>
      </c>
      <c r="I21" s="511">
        <v>0</v>
      </c>
      <c r="J21" s="511"/>
      <c r="K21" s="518">
        <v>0</v>
      </c>
      <c r="L21" s="514">
        <f t="shared" si="4"/>
        <v>0</v>
      </c>
      <c r="M21" s="518">
        <v>0</v>
      </c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3"/>
        <v/>
      </c>
      <c r="C22" s="507">
        <f>IF(D11="","-",+C21+1)</f>
        <v>2012</v>
      </c>
      <c r="D22" s="523">
        <v>0</v>
      </c>
      <c r="E22" s="522">
        <v>0</v>
      </c>
      <c r="F22" s="523">
        <v>0</v>
      </c>
      <c r="G22" s="524">
        <v>0</v>
      </c>
      <c r="H22" s="491">
        <v>0</v>
      </c>
      <c r="I22" s="511">
        <v>0</v>
      </c>
      <c r="J22" s="511"/>
      <c r="K22" s="518">
        <v>0</v>
      </c>
      <c r="L22" s="514">
        <f t="shared" si="4"/>
        <v>0</v>
      </c>
      <c r="M22" s="518">
        <v>0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3"/>
        <v/>
      </c>
      <c r="C23" s="507">
        <f>IF(D11="","-",+C22+1)</f>
        <v>2013</v>
      </c>
      <c r="D23" s="523">
        <v>0</v>
      </c>
      <c r="E23" s="522">
        <v>0</v>
      </c>
      <c r="F23" s="523">
        <v>0</v>
      </c>
      <c r="G23" s="524">
        <v>0</v>
      </c>
      <c r="H23" s="491">
        <v>0</v>
      </c>
      <c r="I23" s="511">
        <v>0</v>
      </c>
      <c r="J23" s="511"/>
      <c r="K23" s="518">
        <v>0</v>
      </c>
      <c r="L23" s="514">
        <f t="shared" si="4"/>
        <v>0</v>
      </c>
      <c r="M23" s="518">
        <v>0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/>
      </c>
      <c r="C24" s="507">
        <f>IF(D11="","-",+C23+1)</f>
        <v>2014</v>
      </c>
      <c r="D24" s="523">
        <v>0</v>
      </c>
      <c r="E24" s="522">
        <v>0</v>
      </c>
      <c r="F24" s="523">
        <v>0</v>
      </c>
      <c r="G24" s="524">
        <v>0</v>
      </c>
      <c r="H24" s="491">
        <v>0</v>
      </c>
      <c r="I24" s="511">
        <v>0</v>
      </c>
      <c r="J24" s="511"/>
      <c r="K24" s="518">
        <v>0</v>
      </c>
      <c r="L24" s="514">
        <f t="shared" si="4"/>
        <v>0</v>
      </c>
      <c r="M24" s="518">
        <v>0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2015</v>
      </c>
      <c r="D25" s="523">
        <v>0</v>
      </c>
      <c r="E25" s="522">
        <v>0</v>
      </c>
      <c r="F25" s="523">
        <v>0</v>
      </c>
      <c r="G25" s="524">
        <v>0</v>
      </c>
      <c r="H25" s="491">
        <v>0</v>
      </c>
      <c r="I25" s="511">
        <v>0</v>
      </c>
      <c r="J25" s="511"/>
      <c r="K25" s="518">
        <v>0</v>
      </c>
      <c r="L25" s="514">
        <f t="shared" si="4"/>
        <v>0</v>
      </c>
      <c r="M25" s="518">
        <v>0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2016</v>
      </c>
      <c r="D26" s="523">
        <v>0</v>
      </c>
      <c r="E26" s="522">
        <v>0</v>
      </c>
      <c r="F26" s="523">
        <v>0</v>
      </c>
      <c r="G26" s="524">
        <v>0</v>
      </c>
      <c r="H26" s="491">
        <v>0</v>
      </c>
      <c r="I26" s="511">
        <v>0</v>
      </c>
      <c r="J26" s="511"/>
      <c r="K26" s="518">
        <v>0</v>
      </c>
      <c r="L26" s="514">
        <f t="shared" si="4"/>
        <v>0</v>
      </c>
      <c r="M26" s="518">
        <v>0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2017</v>
      </c>
      <c r="D27" s="521">
        <v>0</v>
      </c>
      <c r="E27" s="522">
        <v>0</v>
      </c>
      <c r="F27" s="523">
        <v>0</v>
      </c>
      <c r="G27" s="524">
        <v>0</v>
      </c>
      <c r="H27" s="491">
        <v>0</v>
      </c>
      <c r="I27" s="511">
        <v>0</v>
      </c>
      <c r="J27" s="511"/>
      <c r="K27" s="518">
        <v>0</v>
      </c>
      <c r="L27" s="514">
        <f t="shared" si="4"/>
        <v>0</v>
      </c>
      <c r="M27" s="518">
        <v>0</v>
      </c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2018</v>
      </c>
      <c r="D28" s="523">
        <v>0</v>
      </c>
      <c r="E28" s="522">
        <v>0</v>
      </c>
      <c r="F28" s="523">
        <v>0</v>
      </c>
      <c r="G28" s="524">
        <v>0</v>
      </c>
      <c r="H28" s="491">
        <v>0</v>
      </c>
      <c r="I28" s="511">
        <v>0</v>
      </c>
      <c r="J28" s="511"/>
      <c r="K28" s="518">
        <v>0</v>
      </c>
      <c r="L28" s="514">
        <f t="shared" si="4"/>
        <v>0</v>
      </c>
      <c r="M28" s="518">
        <v>0</v>
      </c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2019</v>
      </c>
      <c r="D29" s="523">
        <v>0</v>
      </c>
      <c r="E29" s="522">
        <v>0</v>
      </c>
      <c r="F29" s="523">
        <v>0</v>
      </c>
      <c r="G29" s="524">
        <v>0</v>
      </c>
      <c r="H29" s="491">
        <v>0</v>
      </c>
      <c r="I29" s="511">
        <v>0</v>
      </c>
      <c r="J29" s="511"/>
      <c r="K29" s="518">
        <v>0</v>
      </c>
      <c r="L29" s="514">
        <f t="shared" si="4"/>
        <v>0</v>
      </c>
      <c r="M29" s="518">
        <v>0</v>
      </c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2020</v>
      </c>
      <c r="D30" s="523">
        <v>0</v>
      </c>
      <c r="E30" s="522">
        <v>0</v>
      </c>
      <c r="F30" s="523">
        <v>0</v>
      </c>
      <c r="G30" s="524">
        <v>0</v>
      </c>
      <c r="H30" s="491">
        <v>0</v>
      </c>
      <c r="I30" s="511">
        <v>0</v>
      </c>
      <c r="J30" s="511"/>
      <c r="K30" s="518">
        <v>0</v>
      </c>
      <c r="L30" s="514">
        <f t="shared" si="4"/>
        <v>0</v>
      </c>
      <c r="M30" s="518">
        <v>0</v>
      </c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2021</v>
      </c>
      <c r="D31" s="523">
        <v>0</v>
      </c>
      <c r="E31" s="522">
        <v>0</v>
      </c>
      <c r="F31" s="523">
        <v>0</v>
      </c>
      <c r="G31" s="524">
        <v>0</v>
      </c>
      <c r="H31" s="491">
        <v>0</v>
      </c>
      <c r="I31" s="511">
        <v>0</v>
      </c>
      <c r="J31" s="511"/>
      <c r="K31" s="518">
        <v>0</v>
      </c>
      <c r="L31" s="514">
        <f t="shared" si="4"/>
        <v>0</v>
      </c>
      <c r="M31" s="518">
        <v>0</v>
      </c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2022</v>
      </c>
      <c r="D32" s="523">
        <v>0</v>
      </c>
      <c r="E32" s="522">
        <v>0</v>
      </c>
      <c r="F32" s="523">
        <v>0</v>
      </c>
      <c r="G32" s="524">
        <v>0</v>
      </c>
      <c r="H32" s="491">
        <v>0</v>
      </c>
      <c r="I32" s="511">
        <v>0</v>
      </c>
      <c r="J32" s="511"/>
      <c r="K32" s="518">
        <v>0</v>
      </c>
      <c r="L32" s="514">
        <f t="shared" si="4"/>
        <v>0</v>
      </c>
      <c r="M32" s="518">
        <v>0</v>
      </c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2023</v>
      </c>
      <c r="D33" s="523">
        <v>0</v>
      </c>
      <c r="E33" s="522">
        <v>0</v>
      </c>
      <c r="F33" s="523">
        <v>0</v>
      </c>
      <c r="G33" s="524">
        <v>0</v>
      </c>
      <c r="H33" s="491">
        <v>0</v>
      </c>
      <c r="I33" s="511">
        <v>0</v>
      </c>
      <c r="J33" s="511"/>
      <c r="K33" s="518">
        <v>0</v>
      </c>
      <c r="L33" s="514">
        <f t="shared" si="4"/>
        <v>0</v>
      </c>
      <c r="M33" s="518">
        <v>0</v>
      </c>
      <c r="N33" s="514">
        <f t="shared" si="5"/>
        <v>0</v>
      </c>
      <c r="O33" s="514">
        <f t="shared" si="6"/>
        <v>0</v>
      </c>
      <c r="P33" s="272"/>
    </row>
    <row r="34" spans="2:16" ht="13">
      <c r="B34" s="195" t="str">
        <f t="shared" si="3"/>
        <v/>
      </c>
      <c r="C34" s="669">
        <f>IF(D11="","-",+C33+1)</f>
        <v>2024</v>
      </c>
      <c r="D34" s="523">
        <v>0</v>
      </c>
      <c r="E34" s="522">
        <v>0</v>
      </c>
      <c r="F34" s="523">
        <v>0</v>
      </c>
      <c r="G34" s="524">
        <v>0</v>
      </c>
      <c r="H34" s="491">
        <v>0</v>
      </c>
      <c r="I34" s="511">
        <v>0</v>
      </c>
      <c r="J34" s="511"/>
      <c r="K34" s="518">
        <v>0</v>
      </c>
      <c r="L34" s="514">
        <f t="shared" si="4"/>
        <v>0</v>
      </c>
      <c r="M34" s="518">
        <v>0</v>
      </c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ref="F35:F48" si="7">+D35-E35</f>
        <v>0</v>
      </c>
      <c r="G35" s="524">
        <f t="shared" ref="G35:G48" si="8">+I$12*((D35+F35)/2)+E35</f>
        <v>0</v>
      </c>
      <c r="H35" s="491">
        <f t="shared" ref="H35:H48" si="9">+I$13*((D35+F35)/2)+E35</f>
        <v>0</v>
      </c>
      <c r="I35" s="511">
        <f t="shared" ref="I35:I48" si="10">H35-G35</f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3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7"/>
        <v>0</v>
      </c>
      <c r="G36" s="524">
        <f t="shared" si="8"/>
        <v>0</v>
      </c>
      <c r="H36" s="491">
        <f t="shared" si="9"/>
        <v>0</v>
      </c>
      <c r="I36" s="511">
        <f t="shared" si="10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3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7"/>
        <v>0</v>
      </c>
      <c r="G37" s="524">
        <f t="shared" si="8"/>
        <v>0</v>
      </c>
      <c r="H37" s="491">
        <f t="shared" si="9"/>
        <v>0</v>
      </c>
      <c r="I37" s="511">
        <f t="shared" si="10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3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7"/>
        <v>0</v>
      </c>
      <c r="G38" s="524">
        <f t="shared" si="8"/>
        <v>0</v>
      </c>
      <c r="H38" s="491">
        <f t="shared" si="9"/>
        <v>0</v>
      </c>
      <c r="I38" s="511">
        <f t="shared" si="10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3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7"/>
        <v>0</v>
      </c>
      <c r="G39" s="524">
        <f t="shared" si="8"/>
        <v>0</v>
      </c>
      <c r="H39" s="491">
        <f t="shared" si="9"/>
        <v>0</v>
      </c>
      <c r="I39" s="511">
        <f t="shared" si="10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3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7"/>
        <v>0</v>
      </c>
      <c r="G40" s="524">
        <f t="shared" si="8"/>
        <v>0</v>
      </c>
      <c r="H40" s="491">
        <f t="shared" si="9"/>
        <v>0</v>
      </c>
      <c r="I40" s="511">
        <f t="shared" si="10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3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7"/>
        <v>0</v>
      </c>
      <c r="G41" s="524">
        <f t="shared" si="8"/>
        <v>0</v>
      </c>
      <c r="H41" s="491">
        <f t="shared" si="9"/>
        <v>0</v>
      </c>
      <c r="I41" s="511">
        <f t="shared" si="10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3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7"/>
        <v>0</v>
      </c>
      <c r="G42" s="524">
        <f t="shared" si="8"/>
        <v>0</v>
      </c>
      <c r="H42" s="491">
        <f t="shared" si="9"/>
        <v>0</v>
      </c>
      <c r="I42" s="511">
        <f t="shared" si="10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3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7"/>
        <v>0</v>
      </c>
      <c r="G43" s="524">
        <f t="shared" si="8"/>
        <v>0</v>
      </c>
      <c r="H43" s="491">
        <f t="shared" si="9"/>
        <v>0</v>
      </c>
      <c r="I43" s="511">
        <f t="shared" si="10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3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7"/>
        <v>0</v>
      </c>
      <c r="G44" s="524">
        <f t="shared" si="8"/>
        <v>0</v>
      </c>
      <c r="H44" s="491">
        <f t="shared" si="9"/>
        <v>0</v>
      </c>
      <c r="I44" s="511">
        <f t="shared" si="10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3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7"/>
        <v>0</v>
      </c>
      <c r="G45" s="524">
        <f t="shared" si="8"/>
        <v>0</v>
      </c>
      <c r="H45" s="491">
        <f t="shared" si="9"/>
        <v>0</v>
      </c>
      <c r="I45" s="511">
        <f t="shared" si="10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3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7"/>
        <v>0</v>
      </c>
      <c r="G46" s="524">
        <f t="shared" si="8"/>
        <v>0</v>
      </c>
      <c r="H46" s="491">
        <f t="shared" si="9"/>
        <v>0</v>
      </c>
      <c r="I46" s="511">
        <f t="shared" si="10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3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7"/>
        <v>0</v>
      </c>
      <c r="G47" s="524">
        <f t="shared" si="8"/>
        <v>0</v>
      </c>
      <c r="H47" s="491">
        <f t="shared" si="9"/>
        <v>0</v>
      </c>
      <c r="I47" s="511">
        <f t="shared" si="10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3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7"/>
        <v>0</v>
      </c>
      <c r="G48" s="524">
        <f t="shared" si="8"/>
        <v>0</v>
      </c>
      <c r="H48" s="491">
        <f t="shared" si="9"/>
        <v>0</v>
      </c>
      <c r="I48" s="511">
        <f t="shared" si="10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3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11">+D49-E49</f>
        <v>0</v>
      </c>
      <c r="G49" s="524">
        <f t="shared" ref="G49:G72" si="12">+I$12*((D49+F49)/2)+E49</f>
        <v>0</v>
      </c>
      <c r="H49" s="491">
        <f t="shared" ref="H49:H72" si="13">+I$13*((D49+F49)/2)+E49</f>
        <v>0</v>
      </c>
      <c r="I49" s="511">
        <f t="shared" ref="I49:I72" si="14">H49-G49</f>
        <v>0</v>
      </c>
      <c r="J49" s="511"/>
      <c r="K49" s="525"/>
      <c r="L49" s="514">
        <f t="shared" ref="L49:L72" si="15">IF(K49&lt;&gt;0,+G49-K49,0)</f>
        <v>0</v>
      </c>
      <c r="M49" s="525"/>
      <c r="N49" s="514">
        <f t="shared" ref="N49:N72" si="16">IF(M49&lt;&gt;0,+H49-M49,0)</f>
        <v>0</v>
      </c>
      <c r="O49" s="514">
        <f t="shared" ref="O49:O72" si="17">+N49-L49</f>
        <v>0</v>
      </c>
      <c r="P49" s="272"/>
    </row>
    <row r="50" spans="2:17" ht="12.5">
      <c r="B50" s="195" t="str">
        <f t="shared" si="3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11"/>
        <v>0</v>
      </c>
      <c r="G50" s="524">
        <f t="shared" si="12"/>
        <v>0</v>
      </c>
      <c r="H50" s="491">
        <f t="shared" si="13"/>
        <v>0</v>
      </c>
      <c r="I50" s="511">
        <f t="shared" si="14"/>
        <v>0</v>
      </c>
      <c r="J50" s="511"/>
      <c r="K50" s="525"/>
      <c r="L50" s="514">
        <f t="shared" si="15"/>
        <v>0</v>
      </c>
      <c r="M50" s="525"/>
      <c r="N50" s="514">
        <f t="shared" si="16"/>
        <v>0</v>
      </c>
      <c r="O50" s="514">
        <f t="shared" si="17"/>
        <v>0</v>
      </c>
      <c r="P50" s="272"/>
    </row>
    <row r="51" spans="2:17" ht="12.5">
      <c r="B51" s="195" t="str">
        <f t="shared" si="3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11"/>
        <v>0</v>
      </c>
      <c r="G51" s="524">
        <f t="shared" si="12"/>
        <v>0</v>
      </c>
      <c r="H51" s="491">
        <f t="shared" si="13"/>
        <v>0</v>
      </c>
      <c r="I51" s="511">
        <f t="shared" si="14"/>
        <v>0</v>
      </c>
      <c r="J51" s="511"/>
      <c r="K51" s="525"/>
      <c r="L51" s="514">
        <f t="shared" si="15"/>
        <v>0</v>
      </c>
      <c r="M51" s="525"/>
      <c r="N51" s="514">
        <f t="shared" si="16"/>
        <v>0</v>
      </c>
      <c r="O51" s="514">
        <f t="shared" si="17"/>
        <v>0</v>
      </c>
      <c r="P51" s="272"/>
    </row>
    <row r="52" spans="2:17" ht="12.5">
      <c r="B52" s="195" t="str">
        <f t="shared" si="3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11"/>
        <v>0</v>
      </c>
      <c r="G52" s="524">
        <f t="shared" si="12"/>
        <v>0</v>
      </c>
      <c r="H52" s="491">
        <f t="shared" si="13"/>
        <v>0</v>
      </c>
      <c r="I52" s="511">
        <f t="shared" si="14"/>
        <v>0</v>
      </c>
      <c r="J52" s="511"/>
      <c r="K52" s="525"/>
      <c r="L52" s="514">
        <f t="shared" si="15"/>
        <v>0</v>
      </c>
      <c r="M52" s="525"/>
      <c r="N52" s="514">
        <f t="shared" si="16"/>
        <v>0</v>
      </c>
      <c r="O52" s="514">
        <f t="shared" si="17"/>
        <v>0</v>
      </c>
      <c r="P52" s="272"/>
    </row>
    <row r="53" spans="2:17" ht="12.5">
      <c r="B53" s="195" t="str">
        <f t="shared" si="3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11"/>
        <v>0</v>
      </c>
      <c r="G53" s="524">
        <f t="shared" si="12"/>
        <v>0</v>
      </c>
      <c r="H53" s="491">
        <f t="shared" si="13"/>
        <v>0</v>
      </c>
      <c r="I53" s="511">
        <f t="shared" si="14"/>
        <v>0</v>
      </c>
      <c r="J53" s="511"/>
      <c r="K53" s="525"/>
      <c r="L53" s="514">
        <f t="shared" si="15"/>
        <v>0</v>
      </c>
      <c r="M53" s="525"/>
      <c r="N53" s="514">
        <f t="shared" si="16"/>
        <v>0</v>
      </c>
      <c r="O53" s="514">
        <f t="shared" si="17"/>
        <v>0</v>
      </c>
      <c r="P53" s="272"/>
    </row>
    <row r="54" spans="2:17" ht="12.5">
      <c r="B54" s="195" t="str">
        <f t="shared" si="3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11"/>
        <v>0</v>
      </c>
      <c r="G54" s="524">
        <f t="shared" si="12"/>
        <v>0</v>
      </c>
      <c r="H54" s="491">
        <f t="shared" si="13"/>
        <v>0</v>
      </c>
      <c r="I54" s="511">
        <f t="shared" si="14"/>
        <v>0</v>
      </c>
      <c r="J54" s="511"/>
      <c r="K54" s="525"/>
      <c r="L54" s="514">
        <f t="shared" si="15"/>
        <v>0</v>
      </c>
      <c r="M54" s="525"/>
      <c r="N54" s="514">
        <f t="shared" si="16"/>
        <v>0</v>
      </c>
      <c r="O54" s="514">
        <f t="shared" si="17"/>
        <v>0</v>
      </c>
      <c r="P54" s="272"/>
    </row>
    <row r="55" spans="2:17" ht="12.5">
      <c r="B55" s="195" t="str">
        <f t="shared" si="3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11"/>
        <v>0</v>
      </c>
      <c r="G55" s="524">
        <f t="shared" si="12"/>
        <v>0</v>
      </c>
      <c r="H55" s="491">
        <f t="shared" si="13"/>
        <v>0</v>
      </c>
      <c r="I55" s="511">
        <f t="shared" si="14"/>
        <v>0</v>
      </c>
      <c r="J55" s="511"/>
      <c r="K55" s="525"/>
      <c r="L55" s="514">
        <f t="shared" si="15"/>
        <v>0</v>
      </c>
      <c r="M55" s="525"/>
      <c r="N55" s="514">
        <f t="shared" si="16"/>
        <v>0</v>
      </c>
      <c r="O55" s="514">
        <f t="shared" si="17"/>
        <v>0</v>
      </c>
      <c r="P55" s="272"/>
    </row>
    <row r="56" spans="2:17" ht="12.5">
      <c r="B56" s="195" t="str">
        <f t="shared" si="3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11"/>
        <v>0</v>
      </c>
      <c r="G56" s="524">
        <f t="shared" si="12"/>
        <v>0</v>
      </c>
      <c r="H56" s="491">
        <f t="shared" si="13"/>
        <v>0</v>
      </c>
      <c r="I56" s="511">
        <f t="shared" si="14"/>
        <v>0</v>
      </c>
      <c r="J56" s="511"/>
      <c r="K56" s="525"/>
      <c r="L56" s="514">
        <f t="shared" si="15"/>
        <v>0</v>
      </c>
      <c r="M56" s="525"/>
      <c r="N56" s="514">
        <f t="shared" si="16"/>
        <v>0</v>
      </c>
      <c r="O56" s="514">
        <f t="shared" si="17"/>
        <v>0</v>
      </c>
      <c r="P56" s="272"/>
    </row>
    <row r="57" spans="2:17" ht="12.5">
      <c r="B57" s="195" t="str">
        <f t="shared" si="3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11"/>
        <v>0</v>
      </c>
      <c r="G57" s="524">
        <f t="shared" si="12"/>
        <v>0</v>
      </c>
      <c r="H57" s="491">
        <f t="shared" si="13"/>
        <v>0</v>
      </c>
      <c r="I57" s="511">
        <f t="shared" si="14"/>
        <v>0</v>
      </c>
      <c r="J57" s="511"/>
      <c r="K57" s="525"/>
      <c r="L57" s="514">
        <f t="shared" si="15"/>
        <v>0</v>
      </c>
      <c r="M57" s="525"/>
      <c r="N57" s="514">
        <f t="shared" si="16"/>
        <v>0</v>
      </c>
      <c r="O57" s="514">
        <f t="shared" si="17"/>
        <v>0</v>
      </c>
      <c r="P57" s="272"/>
    </row>
    <row r="58" spans="2:17" ht="12.5">
      <c r="B58" s="195" t="str">
        <f t="shared" si="3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11"/>
        <v>0</v>
      </c>
      <c r="G58" s="524">
        <f t="shared" si="12"/>
        <v>0</v>
      </c>
      <c r="H58" s="491">
        <f t="shared" si="13"/>
        <v>0</v>
      </c>
      <c r="I58" s="511">
        <f t="shared" si="14"/>
        <v>0</v>
      </c>
      <c r="J58" s="511"/>
      <c r="K58" s="525"/>
      <c r="L58" s="514">
        <f t="shared" si="15"/>
        <v>0</v>
      </c>
      <c r="M58" s="525"/>
      <c r="N58" s="514">
        <f t="shared" si="16"/>
        <v>0</v>
      </c>
      <c r="O58" s="514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11"/>
        <v>0</v>
      </c>
      <c r="G59" s="524">
        <f t="shared" si="12"/>
        <v>0</v>
      </c>
      <c r="H59" s="491">
        <f t="shared" si="13"/>
        <v>0</v>
      </c>
      <c r="I59" s="511">
        <f t="shared" si="14"/>
        <v>0</v>
      </c>
      <c r="J59" s="511"/>
      <c r="K59" s="525"/>
      <c r="L59" s="514">
        <f t="shared" si="15"/>
        <v>0</v>
      </c>
      <c r="M59" s="525"/>
      <c r="N59" s="514">
        <f t="shared" si="16"/>
        <v>0</v>
      </c>
      <c r="O59" s="514">
        <f t="shared" si="17"/>
        <v>0</v>
      </c>
      <c r="P59" s="272"/>
    </row>
    <row r="60" spans="2:17" ht="12.5">
      <c r="B60" s="195" t="str">
        <f t="shared" si="3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2"/>
        <v>0</v>
      </c>
      <c r="H60" s="491">
        <f t="shared" si="13"/>
        <v>0</v>
      </c>
      <c r="I60" s="511">
        <f t="shared" si="14"/>
        <v>0</v>
      </c>
      <c r="J60" s="511"/>
      <c r="K60" s="525"/>
      <c r="L60" s="514">
        <f t="shared" si="15"/>
        <v>0</v>
      </c>
      <c r="M60" s="525"/>
      <c r="N60" s="514">
        <f t="shared" si="16"/>
        <v>0</v>
      </c>
      <c r="O60" s="514">
        <f t="shared" si="17"/>
        <v>0</v>
      </c>
      <c r="P60" s="272"/>
    </row>
    <row r="61" spans="2:17" ht="12.5">
      <c r="B61" s="195" t="str">
        <f t="shared" si="3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2"/>
        <v>0</v>
      </c>
      <c r="H61" s="491">
        <f t="shared" si="13"/>
        <v>0</v>
      </c>
      <c r="I61" s="511">
        <f t="shared" si="14"/>
        <v>0</v>
      </c>
      <c r="J61" s="511"/>
      <c r="K61" s="525"/>
      <c r="L61" s="514">
        <f t="shared" si="15"/>
        <v>0</v>
      </c>
      <c r="M61" s="525"/>
      <c r="N61" s="514">
        <f t="shared" si="16"/>
        <v>0</v>
      </c>
      <c r="O61" s="514">
        <f t="shared" si="17"/>
        <v>0</v>
      </c>
      <c r="P61" s="272"/>
    </row>
    <row r="62" spans="2:17" ht="12.5">
      <c r="B62" s="195" t="str">
        <f t="shared" si="3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2"/>
        <v>0</v>
      </c>
      <c r="H62" s="491">
        <f t="shared" si="13"/>
        <v>0</v>
      </c>
      <c r="I62" s="511">
        <f t="shared" si="14"/>
        <v>0</v>
      </c>
      <c r="J62" s="511"/>
      <c r="K62" s="525"/>
      <c r="L62" s="514">
        <f t="shared" si="15"/>
        <v>0</v>
      </c>
      <c r="M62" s="525"/>
      <c r="N62" s="514">
        <f t="shared" si="16"/>
        <v>0</v>
      </c>
      <c r="O62" s="514">
        <f t="shared" si="17"/>
        <v>0</v>
      </c>
      <c r="P62" s="272"/>
    </row>
    <row r="63" spans="2:17" ht="12.5">
      <c r="B63" s="195" t="str">
        <f t="shared" si="3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2"/>
        <v>0</v>
      </c>
      <c r="H63" s="491">
        <f t="shared" si="13"/>
        <v>0</v>
      </c>
      <c r="I63" s="511">
        <f t="shared" si="14"/>
        <v>0</v>
      </c>
      <c r="J63" s="511"/>
      <c r="K63" s="525"/>
      <c r="L63" s="514">
        <f t="shared" si="15"/>
        <v>0</v>
      </c>
      <c r="M63" s="525"/>
      <c r="N63" s="514">
        <f t="shared" si="16"/>
        <v>0</v>
      </c>
      <c r="O63" s="514">
        <f t="shared" si="17"/>
        <v>0</v>
      </c>
      <c r="P63" s="272"/>
    </row>
    <row r="64" spans="2:17" ht="12.5">
      <c r="B64" s="195" t="str">
        <f t="shared" si="3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2"/>
        <v>0</v>
      </c>
      <c r="H64" s="491">
        <f t="shared" si="13"/>
        <v>0</v>
      </c>
      <c r="I64" s="511">
        <f t="shared" si="14"/>
        <v>0</v>
      </c>
      <c r="J64" s="511"/>
      <c r="K64" s="525"/>
      <c r="L64" s="514">
        <f t="shared" si="15"/>
        <v>0</v>
      </c>
      <c r="M64" s="525"/>
      <c r="N64" s="514">
        <f t="shared" si="16"/>
        <v>0</v>
      </c>
      <c r="O64" s="514">
        <f t="shared" si="17"/>
        <v>0</v>
      </c>
      <c r="P64" s="272"/>
    </row>
    <row r="65" spans="1:16" ht="12.5">
      <c r="B65" s="195" t="str">
        <f t="shared" si="3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2"/>
        <v>0</v>
      </c>
      <c r="H65" s="491">
        <f t="shared" si="13"/>
        <v>0</v>
      </c>
      <c r="I65" s="511">
        <f t="shared" si="14"/>
        <v>0</v>
      </c>
      <c r="J65" s="511"/>
      <c r="K65" s="525"/>
      <c r="L65" s="514">
        <f t="shared" si="15"/>
        <v>0</v>
      </c>
      <c r="M65" s="525"/>
      <c r="N65" s="514">
        <f t="shared" si="16"/>
        <v>0</v>
      </c>
      <c r="O65" s="514">
        <f t="shared" si="17"/>
        <v>0</v>
      </c>
      <c r="P65" s="272"/>
    </row>
    <row r="66" spans="1:16" ht="12.5">
      <c r="B66" s="195" t="str">
        <f t="shared" si="3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2"/>
        <v>0</v>
      </c>
      <c r="H66" s="491">
        <f t="shared" si="13"/>
        <v>0</v>
      </c>
      <c r="I66" s="511">
        <f t="shared" si="14"/>
        <v>0</v>
      </c>
      <c r="J66" s="511"/>
      <c r="K66" s="525"/>
      <c r="L66" s="514">
        <f t="shared" si="15"/>
        <v>0</v>
      </c>
      <c r="M66" s="525"/>
      <c r="N66" s="514">
        <f t="shared" si="16"/>
        <v>0</v>
      </c>
      <c r="O66" s="514">
        <f t="shared" si="17"/>
        <v>0</v>
      </c>
      <c r="P66" s="272"/>
    </row>
    <row r="67" spans="1:16" ht="12.5">
      <c r="B67" s="195" t="str">
        <f t="shared" si="3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2"/>
        <v>0</v>
      </c>
      <c r="H67" s="491">
        <f t="shared" si="13"/>
        <v>0</v>
      </c>
      <c r="I67" s="511">
        <f t="shared" si="14"/>
        <v>0</v>
      </c>
      <c r="J67" s="511"/>
      <c r="K67" s="525"/>
      <c r="L67" s="514">
        <f t="shared" si="15"/>
        <v>0</v>
      </c>
      <c r="M67" s="525"/>
      <c r="N67" s="514">
        <f t="shared" si="16"/>
        <v>0</v>
      </c>
      <c r="O67" s="514">
        <f t="shared" si="17"/>
        <v>0</v>
      </c>
      <c r="P67" s="272"/>
    </row>
    <row r="68" spans="1:16" ht="12.5">
      <c r="B68" s="195" t="str">
        <f t="shared" si="3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2"/>
        <v>0</v>
      </c>
      <c r="H68" s="491">
        <f t="shared" si="13"/>
        <v>0</v>
      </c>
      <c r="I68" s="511">
        <f t="shared" si="14"/>
        <v>0</v>
      </c>
      <c r="J68" s="511"/>
      <c r="K68" s="525"/>
      <c r="L68" s="514">
        <f t="shared" si="15"/>
        <v>0</v>
      </c>
      <c r="M68" s="525"/>
      <c r="N68" s="514">
        <f t="shared" si="16"/>
        <v>0</v>
      </c>
      <c r="O68" s="514">
        <f t="shared" si="17"/>
        <v>0</v>
      </c>
      <c r="P68" s="272"/>
    </row>
    <row r="69" spans="1:16" ht="12.5">
      <c r="B69" s="195" t="str">
        <f t="shared" si="3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2"/>
        <v>0</v>
      </c>
      <c r="H69" s="491">
        <f t="shared" si="13"/>
        <v>0</v>
      </c>
      <c r="I69" s="511">
        <f t="shared" si="14"/>
        <v>0</v>
      </c>
      <c r="J69" s="511"/>
      <c r="K69" s="525"/>
      <c r="L69" s="514">
        <f t="shared" si="15"/>
        <v>0</v>
      </c>
      <c r="M69" s="525"/>
      <c r="N69" s="514">
        <f t="shared" si="16"/>
        <v>0</v>
      </c>
      <c r="O69" s="514">
        <f t="shared" si="17"/>
        <v>0</v>
      </c>
      <c r="P69" s="272"/>
    </row>
    <row r="70" spans="1:16" ht="12.5">
      <c r="B70" s="195" t="str">
        <f t="shared" si="3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2"/>
        <v>0</v>
      </c>
      <c r="H70" s="491">
        <f t="shared" si="13"/>
        <v>0</v>
      </c>
      <c r="I70" s="511">
        <f t="shared" si="14"/>
        <v>0</v>
      </c>
      <c r="J70" s="511"/>
      <c r="K70" s="525"/>
      <c r="L70" s="514">
        <f t="shared" si="15"/>
        <v>0</v>
      </c>
      <c r="M70" s="525"/>
      <c r="N70" s="514">
        <f t="shared" si="16"/>
        <v>0</v>
      </c>
      <c r="O70" s="514">
        <f t="shared" si="17"/>
        <v>0</v>
      </c>
      <c r="P70" s="272"/>
    </row>
    <row r="71" spans="1:16" ht="12.5">
      <c r="B71" s="195" t="str">
        <f t="shared" si="3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2"/>
        <v>0</v>
      </c>
      <c r="H71" s="491">
        <f t="shared" si="13"/>
        <v>0</v>
      </c>
      <c r="I71" s="511">
        <f t="shared" si="14"/>
        <v>0</v>
      </c>
      <c r="J71" s="511"/>
      <c r="K71" s="525"/>
      <c r="L71" s="514">
        <f t="shared" si="15"/>
        <v>0</v>
      </c>
      <c r="M71" s="525"/>
      <c r="N71" s="514">
        <f t="shared" si="16"/>
        <v>0</v>
      </c>
      <c r="O71" s="514">
        <f t="shared" si="17"/>
        <v>0</v>
      </c>
      <c r="P71" s="272"/>
    </row>
    <row r="72" spans="1:16" ht="13" thickBot="1">
      <c r="B72" s="195" t="str">
        <f t="shared" si="3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2"/>
        <v>0</v>
      </c>
      <c r="H72" s="471">
        <f t="shared" si="13"/>
        <v>0</v>
      </c>
      <c r="I72" s="531">
        <f t="shared" si="14"/>
        <v>0</v>
      </c>
      <c r="J72" s="511"/>
      <c r="K72" s="532"/>
      <c r="L72" s="533">
        <f t="shared" si="15"/>
        <v>0</v>
      </c>
      <c r="M72" s="532"/>
      <c r="N72" s="533">
        <f t="shared" si="16"/>
        <v>0</v>
      </c>
      <c r="O72" s="533">
        <f t="shared" si="17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8">+(F99+D99)/2</f>
        <v>0</v>
      </c>
      <c r="H99" s="604">
        <f t="shared" ref="H99:H112" si="19">+J$94*G99+E99</f>
        <v>0</v>
      </c>
      <c r="I99" s="605">
        <f t="shared" ref="I99:I112" si="20">+J$95*G99+E99</f>
        <v>0</v>
      </c>
      <c r="J99" s="514">
        <f t="shared" ref="J99:J130" si="21">+I99-H99</f>
        <v>0</v>
      </c>
      <c r="K99" s="514"/>
      <c r="L99" s="512">
        <f>K17</f>
        <v>741629</v>
      </c>
      <c r="M99" s="513">
        <f t="shared" ref="M99:M130" si="22">IF(L99&lt;&gt;0,+H99-L99,0)</f>
        <v>-741629</v>
      </c>
      <c r="N99" s="512">
        <f>M17</f>
        <v>741629</v>
      </c>
      <c r="O99" s="513">
        <f t="shared" ref="O99:O130" si="23">IF(N99&lt;&gt;0,+I99-N99,0)</f>
        <v>-741629</v>
      </c>
      <c r="P99" s="513">
        <f t="shared" ref="P99:P130" si="24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2008</v>
      </c>
      <c r="D100" s="374">
        <f t="shared" ref="D100:D109" si="25">F99</f>
        <v>0</v>
      </c>
      <c r="E100" s="522">
        <f>IF(+J96&lt;F99,J96,D100)</f>
        <v>0</v>
      </c>
      <c r="F100" s="523">
        <f t="shared" ref="F100:F130" si="26">+D100-E100</f>
        <v>0</v>
      </c>
      <c r="G100" s="523">
        <f t="shared" si="18"/>
        <v>0</v>
      </c>
      <c r="H100" s="526">
        <f t="shared" si="19"/>
        <v>0</v>
      </c>
      <c r="I100" s="577">
        <f t="shared" si="20"/>
        <v>0</v>
      </c>
      <c r="J100" s="514">
        <f t="shared" si="21"/>
        <v>0</v>
      </c>
      <c r="K100" s="514"/>
      <c r="L100" s="518">
        <v>0</v>
      </c>
      <c r="M100" s="514">
        <f t="shared" si="22"/>
        <v>0</v>
      </c>
      <c r="N100" s="518">
        <v>0</v>
      </c>
      <c r="O100" s="514">
        <f t="shared" si="23"/>
        <v>0</v>
      </c>
      <c r="P100" s="514">
        <f t="shared" si="24"/>
        <v>0</v>
      </c>
      <c r="Q100" s="269"/>
    </row>
    <row r="101" spans="1:17" ht="12.5">
      <c r="B101" s="195" t="str">
        <f t="shared" ref="B101:B154" si="27">IF(D101=F100,"","IU")</f>
        <v/>
      </c>
      <c r="C101" s="507">
        <f>IF(D93="","-",+C100+1)</f>
        <v>2009</v>
      </c>
      <c r="D101" s="374">
        <f t="shared" si="25"/>
        <v>0</v>
      </c>
      <c r="E101" s="522">
        <f>IF(+J96&lt;F100,J96,D101)</f>
        <v>0</v>
      </c>
      <c r="F101" s="523">
        <f t="shared" si="26"/>
        <v>0</v>
      </c>
      <c r="G101" s="523">
        <f t="shared" si="18"/>
        <v>0</v>
      </c>
      <c r="H101" s="526">
        <f t="shared" si="19"/>
        <v>0</v>
      </c>
      <c r="I101" s="577">
        <f t="shared" si="20"/>
        <v>0</v>
      </c>
      <c r="J101" s="514">
        <f t="shared" si="21"/>
        <v>0</v>
      </c>
      <c r="K101" s="514"/>
      <c r="L101" s="518">
        <v>0</v>
      </c>
      <c r="M101" s="514">
        <f t="shared" si="22"/>
        <v>0</v>
      </c>
      <c r="N101" s="518">
        <v>0</v>
      </c>
      <c r="O101" s="514">
        <f t="shared" si="23"/>
        <v>0</v>
      </c>
      <c r="P101" s="514">
        <f t="shared" si="24"/>
        <v>0</v>
      </c>
      <c r="Q101" s="269"/>
    </row>
    <row r="102" spans="1:17" ht="12.5">
      <c r="B102" s="195" t="str">
        <f t="shared" si="27"/>
        <v/>
      </c>
      <c r="C102" s="507">
        <f>IF(D93="","-",+C101+1)</f>
        <v>2010</v>
      </c>
      <c r="D102" s="374">
        <f t="shared" si="25"/>
        <v>0</v>
      </c>
      <c r="E102" s="522">
        <f>IF(+J96&lt;F101,J96,D102)</f>
        <v>0</v>
      </c>
      <c r="F102" s="523">
        <f t="shared" si="26"/>
        <v>0</v>
      </c>
      <c r="G102" s="523">
        <f t="shared" si="18"/>
        <v>0</v>
      </c>
      <c r="H102" s="526">
        <f t="shared" si="19"/>
        <v>0</v>
      </c>
      <c r="I102" s="577">
        <f t="shared" si="20"/>
        <v>0</v>
      </c>
      <c r="J102" s="514">
        <f t="shared" si="21"/>
        <v>0</v>
      </c>
      <c r="K102" s="514"/>
      <c r="L102" s="525"/>
      <c r="M102" s="514">
        <f t="shared" si="22"/>
        <v>0</v>
      </c>
      <c r="N102" s="525"/>
      <c r="O102" s="514">
        <f t="shared" si="23"/>
        <v>0</v>
      </c>
      <c r="P102" s="514">
        <f t="shared" si="24"/>
        <v>0</v>
      </c>
      <c r="Q102" s="269"/>
    </row>
    <row r="103" spans="1:17" ht="12.5">
      <c r="B103" s="195" t="str">
        <f t="shared" si="27"/>
        <v/>
      </c>
      <c r="C103" s="507">
        <f>IF(D93="","-",+C102+1)</f>
        <v>2011</v>
      </c>
      <c r="D103" s="374">
        <f t="shared" si="25"/>
        <v>0</v>
      </c>
      <c r="E103" s="522">
        <f>IF(+J96&lt;F102,J96,D103)</f>
        <v>0</v>
      </c>
      <c r="F103" s="523">
        <f t="shared" si="26"/>
        <v>0</v>
      </c>
      <c r="G103" s="523">
        <f t="shared" si="18"/>
        <v>0</v>
      </c>
      <c r="H103" s="526">
        <f t="shared" si="19"/>
        <v>0</v>
      </c>
      <c r="I103" s="577">
        <f t="shared" si="20"/>
        <v>0</v>
      </c>
      <c r="J103" s="514">
        <f t="shared" si="21"/>
        <v>0</v>
      </c>
      <c r="K103" s="514"/>
      <c r="L103" s="525"/>
      <c r="M103" s="514">
        <f t="shared" si="22"/>
        <v>0</v>
      </c>
      <c r="N103" s="525"/>
      <c r="O103" s="514">
        <f t="shared" si="23"/>
        <v>0</v>
      </c>
      <c r="P103" s="514">
        <f t="shared" si="24"/>
        <v>0</v>
      </c>
      <c r="Q103" s="269"/>
    </row>
    <row r="104" spans="1:17" ht="12.5">
      <c r="B104" s="195" t="str">
        <f t="shared" si="27"/>
        <v/>
      </c>
      <c r="C104" s="507">
        <f>IF(D93="","-",+C103+1)</f>
        <v>2012</v>
      </c>
      <c r="D104" s="374">
        <f t="shared" si="25"/>
        <v>0</v>
      </c>
      <c r="E104" s="522">
        <f>IF(+J96&lt;F103,J96,D104)</f>
        <v>0</v>
      </c>
      <c r="F104" s="523">
        <f t="shared" si="26"/>
        <v>0</v>
      </c>
      <c r="G104" s="523">
        <f t="shared" si="18"/>
        <v>0</v>
      </c>
      <c r="H104" s="526">
        <f t="shared" si="19"/>
        <v>0</v>
      </c>
      <c r="I104" s="577">
        <f t="shared" si="20"/>
        <v>0</v>
      </c>
      <c r="J104" s="514">
        <f t="shared" si="21"/>
        <v>0</v>
      </c>
      <c r="K104" s="514"/>
      <c r="L104" s="525"/>
      <c r="M104" s="514">
        <f t="shared" si="22"/>
        <v>0</v>
      </c>
      <c r="N104" s="525"/>
      <c r="O104" s="514">
        <f t="shared" si="23"/>
        <v>0</v>
      </c>
      <c r="P104" s="514">
        <f t="shared" si="24"/>
        <v>0</v>
      </c>
      <c r="Q104" s="269"/>
    </row>
    <row r="105" spans="1:17" ht="12.5">
      <c r="B105" s="195" t="str">
        <f t="shared" si="27"/>
        <v/>
      </c>
      <c r="C105" s="507">
        <f>IF(D93="","-",+C104+1)</f>
        <v>2013</v>
      </c>
      <c r="D105" s="374">
        <f t="shared" si="25"/>
        <v>0</v>
      </c>
      <c r="E105" s="522">
        <f>IF(+J96&lt;F104,J96,D105)</f>
        <v>0</v>
      </c>
      <c r="F105" s="523">
        <f t="shared" si="26"/>
        <v>0</v>
      </c>
      <c r="G105" s="523">
        <f t="shared" si="18"/>
        <v>0</v>
      </c>
      <c r="H105" s="526">
        <f t="shared" si="19"/>
        <v>0</v>
      </c>
      <c r="I105" s="577">
        <f t="shared" si="20"/>
        <v>0</v>
      </c>
      <c r="J105" s="514">
        <f t="shared" si="21"/>
        <v>0</v>
      </c>
      <c r="K105" s="514"/>
      <c r="L105" s="525"/>
      <c r="M105" s="514">
        <f t="shared" si="22"/>
        <v>0</v>
      </c>
      <c r="N105" s="525"/>
      <c r="O105" s="514">
        <f t="shared" si="23"/>
        <v>0</v>
      </c>
      <c r="P105" s="514">
        <f t="shared" si="24"/>
        <v>0</v>
      </c>
      <c r="Q105" s="269"/>
    </row>
    <row r="106" spans="1:17" ht="12.5">
      <c r="B106" s="195" t="str">
        <f t="shared" si="27"/>
        <v/>
      </c>
      <c r="C106" s="507">
        <f>IF(D93="","-",+C105+1)</f>
        <v>2014</v>
      </c>
      <c r="D106" s="374">
        <f t="shared" si="25"/>
        <v>0</v>
      </c>
      <c r="E106" s="522">
        <f>IF(+J96&lt;F105,J96,D106)</f>
        <v>0</v>
      </c>
      <c r="F106" s="523">
        <f t="shared" si="26"/>
        <v>0</v>
      </c>
      <c r="G106" s="523">
        <f t="shared" si="18"/>
        <v>0</v>
      </c>
      <c r="H106" s="526">
        <f t="shared" si="19"/>
        <v>0</v>
      </c>
      <c r="I106" s="577">
        <f t="shared" si="20"/>
        <v>0</v>
      </c>
      <c r="J106" s="514">
        <f t="shared" si="21"/>
        <v>0</v>
      </c>
      <c r="K106" s="514"/>
      <c r="L106" s="525"/>
      <c r="M106" s="514">
        <f t="shared" si="22"/>
        <v>0</v>
      </c>
      <c r="N106" s="525"/>
      <c r="O106" s="514">
        <f t="shared" si="23"/>
        <v>0</v>
      </c>
      <c r="P106" s="514">
        <f t="shared" si="24"/>
        <v>0</v>
      </c>
      <c r="Q106" s="269"/>
    </row>
    <row r="107" spans="1:17" ht="12.5">
      <c r="B107" s="195" t="str">
        <f t="shared" si="27"/>
        <v/>
      </c>
      <c r="C107" s="507">
        <f>IF(D93="","-",+C106+1)</f>
        <v>2015</v>
      </c>
      <c r="D107" s="374">
        <f t="shared" si="25"/>
        <v>0</v>
      </c>
      <c r="E107" s="522">
        <f>IF(+J96&lt;F106,J96,D107)</f>
        <v>0</v>
      </c>
      <c r="F107" s="523">
        <f t="shared" si="26"/>
        <v>0</v>
      </c>
      <c r="G107" s="523">
        <f t="shared" si="18"/>
        <v>0</v>
      </c>
      <c r="H107" s="526">
        <f t="shared" si="19"/>
        <v>0</v>
      </c>
      <c r="I107" s="577">
        <f t="shared" si="20"/>
        <v>0</v>
      </c>
      <c r="J107" s="514">
        <f t="shared" si="21"/>
        <v>0</v>
      </c>
      <c r="K107" s="514"/>
      <c r="L107" s="525"/>
      <c r="M107" s="514">
        <f t="shared" si="22"/>
        <v>0</v>
      </c>
      <c r="N107" s="525"/>
      <c r="O107" s="514">
        <f t="shared" si="23"/>
        <v>0</v>
      </c>
      <c r="P107" s="514">
        <f t="shared" si="24"/>
        <v>0</v>
      </c>
      <c r="Q107" s="269"/>
    </row>
    <row r="108" spans="1:17" ht="12.5">
      <c r="B108" s="195" t="str">
        <f t="shared" si="27"/>
        <v/>
      </c>
      <c r="C108" s="507">
        <f>IF(D93="","-",+C107+1)</f>
        <v>2016</v>
      </c>
      <c r="D108" s="374">
        <f t="shared" si="25"/>
        <v>0</v>
      </c>
      <c r="E108" s="522">
        <f>IF(+J96&lt;F107,J96,D108)</f>
        <v>0</v>
      </c>
      <c r="F108" s="523">
        <f t="shared" si="26"/>
        <v>0</v>
      </c>
      <c r="G108" s="523">
        <f t="shared" si="18"/>
        <v>0</v>
      </c>
      <c r="H108" s="526">
        <f t="shared" si="19"/>
        <v>0</v>
      </c>
      <c r="I108" s="577">
        <f t="shared" si="20"/>
        <v>0</v>
      </c>
      <c r="J108" s="514">
        <f t="shared" si="21"/>
        <v>0</v>
      </c>
      <c r="K108" s="514"/>
      <c r="L108" s="525"/>
      <c r="M108" s="514">
        <f t="shared" si="22"/>
        <v>0</v>
      </c>
      <c r="N108" s="525"/>
      <c r="O108" s="514">
        <f t="shared" si="23"/>
        <v>0</v>
      </c>
      <c r="P108" s="514">
        <f t="shared" si="24"/>
        <v>0</v>
      </c>
      <c r="Q108" s="269"/>
    </row>
    <row r="109" spans="1:17" ht="12.5">
      <c r="B109" s="195" t="str">
        <f t="shared" si="27"/>
        <v/>
      </c>
      <c r="C109" s="507">
        <f>IF(D93="","-",+C108+1)</f>
        <v>2017</v>
      </c>
      <c r="D109" s="374">
        <f t="shared" si="25"/>
        <v>0</v>
      </c>
      <c r="E109" s="522">
        <f>IF(+J96&lt;F108,J96,D109)</f>
        <v>0</v>
      </c>
      <c r="F109" s="523">
        <f t="shared" si="26"/>
        <v>0</v>
      </c>
      <c r="G109" s="523">
        <f t="shared" si="18"/>
        <v>0</v>
      </c>
      <c r="H109" s="526">
        <f t="shared" si="19"/>
        <v>0</v>
      </c>
      <c r="I109" s="577">
        <f t="shared" si="20"/>
        <v>0</v>
      </c>
      <c r="J109" s="514">
        <f t="shared" si="21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  <c r="Q109" s="269"/>
    </row>
    <row r="110" spans="1:17" ht="12.5">
      <c r="B110" s="195" t="str">
        <f t="shared" si="27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6"/>
        <v>0</v>
      </c>
      <c r="G110" s="523">
        <f t="shared" si="18"/>
        <v>0</v>
      </c>
      <c r="H110" s="526">
        <f t="shared" si="19"/>
        <v>0</v>
      </c>
      <c r="I110" s="577">
        <f t="shared" si="20"/>
        <v>0</v>
      </c>
      <c r="J110" s="514">
        <f t="shared" si="21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  <c r="Q110" s="269"/>
    </row>
    <row r="111" spans="1:17" ht="12.5">
      <c r="B111" s="195" t="str">
        <f t="shared" si="27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6"/>
        <v>0</v>
      </c>
      <c r="G111" s="523">
        <f t="shared" si="18"/>
        <v>0</v>
      </c>
      <c r="H111" s="526">
        <f t="shared" si="19"/>
        <v>0</v>
      </c>
      <c r="I111" s="577">
        <f t="shared" si="20"/>
        <v>0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  <c r="Q111" s="269"/>
    </row>
    <row r="112" spans="1:17" ht="12.5">
      <c r="B112" s="195" t="str">
        <f t="shared" si="27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6"/>
        <v>0</v>
      </c>
      <c r="G112" s="523">
        <f t="shared" si="18"/>
        <v>0</v>
      </c>
      <c r="H112" s="526">
        <f t="shared" si="19"/>
        <v>0</v>
      </c>
      <c r="I112" s="577">
        <f t="shared" si="20"/>
        <v>0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  <c r="Q112" s="269"/>
    </row>
    <row r="113" spans="2:17" ht="12.5">
      <c r="B113" s="195" t="str">
        <f t="shared" si="27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6"/>
        <v>0</v>
      </c>
      <c r="G113" s="523">
        <f t="shared" si="18"/>
        <v>0</v>
      </c>
      <c r="H113" s="526">
        <f t="shared" ref="H113:H154" si="28">+J$94*G113+E113</f>
        <v>0</v>
      </c>
      <c r="I113" s="577">
        <f t="shared" ref="I113:I154" si="29">+J$95*G113+E113</f>
        <v>0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  <c r="Q113" s="269"/>
    </row>
    <row r="114" spans="2:17" ht="13">
      <c r="B114" s="195" t="str">
        <f t="shared" si="27"/>
        <v/>
      </c>
      <c r="C114" s="669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6"/>
        <v>0</v>
      </c>
      <c r="G114" s="523">
        <f t="shared" si="18"/>
        <v>0</v>
      </c>
      <c r="H114" s="526">
        <f t="shared" si="28"/>
        <v>0</v>
      </c>
      <c r="I114" s="577">
        <f t="shared" si="29"/>
        <v>0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  <c r="Q114" s="269"/>
    </row>
    <row r="115" spans="2:17" ht="12.5">
      <c r="B115" s="195" t="str">
        <f t="shared" si="27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6"/>
        <v>0</v>
      </c>
      <c r="G115" s="523">
        <f t="shared" si="18"/>
        <v>0</v>
      </c>
      <c r="H115" s="526">
        <f t="shared" si="28"/>
        <v>0</v>
      </c>
      <c r="I115" s="577">
        <f t="shared" si="29"/>
        <v>0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  <c r="Q115" s="269"/>
    </row>
    <row r="116" spans="2:17" ht="12.5">
      <c r="B116" s="195" t="str">
        <f t="shared" si="27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6"/>
        <v>0</v>
      </c>
      <c r="G116" s="523">
        <f t="shared" si="18"/>
        <v>0</v>
      </c>
      <c r="H116" s="526">
        <f t="shared" si="28"/>
        <v>0</v>
      </c>
      <c r="I116" s="577">
        <f t="shared" si="29"/>
        <v>0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  <c r="Q116" s="269"/>
    </row>
    <row r="117" spans="2:17" ht="12.5">
      <c r="B117" s="195" t="str">
        <f t="shared" si="27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6"/>
        <v>0</v>
      </c>
      <c r="G117" s="523">
        <f t="shared" si="18"/>
        <v>0</v>
      </c>
      <c r="H117" s="526">
        <f t="shared" si="28"/>
        <v>0</v>
      </c>
      <c r="I117" s="577">
        <f t="shared" si="29"/>
        <v>0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  <c r="Q117" s="269"/>
    </row>
    <row r="118" spans="2:17" ht="12.5">
      <c r="B118" s="195" t="str">
        <f t="shared" si="27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6"/>
        <v>0</v>
      </c>
      <c r="G118" s="523">
        <f t="shared" si="18"/>
        <v>0</v>
      </c>
      <c r="H118" s="526">
        <f t="shared" si="28"/>
        <v>0</v>
      </c>
      <c r="I118" s="577">
        <f t="shared" si="29"/>
        <v>0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  <c r="Q118" s="269"/>
    </row>
    <row r="119" spans="2:17" ht="12.5">
      <c r="B119" s="195" t="str">
        <f t="shared" si="27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6"/>
        <v>0</v>
      </c>
      <c r="G119" s="523">
        <f t="shared" si="18"/>
        <v>0</v>
      </c>
      <c r="H119" s="526">
        <f t="shared" si="28"/>
        <v>0</v>
      </c>
      <c r="I119" s="577">
        <f t="shared" si="29"/>
        <v>0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  <c r="Q119" s="269"/>
    </row>
    <row r="120" spans="2:17" ht="12.5">
      <c r="B120" s="195" t="str">
        <f t="shared" si="27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6"/>
        <v>0</v>
      </c>
      <c r="G120" s="523">
        <f t="shared" si="18"/>
        <v>0</v>
      </c>
      <c r="H120" s="526">
        <f t="shared" si="28"/>
        <v>0</v>
      </c>
      <c r="I120" s="577">
        <f t="shared" si="29"/>
        <v>0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  <c r="Q120" s="269"/>
    </row>
    <row r="121" spans="2:17" ht="12.5">
      <c r="B121" s="195" t="str">
        <f t="shared" si="27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6"/>
        <v>0</v>
      </c>
      <c r="G121" s="523">
        <f t="shared" si="18"/>
        <v>0</v>
      </c>
      <c r="H121" s="526">
        <f t="shared" si="28"/>
        <v>0</v>
      </c>
      <c r="I121" s="577">
        <f t="shared" si="29"/>
        <v>0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  <c r="Q121" s="269"/>
    </row>
    <row r="122" spans="2:17" ht="12.5">
      <c r="B122" s="195" t="str">
        <f t="shared" si="27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6"/>
        <v>0</v>
      </c>
      <c r="G122" s="523">
        <f t="shared" si="18"/>
        <v>0</v>
      </c>
      <c r="H122" s="526">
        <f t="shared" si="28"/>
        <v>0</v>
      </c>
      <c r="I122" s="577">
        <f t="shared" si="29"/>
        <v>0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  <c r="Q122" s="269"/>
    </row>
    <row r="123" spans="2:17" ht="12.5">
      <c r="B123" s="195" t="str">
        <f t="shared" si="27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6"/>
        <v>0</v>
      </c>
      <c r="G123" s="523">
        <f t="shared" si="18"/>
        <v>0</v>
      </c>
      <c r="H123" s="526">
        <f t="shared" si="28"/>
        <v>0</v>
      </c>
      <c r="I123" s="577">
        <f t="shared" si="29"/>
        <v>0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  <c r="Q123" s="269"/>
    </row>
    <row r="124" spans="2:17" ht="12.5">
      <c r="B124" s="195" t="str">
        <f t="shared" si="27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6"/>
        <v>0</v>
      </c>
      <c r="G124" s="523">
        <f t="shared" si="18"/>
        <v>0</v>
      </c>
      <c r="H124" s="526">
        <f t="shared" si="28"/>
        <v>0</v>
      </c>
      <c r="I124" s="577">
        <f t="shared" si="29"/>
        <v>0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  <c r="Q124" s="269"/>
    </row>
    <row r="125" spans="2:17" ht="12.5">
      <c r="B125" s="195" t="str">
        <f t="shared" si="27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6"/>
        <v>0</v>
      </c>
      <c r="G125" s="523">
        <f t="shared" si="18"/>
        <v>0</v>
      </c>
      <c r="H125" s="526">
        <f t="shared" si="28"/>
        <v>0</v>
      </c>
      <c r="I125" s="577">
        <f t="shared" si="29"/>
        <v>0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  <c r="Q125" s="269"/>
    </row>
    <row r="126" spans="2:17" ht="12.5">
      <c r="B126" s="195" t="str">
        <f t="shared" si="27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6"/>
        <v>0</v>
      </c>
      <c r="G126" s="523">
        <f t="shared" si="18"/>
        <v>0</v>
      </c>
      <c r="H126" s="526">
        <f t="shared" si="28"/>
        <v>0</v>
      </c>
      <c r="I126" s="577">
        <f t="shared" si="29"/>
        <v>0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  <c r="Q126" s="269"/>
    </row>
    <row r="127" spans="2:17" ht="12.5">
      <c r="B127" s="195" t="str">
        <f t="shared" si="27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6"/>
        <v>0</v>
      </c>
      <c r="G127" s="523">
        <f t="shared" si="18"/>
        <v>0</v>
      </c>
      <c r="H127" s="526">
        <f t="shared" si="28"/>
        <v>0</v>
      </c>
      <c r="I127" s="577">
        <f t="shared" si="29"/>
        <v>0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  <c r="Q127" s="269"/>
    </row>
    <row r="128" spans="2:17" ht="12.5">
      <c r="B128" s="195" t="str">
        <f t="shared" si="27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6"/>
        <v>0</v>
      </c>
      <c r="G128" s="523">
        <f t="shared" si="18"/>
        <v>0</v>
      </c>
      <c r="H128" s="526">
        <f t="shared" si="28"/>
        <v>0</v>
      </c>
      <c r="I128" s="577">
        <f t="shared" si="29"/>
        <v>0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  <c r="Q128" s="269"/>
    </row>
    <row r="129" spans="2:17" ht="12.5">
      <c r="B129" s="195" t="str">
        <f t="shared" si="27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6"/>
        <v>0</v>
      </c>
      <c r="G129" s="523">
        <f t="shared" si="18"/>
        <v>0</v>
      </c>
      <c r="H129" s="526">
        <f t="shared" si="28"/>
        <v>0</v>
      </c>
      <c r="I129" s="577">
        <f t="shared" si="29"/>
        <v>0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  <c r="Q129" s="269"/>
    </row>
    <row r="130" spans="2:17" ht="12.5">
      <c r="B130" s="195" t="str">
        <f t="shared" si="27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6"/>
        <v>0</v>
      </c>
      <c r="G130" s="523">
        <f t="shared" si="18"/>
        <v>0</v>
      </c>
      <c r="H130" s="526">
        <f t="shared" si="28"/>
        <v>0</v>
      </c>
      <c r="I130" s="577">
        <f t="shared" si="29"/>
        <v>0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  <c r="Q130" s="269"/>
    </row>
    <row r="131" spans="2:17" ht="12.5">
      <c r="B131" s="195" t="str">
        <f t="shared" si="27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30">+D131-E131</f>
        <v>0</v>
      </c>
      <c r="G131" s="523">
        <f t="shared" ref="G131:G154" si="31">+(F131+D131)/2</f>
        <v>0</v>
      </c>
      <c r="H131" s="526">
        <f t="shared" si="28"/>
        <v>0</v>
      </c>
      <c r="I131" s="577">
        <f t="shared" si="29"/>
        <v>0</v>
      </c>
      <c r="J131" s="514">
        <f t="shared" ref="J131:J154" si="32">+I131-H131</f>
        <v>0</v>
      </c>
      <c r="K131" s="514"/>
      <c r="L131" s="525"/>
      <c r="M131" s="514">
        <f t="shared" ref="M131:M154" si="33">IF(L131&lt;&gt;0,+H131-L131,0)</f>
        <v>0</v>
      </c>
      <c r="N131" s="525"/>
      <c r="O131" s="514">
        <f t="shared" ref="O131:O154" si="34">IF(N131&lt;&gt;0,+I131-N131,0)</f>
        <v>0</v>
      </c>
      <c r="P131" s="514">
        <f t="shared" ref="P131:P154" si="35">+O131-M131</f>
        <v>0</v>
      </c>
      <c r="Q131" s="269"/>
    </row>
    <row r="132" spans="2:17" ht="12.5">
      <c r="B132" s="195" t="str">
        <f t="shared" si="27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30"/>
        <v>0</v>
      </c>
      <c r="G132" s="523">
        <f t="shared" si="31"/>
        <v>0</v>
      </c>
      <c r="H132" s="526">
        <f t="shared" si="28"/>
        <v>0</v>
      </c>
      <c r="I132" s="577">
        <f t="shared" si="29"/>
        <v>0</v>
      </c>
      <c r="J132" s="514">
        <f t="shared" si="32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  <c r="Q132" s="269"/>
    </row>
    <row r="133" spans="2:17" ht="12.5">
      <c r="B133" s="195" t="str">
        <f t="shared" si="27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30"/>
        <v>0</v>
      </c>
      <c r="G133" s="523">
        <f t="shared" si="31"/>
        <v>0</v>
      </c>
      <c r="H133" s="526">
        <f t="shared" si="28"/>
        <v>0</v>
      </c>
      <c r="I133" s="577">
        <f t="shared" si="29"/>
        <v>0</v>
      </c>
      <c r="J133" s="514">
        <f t="shared" si="32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  <c r="Q133" s="269"/>
    </row>
    <row r="134" spans="2:17" ht="12.5">
      <c r="B134" s="195" t="str">
        <f t="shared" si="27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30"/>
        <v>0</v>
      </c>
      <c r="G134" s="523">
        <f t="shared" si="31"/>
        <v>0</v>
      </c>
      <c r="H134" s="526">
        <f t="shared" si="28"/>
        <v>0</v>
      </c>
      <c r="I134" s="577">
        <f t="shared" si="29"/>
        <v>0</v>
      </c>
      <c r="J134" s="514">
        <f t="shared" si="32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  <c r="Q134" s="269"/>
    </row>
    <row r="135" spans="2:17" ht="12.5">
      <c r="B135" s="195" t="str">
        <f t="shared" si="27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30"/>
        <v>0</v>
      </c>
      <c r="G135" s="523">
        <f t="shared" si="31"/>
        <v>0</v>
      </c>
      <c r="H135" s="526">
        <f t="shared" si="28"/>
        <v>0</v>
      </c>
      <c r="I135" s="577">
        <f t="shared" si="29"/>
        <v>0</v>
      </c>
      <c r="J135" s="514">
        <f t="shared" si="32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  <c r="Q135" s="269"/>
    </row>
    <row r="136" spans="2:17" ht="12.5">
      <c r="B136" s="195" t="str">
        <f t="shared" si="27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30"/>
        <v>0</v>
      </c>
      <c r="G136" s="523">
        <f t="shared" si="31"/>
        <v>0</v>
      </c>
      <c r="H136" s="526">
        <f t="shared" si="28"/>
        <v>0</v>
      </c>
      <c r="I136" s="577">
        <f t="shared" si="29"/>
        <v>0</v>
      </c>
      <c r="J136" s="514">
        <f t="shared" si="32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  <c r="Q136" s="269"/>
    </row>
    <row r="137" spans="2:17" ht="12.5">
      <c r="B137" s="195" t="str">
        <f t="shared" si="27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30"/>
        <v>0</v>
      </c>
      <c r="G137" s="523">
        <f t="shared" si="31"/>
        <v>0</v>
      </c>
      <c r="H137" s="526">
        <f t="shared" si="28"/>
        <v>0</v>
      </c>
      <c r="I137" s="577">
        <f t="shared" si="29"/>
        <v>0</v>
      </c>
      <c r="J137" s="514">
        <f t="shared" si="32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  <c r="Q137" s="269"/>
    </row>
    <row r="138" spans="2:17" ht="12.5">
      <c r="B138" s="195" t="str">
        <f t="shared" si="27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30"/>
        <v>0</v>
      </c>
      <c r="G138" s="523">
        <f t="shared" si="31"/>
        <v>0</v>
      </c>
      <c r="H138" s="526">
        <f t="shared" si="28"/>
        <v>0</v>
      </c>
      <c r="I138" s="577">
        <f t="shared" si="29"/>
        <v>0</v>
      </c>
      <c r="J138" s="514">
        <f t="shared" si="32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  <c r="Q138" s="269"/>
    </row>
    <row r="139" spans="2:17" ht="12.5">
      <c r="B139" s="195" t="str">
        <f t="shared" si="27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30"/>
        <v>0</v>
      </c>
      <c r="G139" s="523">
        <f t="shared" si="31"/>
        <v>0</v>
      </c>
      <c r="H139" s="526">
        <f t="shared" si="28"/>
        <v>0</v>
      </c>
      <c r="I139" s="577">
        <f t="shared" si="29"/>
        <v>0</v>
      </c>
      <c r="J139" s="514">
        <f t="shared" si="32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  <c r="Q139" s="269"/>
    </row>
    <row r="140" spans="2:17" ht="12.5">
      <c r="B140" s="195" t="str">
        <f t="shared" si="27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30"/>
        <v>0</v>
      </c>
      <c r="G140" s="523">
        <f t="shared" si="31"/>
        <v>0</v>
      </c>
      <c r="H140" s="526">
        <f t="shared" si="28"/>
        <v>0</v>
      </c>
      <c r="I140" s="577">
        <f t="shared" si="29"/>
        <v>0</v>
      </c>
      <c r="J140" s="514">
        <f t="shared" si="32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  <c r="Q140" s="269"/>
    </row>
    <row r="141" spans="2:17" ht="12.5">
      <c r="B141" s="195" t="str">
        <f t="shared" si="27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0"/>
        <v>0</v>
      </c>
      <c r="G141" s="523">
        <f t="shared" si="31"/>
        <v>0</v>
      </c>
      <c r="H141" s="526">
        <f t="shared" si="28"/>
        <v>0</v>
      </c>
      <c r="I141" s="577">
        <f t="shared" si="29"/>
        <v>0</v>
      </c>
      <c r="J141" s="514">
        <f t="shared" si="32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  <c r="Q141" s="269"/>
    </row>
    <row r="142" spans="2:17" ht="12.5">
      <c r="B142" s="195" t="str">
        <f t="shared" si="27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0"/>
        <v>0</v>
      </c>
      <c r="G142" s="523">
        <f t="shared" si="31"/>
        <v>0</v>
      </c>
      <c r="H142" s="526">
        <f t="shared" si="28"/>
        <v>0</v>
      </c>
      <c r="I142" s="577">
        <f t="shared" si="29"/>
        <v>0</v>
      </c>
      <c r="J142" s="514">
        <f t="shared" si="32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  <c r="Q142" s="269"/>
    </row>
    <row r="143" spans="2:17" ht="12.5">
      <c r="B143" s="195" t="str">
        <f t="shared" si="27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0"/>
        <v>0</v>
      </c>
      <c r="G143" s="523">
        <f t="shared" si="31"/>
        <v>0</v>
      </c>
      <c r="H143" s="526">
        <f t="shared" si="28"/>
        <v>0</v>
      </c>
      <c r="I143" s="577">
        <f t="shared" si="29"/>
        <v>0</v>
      </c>
      <c r="J143" s="514">
        <f t="shared" si="32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  <c r="Q143" s="269"/>
    </row>
    <row r="144" spans="2:17" ht="12.5">
      <c r="B144" s="195" t="str">
        <f t="shared" si="27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28"/>
        <v>0</v>
      </c>
      <c r="I144" s="577">
        <f t="shared" si="29"/>
        <v>0</v>
      </c>
      <c r="J144" s="514">
        <f t="shared" si="32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  <c r="Q144" s="269"/>
    </row>
    <row r="145" spans="2:17" ht="12.5">
      <c r="B145" s="195" t="str">
        <f t="shared" si="27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28"/>
        <v>0</v>
      </c>
      <c r="I145" s="577">
        <f t="shared" si="29"/>
        <v>0</v>
      </c>
      <c r="J145" s="514">
        <f t="shared" si="32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  <c r="Q145" s="269"/>
    </row>
    <row r="146" spans="2:17" ht="12.5">
      <c r="B146" s="195" t="str">
        <f t="shared" si="27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28"/>
        <v>0</v>
      </c>
      <c r="I146" s="577">
        <f t="shared" si="29"/>
        <v>0</v>
      </c>
      <c r="J146" s="514">
        <f t="shared" si="32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  <c r="Q146" s="269"/>
    </row>
    <row r="147" spans="2:17" ht="12.5">
      <c r="B147" s="195" t="str">
        <f t="shared" si="27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28"/>
        <v>0</v>
      </c>
      <c r="I147" s="577">
        <f t="shared" si="29"/>
        <v>0</v>
      </c>
      <c r="J147" s="514">
        <f t="shared" si="32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  <c r="Q147" s="269"/>
    </row>
    <row r="148" spans="2:17" ht="12.5">
      <c r="B148" s="195" t="str">
        <f t="shared" si="27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28"/>
        <v>0</v>
      </c>
      <c r="I148" s="577">
        <f t="shared" si="29"/>
        <v>0</v>
      </c>
      <c r="J148" s="514">
        <f t="shared" si="32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  <c r="Q148" s="269"/>
    </row>
    <row r="149" spans="2:17" ht="12.5">
      <c r="B149" s="195" t="str">
        <f t="shared" si="27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28"/>
        <v>0</v>
      </c>
      <c r="I149" s="577">
        <f t="shared" si="29"/>
        <v>0</v>
      </c>
      <c r="J149" s="514">
        <f t="shared" si="32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  <c r="Q149" s="269"/>
    </row>
    <row r="150" spans="2:17" ht="12.5">
      <c r="B150" s="195" t="str">
        <f t="shared" si="27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28"/>
        <v>0</v>
      </c>
      <c r="I150" s="577">
        <f t="shared" si="29"/>
        <v>0</v>
      </c>
      <c r="J150" s="514">
        <f t="shared" si="32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  <c r="Q150" s="269"/>
    </row>
    <row r="151" spans="2:17" ht="12.5">
      <c r="B151" s="195" t="str">
        <f t="shared" si="27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28"/>
        <v>0</v>
      </c>
      <c r="I151" s="577">
        <f t="shared" si="29"/>
        <v>0</v>
      </c>
      <c r="J151" s="514">
        <f t="shared" si="32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  <c r="Q151" s="269"/>
    </row>
    <row r="152" spans="2:17" ht="12.5">
      <c r="B152" s="195" t="str">
        <f t="shared" si="27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28"/>
        <v>0</v>
      </c>
      <c r="I152" s="577">
        <f t="shared" si="29"/>
        <v>0</v>
      </c>
      <c r="J152" s="514">
        <f t="shared" si="32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  <c r="Q152" s="269"/>
    </row>
    <row r="153" spans="2:17" ht="12.5">
      <c r="B153" s="195" t="str">
        <f t="shared" si="27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28"/>
        <v>0</v>
      </c>
      <c r="I153" s="577">
        <f t="shared" si="29"/>
        <v>0</v>
      </c>
      <c r="J153" s="514">
        <f t="shared" si="32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  <c r="Q153" s="269"/>
    </row>
    <row r="154" spans="2:17" ht="13" thickBot="1">
      <c r="B154" s="195" t="str">
        <f t="shared" si="27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28"/>
        <v>0</v>
      </c>
      <c r="I154" s="579">
        <f t="shared" si="29"/>
        <v>0</v>
      </c>
      <c r="J154" s="533">
        <f t="shared" si="32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17684.084169913105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17684.084169913105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666" t="s">
        <v>480</v>
      </c>
      <c r="F9" s="478"/>
      <c r="G9" s="672" t="s">
        <v>528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4308.0697674418607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>IU</v>
      </c>
      <c r="C32" s="507">
        <f>IF(D11="","-",+C31+1)</f>
        <v>2022</v>
      </c>
      <c r="D32" s="608">
        <v>126907.19504092052</v>
      </c>
      <c r="E32" s="609">
        <v>4410.6428571428569</v>
      </c>
      <c r="F32" s="608">
        <v>122496.55218377766</v>
      </c>
      <c r="G32" s="609">
        <v>18432.632415110242</v>
      </c>
      <c r="H32" s="610">
        <v>18432.632415110242</v>
      </c>
      <c r="I32" s="511">
        <f t="shared" si="0"/>
        <v>0</v>
      </c>
      <c r="J32" s="511"/>
      <c r="K32" s="518">
        <f t="shared" ref="K32" si="15">G32</f>
        <v>18432.632415110242</v>
      </c>
      <c r="L32" s="519">
        <f t="shared" ref="L32" si="16">IF(K32&lt;&gt;0,+G32-K32,0)</f>
        <v>0</v>
      </c>
      <c r="M32" s="518">
        <f t="shared" ref="M32" si="17">H32</f>
        <v>18432.632415110242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2023</v>
      </c>
      <c r="D33" s="608">
        <v>122496.55218377766</v>
      </c>
      <c r="E33" s="609">
        <v>4410.6428571428569</v>
      </c>
      <c r="F33" s="608">
        <v>118085.90932663481</v>
      </c>
      <c r="G33" s="609">
        <v>19606.64766056418</v>
      </c>
      <c r="H33" s="610">
        <v>19606.64766056418</v>
      </c>
      <c r="I33" s="511">
        <f t="shared" si="0"/>
        <v>0</v>
      </c>
      <c r="J33" s="511"/>
      <c r="K33" s="518">
        <f t="shared" ref="K33" si="18">G33</f>
        <v>19606.64766056418</v>
      </c>
      <c r="L33" s="519">
        <f t="shared" ref="L33" si="19">IF(K33&lt;&gt;0,+G33-K33,0)</f>
        <v>0</v>
      </c>
      <c r="M33" s="518">
        <f t="shared" ref="M33" si="20">H33</f>
        <v>19606.64766056418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 ht="13">
      <c r="B34" s="195" t="str">
        <f t="shared" si="6"/>
        <v/>
      </c>
      <c r="C34" s="669">
        <f>IF(D11="","-",+C33+1)</f>
        <v>2024</v>
      </c>
      <c r="D34" s="608">
        <v>118085.90932663481</v>
      </c>
      <c r="E34" s="609">
        <v>4210.159090909091</v>
      </c>
      <c r="F34" s="608">
        <v>113875.75023572572</v>
      </c>
      <c r="G34" s="609">
        <v>18073.015001508498</v>
      </c>
      <c r="H34" s="610">
        <v>18073.015001508498</v>
      </c>
      <c r="I34" s="511">
        <f t="shared" si="0"/>
        <v>0</v>
      </c>
      <c r="J34" s="511"/>
      <c r="K34" s="518">
        <f t="shared" ref="K34" si="23">G34</f>
        <v>18073.015001508498</v>
      </c>
      <c r="L34" s="519">
        <f t="shared" ref="L34" si="24">IF(K34&lt;&gt;0,+G34-K34,0)</f>
        <v>0</v>
      </c>
      <c r="M34" s="518">
        <f t="shared" ref="M34" si="25">H34</f>
        <v>18073.015001508498</v>
      </c>
      <c r="N34" s="514">
        <f t="shared" ref="N34" si="26">IF(M34&lt;&gt;0,+H34-M34,0)</f>
        <v>0</v>
      </c>
      <c r="O34" s="514">
        <f t="shared" ref="O34" si="27">+N34-L34</f>
        <v>0</v>
      </c>
      <c r="P34" s="272"/>
    </row>
    <row r="35" spans="2:16" ht="12.5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113875.75023572572</v>
      </c>
      <c r="E35" s="522">
        <f>IF(+I14&lt;F34,I14,D35)</f>
        <v>4308.0697674418607</v>
      </c>
      <c r="F35" s="523">
        <f t="shared" ref="F35:F48" si="28">+D35-E35</f>
        <v>109567.68046828386</v>
      </c>
      <c r="G35" s="524">
        <f t="shared" ref="G35:G72" si="29">+I$12*((D35+F35)/2)+E35</f>
        <v>17684.084169913105</v>
      </c>
      <c r="H35" s="491">
        <f t="shared" ref="H35:H72" si="30">+I$13*((D35+F35)/2)+E35</f>
        <v>17684.084169913105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109567.68046828386</v>
      </c>
      <c r="E36" s="522">
        <f>IF(+I14&lt;F35,I14,D36)</f>
        <v>4308.0697674418607</v>
      </c>
      <c r="F36" s="523">
        <f t="shared" si="28"/>
        <v>105259.61070084199</v>
      </c>
      <c r="G36" s="524">
        <f t="shared" si="29"/>
        <v>17168.295425758995</v>
      </c>
      <c r="H36" s="491">
        <f t="shared" si="30"/>
        <v>17168.295425758995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105259.61070084199</v>
      </c>
      <c r="E37" s="522">
        <f>IF(+I14&lt;F36,I14,D37)</f>
        <v>4308.0697674418607</v>
      </c>
      <c r="F37" s="523">
        <f t="shared" si="28"/>
        <v>100951.54093340013</v>
      </c>
      <c r="G37" s="524">
        <f t="shared" si="29"/>
        <v>16652.506681604886</v>
      </c>
      <c r="H37" s="491">
        <f t="shared" si="30"/>
        <v>16652.506681604886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100951.54093340013</v>
      </c>
      <c r="E38" s="522">
        <f>IF(+I14&lt;F37,I14,D38)</f>
        <v>4308.0697674418607</v>
      </c>
      <c r="F38" s="523">
        <f t="shared" si="28"/>
        <v>96643.471165958268</v>
      </c>
      <c r="G38" s="524">
        <f t="shared" si="29"/>
        <v>16136.71793745078</v>
      </c>
      <c r="H38" s="491">
        <f t="shared" si="30"/>
        <v>16136.71793745078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96643.471165958268</v>
      </c>
      <c r="E39" s="522">
        <f>IF(+I14&lt;F38,I14,D39)</f>
        <v>4308.0697674418607</v>
      </c>
      <c r="F39" s="523">
        <f t="shared" si="28"/>
        <v>92335.401398516406</v>
      </c>
      <c r="G39" s="524">
        <f t="shared" si="29"/>
        <v>15620.929193296672</v>
      </c>
      <c r="H39" s="491">
        <f t="shared" si="30"/>
        <v>15620.929193296672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92335.401398516406</v>
      </c>
      <c r="E40" s="522">
        <f>IF(+I14&lt;F39,I14,D40)</f>
        <v>4308.0697674418607</v>
      </c>
      <c r="F40" s="523">
        <f t="shared" si="28"/>
        <v>88027.331631074543</v>
      </c>
      <c r="G40" s="524">
        <f t="shared" si="29"/>
        <v>15105.140449142564</v>
      </c>
      <c r="H40" s="491">
        <f t="shared" si="30"/>
        <v>15105.140449142564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88027.331631074543</v>
      </c>
      <c r="E41" s="522">
        <f>IF(+I14&lt;F40,I14,D41)</f>
        <v>4308.0697674418607</v>
      </c>
      <c r="F41" s="523">
        <f t="shared" si="28"/>
        <v>83719.261863632681</v>
      </c>
      <c r="G41" s="524">
        <f t="shared" si="29"/>
        <v>14589.351704988456</v>
      </c>
      <c r="H41" s="491">
        <f t="shared" si="30"/>
        <v>14589.351704988456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83719.261863632681</v>
      </c>
      <c r="E42" s="522">
        <f>IF(+I14&lt;F41,I14,D42)</f>
        <v>4308.0697674418607</v>
      </c>
      <c r="F42" s="523">
        <f t="shared" si="28"/>
        <v>79411.192096190818</v>
      </c>
      <c r="G42" s="524">
        <f t="shared" si="29"/>
        <v>14073.562960834348</v>
      </c>
      <c r="H42" s="491">
        <f t="shared" si="30"/>
        <v>14073.562960834348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79411.192096190818</v>
      </c>
      <c r="E43" s="522">
        <f>IF(+I14&lt;F42,I14,D43)</f>
        <v>4308.0697674418607</v>
      </c>
      <c r="F43" s="523">
        <f t="shared" si="28"/>
        <v>75103.122328748956</v>
      </c>
      <c r="G43" s="524">
        <f t="shared" si="29"/>
        <v>13557.77421668024</v>
      </c>
      <c r="H43" s="491">
        <f t="shared" si="30"/>
        <v>13557.77421668024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75103.122328748956</v>
      </c>
      <c r="E44" s="522">
        <f>IF(+I14&lt;F43,I14,D44)</f>
        <v>4308.0697674418607</v>
      </c>
      <c r="F44" s="523">
        <f t="shared" si="28"/>
        <v>70795.052561307093</v>
      </c>
      <c r="G44" s="524">
        <f t="shared" si="29"/>
        <v>13041.98547252613</v>
      </c>
      <c r="H44" s="491">
        <f t="shared" si="30"/>
        <v>13041.98547252613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70795.052561307093</v>
      </c>
      <c r="E45" s="522">
        <f>IF(+I14&lt;F44,I14,D45)</f>
        <v>4308.0697674418607</v>
      </c>
      <c r="F45" s="523">
        <f t="shared" si="28"/>
        <v>66486.982793865231</v>
      </c>
      <c r="G45" s="524">
        <f t="shared" si="29"/>
        <v>12526.196728372022</v>
      </c>
      <c r="H45" s="491">
        <f t="shared" si="30"/>
        <v>12526.196728372022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66486.982793865231</v>
      </c>
      <c r="E46" s="522">
        <f>IF(+I14&lt;F45,I14,D46)</f>
        <v>4308.0697674418607</v>
      </c>
      <c r="F46" s="523">
        <f t="shared" si="28"/>
        <v>62178.913026423368</v>
      </c>
      <c r="G46" s="524">
        <f t="shared" si="29"/>
        <v>12010.407984217914</v>
      </c>
      <c r="H46" s="491">
        <f t="shared" si="30"/>
        <v>12010.407984217914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62178.913026423368</v>
      </c>
      <c r="E47" s="522">
        <f>IF(+I14&lt;F46,I14,D47)</f>
        <v>4308.0697674418607</v>
      </c>
      <c r="F47" s="523">
        <f t="shared" si="28"/>
        <v>57870.843258981506</v>
      </c>
      <c r="G47" s="524">
        <f t="shared" si="29"/>
        <v>11494.619240063807</v>
      </c>
      <c r="H47" s="491">
        <f t="shared" si="30"/>
        <v>11494.619240063807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57870.843258981506</v>
      </c>
      <c r="E48" s="522">
        <f>IF(+I14&lt;F47,I14,D48)</f>
        <v>4308.0697674418607</v>
      </c>
      <c r="F48" s="523">
        <f t="shared" si="28"/>
        <v>53562.773491539643</v>
      </c>
      <c r="G48" s="524">
        <f t="shared" si="29"/>
        <v>10978.830495909699</v>
      </c>
      <c r="H48" s="491">
        <f t="shared" si="30"/>
        <v>10978.830495909699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53562.773491539643</v>
      </c>
      <c r="E49" s="522">
        <f>IF(+I14&lt;F48,I14,D49)</f>
        <v>4308.0697674418607</v>
      </c>
      <c r="F49" s="523">
        <f t="shared" ref="F49:F72" si="31">+D49-E49</f>
        <v>49254.703724097781</v>
      </c>
      <c r="G49" s="524">
        <f t="shared" si="29"/>
        <v>10463.041751755591</v>
      </c>
      <c r="H49" s="491">
        <f t="shared" si="30"/>
        <v>10463.041751755591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49254.703724097781</v>
      </c>
      <c r="E50" s="522">
        <f>IF(+I14&lt;F49,I14,D50)</f>
        <v>4308.0697674418607</v>
      </c>
      <c r="F50" s="523">
        <f t="shared" si="31"/>
        <v>44946.633956655918</v>
      </c>
      <c r="G50" s="524">
        <f t="shared" si="29"/>
        <v>9947.2530076014809</v>
      </c>
      <c r="H50" s="491">
        <f t="shared" si="30"/>
        <v>9947.2530076014809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44946.633956655918</v>
      </c>
      <c r="E51" s="522">
        <f>IF(+I14&lt;F50,I14,D51)</f>
        <v>4308.0697674418607</v>
      </c>
      <c r="F51" s="523">
        <f t="shared" si="31"/>
        <v>40638.564189214056</v>
      </c>
      <c r="G51" s="524">
        <f t="shared" si="29"/>
        <v>9431.4642634473748</v>
      </c>
      <c r="H51" s="491">
        <f t="shared" si="30"/>
        <v>9431.4642634473748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40638.564189214056</v>
      </c>
      <c r="E52" s="522">
        <f>IF(+I14&lt;F51,I14,D52)</f>
        <v>4308.0697674418607</v>
      </c>
      <c r="F52" s="523">
        <f t="shared" si="31"/>
        <v>36330.494421772193</v>
      </c>
      <c r="G52" s="524">
        <f t="shared" si="29"/>
        <v>8915.6755192932651</v>
      </c>
      <c r="H52" s="491">
        <f t="shared" si="30"/>
        <v>8915.6755192932651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36330.494421772193</v>
      </c>
      <c r="E53" s="522">
        <f>IF(+I14&lt;F52,I14,D53)</f>
        <v>4308.0697674418607</v>
      </c>
      <c r="F53" s="523">
        <f t="shared" si="31"/>
        <v>32022.424654330331</v>
      </c>
      <c r="G53" s="524">
        <f t="shared" si="29"/>
        <v>8399.8867751391572</v>
      </c>
      <c r="H53" s="491">
        <f t="shared" si="30"/>
        <v>8399.8867751391572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32022.424654330331</v>
      </c>
      <c r="E54" s="522">
        <f>IF(+I14&lt;F53,I14,D54)</f>
        <v>4308.0697674418607</v>
      </c>
      <c r="F54" s="523">
        <f t="shared" si="31"/>
        <v>27714.354886888468</v>
      </c>
      <c r="G54" s="524">
        <f t="shared" si="29"/>
        <v>7884.0980309850493</v>
      </c>
      <c r="H54" s="491">
        <f t="shared" si="30"/>
        <v>7884.0980309850493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27714.354886888468</v>
      </c>
      <c r="E55" s="522">
        <f>IF(+I14&lt;F54,I14,D55)</f>
        <v>4308.0697674418607</v>
      </c>
      <c r="F55" s="523">
        <f t="shared" si="31"/>
        <v>23406.285119446606</v>
      </c>
      <c r="G55" s="524">
        <f t="shared" si="29"/>
        <v>7368.3092868309413</v>
      </c>
      <c r="H55" s="491">
        <f t="shared" si="30"/>
        <v>7368.3092868309413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23406.285119446606</v>
      </c>
      <c r="E56" s="522">
        <f>IF(+I14&lt;F55,I14,D56)</f>
        <v>4308.0697674418607</v>
      </c>
      <c r="F56" s="523">
        <f t="shared" si="31"/>
        <v>19098.215352004743</v>
      </c>
      <c r="G56" s="524">
        <f t="shared" si="29"/>
        <v>6852.5205426768334</v>
      </c>
      <c r="H56" s="491">
        <f t="shared" si="30"/>
        <v>6852.5205426768334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19098.215352004743</v>
      </c>
      <c r="E57" s="522">
        <f>IF(+I14&lt;F56,I14,D57)</f>
        <v>4308.0697674418607</v>
      </c>
      <c r="F57" s="523">
        <f t="shared" si="31"/>
        <v>14790.145584562883</v>
      </c>
      <c r="G57" s="524">
        <f t="shared" si="29"/>
        <v>6336.7317985227255</v>
      </c>
      <c r="H57" s="491">
        <f t="shared" si="30"/>
        <v>6336.7317985227255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14790.145584562883</v>
      </c>
      <c r="E58" s="522">
        <f>IF(+I14&lt;F57,I14,D58)</f>
        <v>4308.0697674418607</v>
      </c>
      <c r="F58" s="523">
        <f t="shared" si="31"/>
        <v>10482.075817121022</v>
      </c>
      <c r="G58" s="524">
        <f t="shared" si="29"/>
        <v>5820.9430543686176</v>
      </c>
      <c r="H58" s="491">
        <f t="shared" si="30"/>
        <v>5820.9430543686176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10482.075817121022</v>
      </c>
      <c r="E59" s="522">
        <f>IF(+I14&lt;F58,I14,D59)</f>
        <v>4308.0697674418607</v>
      </c>
      <c r="F59" s="523">
        <f t="shared" si="31"/>
        <v>6174.0060496791612</v>
      </c>
      <c r="G59" s="524">
        <f t="shared" si="29"/>
        <v>5305.1543102145088</v>
      </c>
      <c r="H59" s="491">
        <f t="shared" si="30"/>
        <v>5305.1543102145088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6174.0060496791612</v>
      </c>
      <c r="E60" s="522">
        <f>IF(+I14&lt;F59,I14,D60)</f>
        <v>4308.0697674418607</v>
      </c>
      <c r="F60" s="523">
        <f t="shared" si="31"/>
        <v>1865.9362822373005</v>
      </c>
      <c r="G60" s="524">
        <f t="shared" si="29"/>
        <v>4789.3655660604018</v>
      </c>
      <c r="H60" s="491">
        <f t="shared" si="30"/>
        <v>4789.3655660604018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1865.9362822373005</v>
      </c>
      <c r="E61" s="522">
        <f>IF(+I14&lt;F60,I14,D61)</f>
        <v>1865.9362822373005</v>
      </c>
      <c r="F61" s="523">
        <f t="shared" si="31"/>
        <v>0</v>
      </c>
      <c r="G61" s="526">
        <f t="shared" si="29"/>
        <v>1977.6369955080438</v>
      </c>
      <c r="H61" s="491">
        <f t="shared" si="30"/>
        <v>1977.6369955080438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185247</v>
      </c>
      <c r="F73" s="375"/>
      <c r="G73" s="375">
        <f>SUM(G17:G72)</f>
        <v>656457.1258745807</v>
      </c>
      <c r="H73" s="375">
        <f>SUM(H17:H72)</f>
        <v>656457.1258745807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19606.64766056418</v>
      </c>
      <c r="N87" s="546">
        <f>IF(J92&lt;D11,0,VLOOKUP(J92,C17:O72,11))</f>
        <v>19606.64766056418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18805.300774902054</v>
      </c>
      <c r="N88" s="550">
        <f>IF(J92&lt;D11,0,VLOOKUP(J92,C99:P154,7))</f>
        <v>18805.300774902054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-801.34688566212571</v>
      </c>
      <c r="N89" s="555">
        <f>+N88-N87</f>
        <v>-801.34688566212571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4210.159090909091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0</v>
      </c>
      <c r="E99" s="516">
        <v>868</v>
      </c>
      <c r="F99" s="515">
        <v>76222</v>
      </c>
      <c r="G99" s="574">
        <v>38111</v>
      </c>
      <c r="H99" s="575">
        <v>0</v>
      </c>
      <c r="I99" s="576">
        <v>0</v>
      </c>
      <c r="J99" s="514">
        <f t="shared" ref="J99:J130" si="36">+I99-H99</f>
        <v>0</v>
      </c>
      <c r="K99" s="514"/>
      <c r="L99" s="512">
        <v>0</v>
      </c>
      <c r="M99" s="597">
        <f t="shared" ref="M99:M130" si="37">IF(L99&lt;&gt;0,+H99-L99,0)</f>
        <v>0</v>
      </c>
      <c r="N99" s="512">
        <v>0</v>
      </c>
      <c r="O99" s="597">
        <f t="shared" ref="O99:O130" si="38">IF(N99&lt;&gt;0,+I99-N99,0)</f>
        <v>0</v>
      </c>
      <c r="P99" s="597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36"/>
        <v>0</v>
      </c>
      <c r="K100" s="514"/>
      <c r="L100" s="518">
        <v>22636</v>
      </c>
      <c r="M100" s="514">
        <f t="shared" si="37"/>
        <v>0</v>
      </c>
      <c r="N100" s="518">
        <v>22636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36"/>
        <v>0</v>
      </c>
      <c r="K101" s="514"/>
      <c r="L101" s="518">
        <f t="shared" ref="L101:L106" si="40">H101</f>
        <v>20371</v>
      </c>
      <c r="M101" s="519">
        <f t="shared" si="37"/>
        <v>0</v>
      </c>
      <c r="N101" s="518">
        <f t="shared" ref="N101:N106" si="41">I101</f>
        <v>20371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ref="B102:B154" si="42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36"/>
        <v>0</v>
      </c>
      <c r="K102" s="514"/>
      <c r="L102" s="518">
        <f t="shared" si="40"/>
        <v>33491.304062009942</v>
      </c>
      <c r="M102" s="519">
        <f t="shared" si="37"/>
        <v>0</v>
      </c>
      <c r="N102" s="518">
        <f t="shared" si="41"/>
        <v>33491.304062009942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36"/>
        <v>0</v>
      </c>
      <c r="K103" s="514"/>
      <c r="L103" s="518">
        <f t="shared" si="40"/>
        <v>30131.389443457461</v>
      </c>
      <c r="M103" s="519">
        <f t="shared" si="37"/>
        <v>0</v>
      </c>
      <c r="N103" s="518">
        <f t="shared" si="41"/>
        <v>30131.389443457461</v>
      </c>
      <c r="O103" s="514">
        <f t="shared" si="38"/>
        <v>0</v>
      </c>
      <c r="P103" s="514">
        <f t="shared" si="39"/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36"/>
        <v>0</v>
      </c>
      <c r="K104" s="514"/>
      <c r="L104" s="518">
        <f t="shared" si="40"/>
        <v>28930.581157886962</v>
      </c>
      <c r="M104" s="519">
        <f t="shared" si="37"/>
        <v>0</v>
      </c>
      <c r="N104" s="518">
        <f t="shared" si="41"/>
        <v>28930.581157886962</v>
      </c>
      <c r="O104" s="514">
        <f t="shared" si="38"/>
        <v>0</v>
      </c>
      <c r="P104" s="514">
        <f t="shared" si="39"/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40"/>
        <v>26357.280382807578</v>
      </c>
      <c r="M105" s="519">
        <f t="shared" ref="M105:M110" si="43">IF(L105&lt;&gt;0,+H105-L105,0)</f>
        <v>0</v>
      </c>
      <c r="N105" s="518">
        <f t="shared" si="41"/>
        <v>26357.280382807578</v>
      </c>
      <c r="O105" s="514">
        <f t="shared" ref="O105:O110" si="44">IF(N105&lt;&gt;0,+I105-N105,0)</f>
        <v>0</v>
      </c>
      <c r="P105" s="514">
        <f t="shared" ref="P105:P110" si="45"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40"/>
        <v>25860.252454473681</v>
      </c>
      <c r="M106" s="519">
        <f t="shared" si="43"/>
        <v>0</v>
      </c>
      <c r="N106" s="518">
        <f t="shared" si="41"/>
        <v>25860.252454473681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36"/>
        <v>0</v>
      </c>
      <c r="K107" s="514"/>
      <c r="L107" s="518">
        <f t="shared" ref="L107:L112" si="46">H107</f>
        <v>24623.446840873446</v>
      </c>
      <c r="M107" s="519">
        <f t="shared" si="43"/>
        <v>0</v>
      </c>
      <c r="N107" s="518">
        <f t="shared" ref="N107:N112" si="47">I107</f>
        <v>24623.446840873446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36"/>
        <v>0</v>
      </c>
      <c r="K108" s="514"/>
      <c r="L108" s="518">
        <f t="shared" si="46"/>
        <v>23228.255672846972</v>
      </c>
      <c r="M108" s="519">
        <f t="shared" si="43"/>
        <v>0</v>
      </c>
      <c r="N108" s="518">
        <f t="shared" si="47"/>
        <v>23228.255672846972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36"/>
        <v>0</v>
      </c>
      <c r="K109" s="514"/>
      <c r="L109" s="518">
        <f t="shared" si="46"/>
        <v>21984.790198731629</v>
      </c>
      <c r="M109" s="519">
        <f t="shared" si="43"/>
        <v>0</v>
      </c>
      <c r="N109" s="518">
        <f t="shared" si="47"/>
        <v>21984.790198731629</v>
      </c>
      <c r="O109" s="514">
        <f t="shared" si="44"/>
        <v>0</v>
      </c>
      <c r="P109" s="514">
        <f t="shared" si="45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36"/>
        <v>0</v>
      </c>
      <c r="K110" s="514"/>
      <c r="L110" s="518">
        <f t="shared" si="46"/>
        <v>19223.431889109233</v>
      </c>
      <c r="M110" s="519">
        <f t="shared" si="43"/>
        <v>0</v>
      </c>
      <c r="N110" s="518">
        <f t="shared" si="47"/>
        <v>19223.431889109233</v>
      </c>
      <c r="O110" s="514">
        <f t="shared" si="44"/>
        <v>0</v>
      </c>
      <c r="P110" s="514">
        <f t="shared" si="45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36"/>
        <v>0</v>
      </c>
      <c r="K111" s="514"/>
      <c r="L111" s="518">
        <f t="shared" si="46"/>
        <v>18855.648147984095</v>
      </c>
      <c r="M111" s="519">
        <f t="shared" ref="M111:M112" si="48">IF(L111&lt;&gt;0,+H111-L111,0)</f>
        <v>0</v>
      </c>
      <c r="N111" s="518">
        <f t="shared" si="47"/>
        <v>18855.648147984095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36"/>
        <v>0</v>
      </c>
      <c r="K112" s="514"/>
      <c r="L112" s="518">
        <f t="shared" si="46"/>
        <v>18561.745960492495</v>
      </c>
      <c r="M112" s="519">
        <f t="shared" si="48"/>
        <v>0</v>
      </c>
      <c r="N112" s="518">
        <f t="shared" si="47"/>
        <v>18561.745960492495</v>
      </c>
      <c r="O112" s="514">
        <f t="shared" si="38"/>
        <v>0</v>
      </c>
      <c r="P112" s="514">
        <f t="shared" si="39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2021</v>
      </c>
      <c r="D113" s="508">
        <v>129342.49809577821</v>
      </c>
      <c r="E113" s="516">
        <v>4518.2195121951218</v>
      </c>
      <c r="F113" s="515">
        <v>124824.27858358309</v>
      </c>
      <c r="G113" s="515">
        <v>127083.38833968065</v>
      </c>
      <c r="H113" s="516">
        <v>18943.99202428088</v>
      </c>
      <c r="I113" s="510">
        <v>18943.99202428088</v>
      </c>
      <c r="J113" s="514">
        <f t="shared" si="36"/>
        <v>0</v>
      </c>
      <c r="K113" s="514"/>
      <c r="L113" s="518">
        <f t="shared" ref="L113" si="49">H113</f>
        <v>18943.99202428088</v>
      </c>
      <c r="M113" s="519">
        <f t="shared" ref="M113" si="50">IF(L113&lt;&gt;0,+H113-L113,0)</f>
        <v>0</v>
      </c>
      <c r="N113" s="518">
        <f t="shared" ref="N113" si="51">I113</f>
        <v>18943.99202428088</v>
      </c>
      <c r="O113" s="514">
        <f t="shared" ref="O113" si="52">IF(N113&lt;&gt;0,+I113-N113,0)</f>
        <v>0</v>
      </c>
      <c r="P113" s="514">
        <f t="shared" ref="P113" si="53">+O113-M113</f>
        <v>0</v>
      </c>
      <c r="Q113" s="269"/>
    </row>
    <row r="114" spans="2:17" ht="13">
      <c r="B114" s="195" t="str">
        <f t="shared" si="42"/>
        <v/>
      </c>
      <c r="C114" s="669">
        <f>IF(D93="","-",+C113+1)</f>
        <v>2022</v>
      </c>
      <c r="D114" s="374">
        <v>124824.27858358309</v>
      </c>
      <c r="E114" s="522">
        <v>4410.6428571428569</v>
      </c>
      <c r="F114" s="523">
        <v>120413.63572644023</v>
      </c>
      <c r="G114" s="523">
        <v>122618.95715501165</v>
      </c>
      <c r="H114" s="526">
        <v>18813.201080680341</v>
      </c>
      <c r="I114" s="577">
        <v>18813.201080680341</v>
      </c>
      <c r="J114" s="514">
        <f t="shared" si="36"/>
        <v>0</v>
      </c>
      <c r="K114" s="514"/>
      <c r="L114" s="525"/>
      <c r="M114" s="514">
        <f t="shared" si="37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2023</v>
      </c>
      <c r="D115" s="374">
        <f>IF(F114+SUM(E$99:E114)=D$92,F114,D$92-SUM(E$99:E114))</f>
        <v>120413.63572644023</v>
      </c>
      <c r="E115" s="522">
        <f>IF(+J96&lt;F114,J96,D115)</f>
        <v>4210.159090909091</v>
      </c>
      <c r="F115" s="523">
        <f t="shared" ref="F115:F130" si="54">+D115-E115</f>
        <v>116203.47663553114</v>
      </c>
      <c r="G115" s="523">
        <f t="shared" ref="G115:G130" si="55">+(F115+D115)/2</f>
        <v>118308.55618098569</v>
      </c>
      <c r="H115" s="526">
        <f t="shared" ref="H115:H154" si="56">+J$94*G115+E115</f>
        <v>18805.300774902054</v>
      </c>
      <c r="I115" s="577">
        <f t="shared" ref="I115:I154" si="57">+J$95*G115+E115</f>
        <v>18805.300774902054</v>
      </c>
      <c r="J115" s="514">
        <f t="shared" si="36"/>
        <v>0</v>
      </c>
      <c r="K115" s="514"/>
      <c r="L115" s="525"/>
      <c r="M115" s="514">
        <f t="shared" si="37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2024</v>
      </c>
      <c r="D116" s="374">
        <f>IF(F115+SUM(E$99:E115)=D$92,F115,D$92-SUM(E$99:E115))</f>
        <v>116203.47663553114</v>
      </c>
      <c r="E116" s="522">
        <f>IF(+J96&lt;F115,J96,D116)</f>
        <v>4210.159090909091</v>
      </c>
      <c r="F116" s="523">
        <f t="shared" si="54"/>
        <v>111993.31754462206</v>
      </c>
      <c r="G116" s="523">
        <f t="shared" si="55"/>
        <v>114098.3970900766</v>
      </c>
      <c r="H116" s="526">
        <f t="shared" si="56"/>
        <v>18285.914261977599</v>
      </c>
      <c r="I116" s="577">
        <f t="shared" si="57"/>
        <v>18285.914261977599</v>
      </c>
      <c r="J116" s="514">
        <f t="shared" si="36"/>
        <v>0</v>
      </c>
      <c r="K116" s="514"/>
      <c r="L116" s="525"/>
      <c r="M116" s="514">
        <f t="shared" si="37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2025</v>
      </c>
      <c r="D117" s="374">
        <f>IF(F116+SUM(E$99:E116)=D$92,F116,D$92-SUM(E$99:E116))</f>
        <v>111993.31754462206</v>
      </c>
      <c r="E117" s="522">
        <f>IF(+J96&lt;F116,J96,D117)</f>
        <v>4210.159090909091</v>
      </c>
      <c r="F117" s="523">
        <f t="shared" si="54"/>
        <v>107783.15845371297</v>
      </c>
      <c r="G117" s="523">
        <f t="shared" si="55"/>
        <v>109888.23799916751</v>
      </c>
      <c r="H117" s="526">
        <f t="shared" si="56"/>
        <v>17766.527749053144</v>
      </c>
      <c r="I117" s="577">
        <f t="shared" si="57"/>
        <v>17766.527749053144</v>
      </c>
      <c r="J117" s="514">
        <f t="shared" si="36"/>
        <v>0</v>
      </c>
      <c r="K117" s="514"/>
      <c r="L117" s="525"/>
      <c r="M117" s="514">
        <f t="shared" si="37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2026</v>
      </c>
      <c r="D118" s="374">
        <f>IF(F117+SUM(E$99:E117)=D$92,F117,D$92-SUM(E$99:E117))</f>
        <v>107783.15845371297</v>
      </c>
      <c r="E118" s="522">
        <f>IF(+J96&lt;F117,J96,D118)</f>
        <v>4210.159090909091</v>
      </c>
      <c r="F118" s="523">
        <f t="shared" si="54"/>
        <v>103572.99936280388</v>
      </c>
      <c r="G118" s="523">
        <f t="shared" si="55"/>
        <v>105678.07890825842</v>
      </c>
      <c r="H118" s="526">
        <f t="shared" si="56"/>
        <v>17247.141236128689</v>
      </c>
      <c r="I118" s="577">
        <f t="shared" si="57"/>
        <v>17247.141236128689</v>
      </c>
      <c r="J118" s="514">
        <f t="shared" si="36"/>
        <v>0</v>
      </c>
      <c r="K118" s="514"/>
      <c r="L118" s="525"/>
      <c r="M118" s="514">
        <f t="shared" si="37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2027</v>
      </c>
      <c r="D119" s="374">
        <f>IF(F118+SUM(E$99:E118)=D$92,F118,D$92-SUM(E$99:E118))</f>
        <v>103572.99936280388</v>
      </c>
      <c r="E119" s="522">
        <f>IF(+J96&lt;F118,J96,D119)</f>
        <v>4210.159090909091</v>
      </c>
      <c r="F119" s="523">
        <f t="shared" si="54"/>
        <v>99362.840271894791</v>
      </c>
      <c r="G119" s="523">
        <f t="shared" si="55"/>
        <v>101467.91981734934</v>
      </c>
      <c r="H119" s="526">
        <f t="shared" si="56"/>
        <v>16727.754723204234</v>
      </c>
      <c r="I119" s="577">
        <f t="shared" si="57"/>
        <v>16727.754723204234</v>
      </c>
      <c r="J119" s="514">
        <f t="shared" si="36"/>
        <v>0</v>
      </c>
      <c r="K119" s="514"/>
      <c r="L119" s="525"/>
      <c r="M119" s="514">
        <f t="shared" si="37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2028</v>
      </c>
      <c r="D120" s="374">
        <f>IF(F119+SUM(E$99:E119)=D$92,F119,D$92-SUM(E$99:E119))</f>
        <v>99362.840271894791</v>
      </c>
      <c r="E120" s="522">
        <f>IF(+J96&lt;F119,J96,D120)</f>
        <v>4210.159090909091</v>
      </c>
      <c r="F120" s="523">
        <f t="shared" si="54"/>
        <v>95152.681180985703</v>
      </c>
      <c r="G120" s="523">
        <f t="shared" si="55"/>
        <v>97257.760726440247</v>
      </c>
      <c r="H120" s="526">
        <f t="shared" si="56"/>
        <v>16208.368210279779</v>
      </c>
      <c r="I120" s="577">
        <f t="shared" si="57"/>
        <v>16208.368210279779</v>
      </c>
      <c r="J120" s="514">
        <f t="shared" si="36"/>
        <v>0</v>
      </c>
      <c r="K120" s="514"/>
      <c r="L120" s="525"/>
      <c r="M120" s="514">
        <f t="shared" si="37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2029</v>
      </c>
      <c r="D121" s="374">
        <f>IF(F120+SUM(E$99:E120)=D$92,F120,D$92-SUM(E$99:E120))</f>
        <v>95152.681180985703</v>
      </c>
      <c r="E121" s="522">
        <f>IF(+J96&lt;F120,J96,D121)</f>
        <v>4210.159090909091</v>
      </c>
      <c r="F121" s="523">
        <f t="shared" si="54"/>
        <v>90942.522090076614</v>
      </c>
      <c r="G121" s="523">
        <f t="shared" si="55"/>
        <v>93047.601635531159</v>
      </c>
      <c r="H121" s="526">
        <f t="shared" si="56"/>
        <v>15688.981697355324</v>
      </c>
      <c r="I121" s="577">
        <f t="shared" si="57"/>
        <v>15688.981697355324</v>
      </c>
      <c r="J121" s="514">
        <f t="shared" si="36"/>
        <v>0</v>
      </c>
      <c r="K121" s="514"/>
      <c r="L121" s="525"/>
      <c r="M121" s="514">
        <f t="shared" si="37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2030</v>
      </c>
      <c r="D122" s="374">
        <f>IF(F121+SUM(E$99:E121)=D$92,F121,D$92-SUM(E$99:E121))</f>
        <v>90942.522090076614</v>
      </c>
      <c r="E122" s="522">
        <f>IF(+J96&lt;F121,J96,D122)</f>
        <v>4210.159090909091</v>
      </c>
      <c r="F122" s="523">
        <f t="shared" si="54"/>
        <v>86732.362999167526</v>
      </c>
      <c r="G122" s="523">
        <f t="shared" si="55"/>
        <v>88837.44254462207</v>
      </c>
      <c r="H122" s="526">
        <f t="shared" si="56"/>
        <v>15169.595184430869</v>
      </c>
      <c r="I122" s="577">
        <f t="shared" si="57"/>
        <v>15169.595184430869</v>
      </c>
      <c r="J122" s="514">
        <f t="shared" si="36"/>
        <v>0</v>
      </c>
      <c r="K122" s="514"/>
      <c r="L122" s="525"/>
      <c r="M122" s="514">
        <f t="shared" si="37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2031</v>
      </c>
      <c r="D123" s="374">
        <f>IF(F122+SUM(E$99:E122)=D$92,F122,D$92-SUM(E$99:E122))</f>
        <v>86732.362999167526</v>
      </c>
      <c r="E123" s="522">
        <f>IF(+J96&lt;F122,J96,D123)</f>
        <v>4210.159090909091</v>
      </c>
      <c r="F123" s="523">
        <f t="shared" si="54"/>
        <v>82522.203908258438</v>
      </c>
      <c r="G123" s="523">
        <f t="shared" si="55"/>
        <v>84627.283453712982</v>
      </c>
      <c r="H123" s="526">
        <f t="shared" si="56"/>
        <v>14650.208671506414</v>
      </c>
      <c r="I123" s="577">
        <f t="shared" si="57"/>
        <v>14650.208671506414</v>
      </c>
      <c r="J123" s="514">
        <f t="shared" si="36"/>
        <v>0</v>
      </c>
      <c r="K123" s="514"/>
      <c r="L123" s="525"/>
      <c r="M123" s="514">
        <f t="shared" si="37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2032</v>
      </c>
      <c r="D124" s="374">
        <f>IF(F123+SUM(E$99:E123)=D$92,F123,D$92-SUM(E$99:E123))</f>
        <v>82522.203908258438</v>
      </c>
      <c r="E124" s="522">
        <f>IF(+J96&lt;F123,J96,D124)</f>
        <v>4210.159090909091</v>
      </c>
      <c r="F124" s="523">
        <f t="shared" si="54"/>
        <v>78312.04481734935</v>
      </c>
      <c r="G124" s="523">
        <f t="shared" si="55"/>
        <v>80417.124362803894</v>
      </c>
      <c r="H124" s="526">
        <f t="shared" si="56"/>
        <v>14130.822158581959</v>
      </c>
      <c r="I124" s="577">
        <f t="shared" si="57"/>
        <v>14130.822158581959</v>
      </c>
      <c r="J124" s="514">
        <f t="shared" si="36"/>
        <v>0</v>
      </c>
      <c r="K124" s="514"/>
      <c r="L124" s="525"/>
      <c r="M124" s="514">
        <f t="shared" si="37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2033</v>
      </c>
      <c r="D125" s="374">
        <f>IF(F124+SUM(E$99:E124)=D$92,F124,D$92-SUM(E$99:E124))</f>
        <v>78312.04481734935</v>
      </c>
      <c r="E125" s="522">
        <f>IF(+J96&lt;F124,J96,D125)</f>
        <v>4210.159090909091</v>
      </c>
      <c r="F125" s="523">
        <f t="shared" si="54"/>
        <v>74101.885726440261</v>
      </c>
      <c r="G125" s="523">
        <f t="shared" si="55"/>
        <v>76206.965271894805</v>
      </c>
      <c r="H125" s="526">
        <f t="shared" si="56"/>
        <v>13611.435645657504</v>
      </c>
      <c r="I125" s="577">
        <f t="shared" si="57"/>
        <v>13611.435645657504</v>
      </c>
      <c r="J125" s="514">
        <f t="shared" si="36"/>
        <v>0</v>
      </c>
      <c r="K125" s="514"/>
      <c r="L125" s="525"/>
      <c r="M125" s="514">
        <f t="shared" si="37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2034</v>
      </c>
      <c r="D126" s="374">
        <f>IF(F125+SUM(E$99:E125)=D$92,F125,D$92-SUM(E$99:E125))</f>
        <v>74101.885726440261</v>
      </c>
      <c r="E126" s="522">
        <f>IF(+J96&lt;F125,J96,D126)</f>
        <v>4210.159090909091</v>
      </c>
      <c r="F126" s="523">
        <f t="shared" si="54"/>
        <v>69891.726635531173</v>
      </c>
      <c r="G126" s="523">
        <f t="shared" si="55"/>
        <v>71996.806180985717</v>
      </c>
      <c r="H126" s="526">
        <f t="shared" si="56"/>
        <v>13092.049132733049</v>
      </c>
      <c r="I126" s="577">
        <f t="shared" si="57"/>
        <v>13092.049132733049</v>
      </c>
      <c r="J126" s="514">
        <f t="shared" si="36"/>
        <v>0</v>
      </c>
      <c r="K126" s="514"/>
      <c r="L126" s="525"/>
      <c r="M126" s="514">
        <f t="shared" si="37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2035</v>
      </c>
      <c r="D127" s="374">
        <f>IF(F126+SUM(E$99:E126)=D$92,F126,D$92-SUM(E$99:E126))</f>
        <v>69891.726635531173</v>
      </c>
      <c r="E127" s="522">
        <f>IF(+J96&lt;F126,J96,D127)</f>
        <v>4210.159090909091</v>
      </c>
      <c r="F127" s="523">
        <f t="shared" si="54"/>
        <v>65681.567544622085</v>
      </c>
      <c r="G127" s="523">
        <f t="shared" si="55"/>
        <v>67786.647090076629</v>
      </c>
      <c r="H127" s="526">
        <f t="shared" si="56"/>
        <v>12572.662619808594</v>
      </c>
      <c r="I127" s="577">
        <f t="shared" si="57"/>
        <v>12572.662619808594</v>
      </c>
      <c r="J127" s="514">
        <f t="shared" si="36"/>
        <v>0</v>
      </c>
      <c r="K127" s="514"/>
      <c r="L127" s="525"/>
      <c r="M127" s="514">
        <f t="shared" si="37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2036</v>
      </c>
      <c r="D128" s="374">
        <f>IF(F127+SUM(E$99:E127)=D$92,F127,D$92-SUM(E$99:E127))</f>
        <v>65681.567544622085</v>
      </c>
      <c r="E128" s="522">
        <f>IF(+J96&lt;F127,J96,D128)</f>
        <v>4210.159090909091</v>
      </c>
      <c r="F128" s="523">
        <f t="shared" si="54"/>
        <v>61471.408453712997</v>
      </c>
      <c r="G128" s="523">
        <f t="shared" si="55"/>
        <v>63576.487999167541</v>
      </c>
      <c r="H128" s="526">
        <f t="shared" si="56"/>
        <v>12053.276106884139</v>
      </c>
      <c r="I128" s="577">
        <f t="shared" si="57"/>
        <v>12053.276106884139</v>
      </c>
      <c r="J128" s="514">
        <f t="shared" si="36"/>
        <v>0</v>
      </c>
      <c r="K128" s="514"/>
      <c r="L128" s="525"/>
      <c r="M128" s="514">
        <f t="shared" si="37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2037</v>
      </c>
      <c r="D129" s="374">
        <f>IF(F128+SUM(E$99:E128)=D$92,F128,D$92-SUM(E$99:E128))</f>
        <v>61471.408453712997</v>
      </c>
      <c r="E129" s="522">
        <f>IF(+J96&lt;F128,J96,D129)</f>
        <v>4210.159090909091</v>
      </c>
      <c r="F129" s="523">
        <f t="shared" si="54"/>
        <v>57261.249362803908</v>
      </c>
      <c r="G129" s="523">
        <f t="shared" si="55"/>
        <v>59366.328908258452</v>
      </c>
      <c r="H129" s="526">
        <f t="shared" si="56"/>
        <v>11533.889593959684</v>
      </c>
      <c r="I129" s="577">
        <f t="shared" si="57"/>
        <v>11533.889593959684</v>
      </c>
      <c r="J129" s="514">
        <f t="shared" si="36"/>
        <v>0</v>
      </c>
      <c r="K129" s="514"/>
      <c r="L129" s="525"/>
      <c r="M129" s="514">
        <f t="shared" si="37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2038</v>
      </c>
      <c r="D130" s="374">
        <f>IF(F129+SUM(E$99:E129)=D$92,F129,D$92-SUM(E$99:E129))</f>
        <v>57261.249362803908</v>
      </c>
      <c r="E130" s="522">
        <f>IF(+J96&lt;F129,J96,D130)</f>
        <v>4210.159090909091</v>
      </c>
      <c r="F130" s="523">
        <f t="shared" si="54"/>
        <v>53051.09027189482</v>
      </c>
      <c r="G130" s="523">
        <f t="shared" si="55"/>
        <v>55156.169817349364</v>
      </c>
      <c r="H130" s="526">
        <f t="shared" si="56"/>
        <v>11014.503081035227</v>
      </c>
      <c r="I130" s="577">
        <f t="shared" si="57"/>
        <v>11014.503081035227</v>
      </c>
      <c r="J130" s="514">
        <f t="shared" si="36"/>
        <v>0</v>
      </c>
      <c r="K130" s="514"/>
      <c r="L130" s="525"/>
      <c r="M130" s="514">
        <f t="shared" si="37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2039</v>
      </c>
      <c r="D131" s="374">
        <f>IF(F130+SUM(E$99:E130)=D$92,F130,D$92-SUM(E$99:E130))</f>
        <v>53051.09027189482</v>
      </c>
      <c r="E131" s="522">
        <f>IF(+J96&lt;F130,J96,D131)</f>
        <v>4210.159090909091</v>
      </c>
      <c r="F131" s="523">
        <f t="shared" ref="F131:F154" si="58">+D131-E131</f>
        <v>48840.931180985732</v>
      </c>
      <c r="G131" s="523">
        <f t="shared" ref="G131:G154" si="59">+(F131+D131)/2</f>
        <v>50946.010726440276</v>
      </c>
      <c r="H131" s="526">
        <f t="shared" si="56"/>
        <v>10495.116568110772</v>
      </c>
      <c r="I131" s="577">
        <f t="shared" si="57"/>
        <v>10495.116568110772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2040</v>
      </c>
      <c r="D132" s="374">
        <f>IF(F131+SUM(E$99:E131)=D$92,F131,D$92-SUM(E$99:E131))</f>
        <v>48840.931180985732</v>
      </c>
      <c r="E132" s="522">
        <f>IF(+J96&lt;F131,J96,D132)</f>
        <v>4210.159090909091</v>
      </c>
      <c r="F132" s="523">
        <f t="shared" si="58"/>
        <v>44630.772090076644</v>
      </c>
      <c r="G132" s="523">
        <f t="shared" si="59"/>
        <v>46735.851635531188</v>
      </c>
      <c r="H132" s="526">
        <f t="shared" si="56"/>
        <v>9975.7300551863173</v>
      </c>
      <c r="I132" s="577">
        <f t="shared" si="57"/>
        <v>9975.7300551863173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2041</v>
      </c>
      <c r="D133" s="374">
        <f>IF(F132+SUM(E$99:E132)=D$92,F132,D$92-SUM(E$99:E132))</f>
        <v>44630.772090076644</v>
      </c>
      <c r="E133" s="522">
        <f>IF(+J96&lt;F132,J96,D133)</f>
        <v>4210.159090909091</v>
      </c>
      <c r="F133" s="523">
        <f t="shared" si="58"/>
        <v>40420.612999167555</v>
      </c>
      <c r="G133" s="523">
        <f t="shared" si="59"/>
        <v>42525.692544622099</v>
      </c>
      <c r="H133" s="526">
        <f t="shared" si="56"/>
        <v>9456.3435422618622</v>
      </c>
      <c r="I133" s="577">
        <f t="shared" si="57"/>
        <v>9456.3435422618622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2042</v>
      </c>
      <c r="D134" s="374">
        <f>IF(F133+SUM(E$99:E133)=D$92,F133,D$92-SUM(E$99:E133))</f>
        <v>40420.612999167555</v>
      </c>
      <c r="E134" s="522">
        <f>IF(+J96&lt;F133,J96,D134)</f>
        <v>4210.159090909091</v>
      </c>
      <c r="F134" s="523">
        <f t="shared" si="58"/>
        <v>36210.453908258467</v>
      </c>
      <c r="G134" s="523">
        <f t="shared" si="59"/>
        <v>38315.533453713011</v>
      </c>
      <c r="H134" s="526">
        <f t="shared" si="56"/>
        <v>8936.9570293374054</v>
      </c>
      <c r="I134" s="577">
        <f t="shared" si="57"/>
        <v>8936.9570293374054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2043</v>
      </c>
      <c r="D135" s="374">
        <f>IF(F134+SUM(E$99:E134)=D$92,F134,D$92-SUM(E$99:E134))</f>
        <v>36210.453908258467</v>
      </c>
      <c r="E135" s="522">
        <f>IF(+J96&lt;F134,J96,D135)</f>
        <v>4210.159090909091</v>
      </c>
      <c r="F135" s="523">
        <f t="shared" si="58"/>
        <v>32000.294817349375</v>
      </c>
      <c r="G135" s="523">
        <f t="shared" si="59"/>
        <v>34105.374362803923</v>
      </c>
      <c r="H135" s="526">
        <f t="shared" si="56"/>
        <v>8417.5705164129504</v>
      </c>
      <c r="I135" s="577">
        <f t="shared" si="57"/>
        <v>8417.5705164129504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2044</v>
      </c>
      <c r="D136" s="374">
        <f>IF(F135+SUM(E$99:E135)=D$92,F135,D$92-SUM(E$99:E135))</f>
        <v>32000.294817349375</v>
      </c>
      <c r="E136" s="522">
        <f>IF(+J96&lt;F135,J96,D136)</f>
        <v>4210.159090909091</v>
      </c>
      <c r="F136" s="523">
        <f t="shared" si="58"/>
        <v>27790.135726440283</v>
      </c>
      <c r="G136" s="523">
        <f t="shared" si="59"/>
        <v>29895.215271894827</v>
      </c>
      <c r="H136" s="526">
        <f t="shared" si="56"/>
        <v>7898.1840034884954</v>
      </c>
      <c r="I136" s="577">
        <f t="shared" si="57"/>
        <v>7898.1840034884954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2045</v>
      </c>
      <c r="D137" s="374">
        <f>IF(F136+SUM(E$99:E136)=D$92,F136,D$92-SUM(E$99:E136))</f>
        <v>27790.135726440283</v>
      </c>
      <c r="E137" s="522">
        <f>IF(+J96&lt;F136,J96,D137)</f>
        <v>4210.159090909091</v>
      </c>
      <c r="F137" s="523">
        <f t="shared" si="58"/>
        <v>23579.976635531191</v>
      </c>
      <c r="G137" s="523">
        <f t="shared" si="59"/>
        <v>25685.056180985739</v>
      </c>
      <c r="H137" s="526">
        <f t="shared" si="56"/>
        <v>7378.7974905640403</v>
      </c>
      <c r="I137" s="577">
        <f t="shared" si="57"/>
        <v>7378.7974905640403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2046</v>
      </c>
      <c r="D138" s="374">
        <f>IF(F137+SUM(E$99:E137)=D$92,F137,D$92-SUM(E$99:E137))</f>
        <v>23579.976635531191</v>
      </c>
      <c r="E138" s="522">
        <f>IF(+J96&lt;F137,J96,D138)</f>
        <v>4210.159090909091</v>
      </c>
      <c r="F138" s="523">
        <f t="shared" si="58"/>
        <v>19369.817544622099</v>
      </c>
      <c r="G138" s="523">
        <f t="shared" si="59"/>
        <v>21474.897090076644</v>
      </c>
      <c r="H138" s="526">
        <f t="shared" si="56"/>
        <v>6859.4109776395835</v>
      </c>
      <c r="I138" s="577">
        <f t="shared" si="57"/>
        <v>6859.4109776395835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2047</v>
      </c>
      <c r="D139" s="374">
        <f>IF(F138+SUM(E$99:E138)=D$92,F138,D$92-SUM(E$99:E138))</f>
        <v>19369.817544622099</v>
      </c>
      <c r="E139" s="522">
        <f>IF(+J96&lt;F138,J96,D139)</f>
        <v>4210.159090909091</v>
      </c>
      <c r="F139" s="523">
        <f t="shared" si="58"/>
        <v>15159.658453713007</v>
      </c>
      <c r="G139" s="523">
        <f t="shared" si="59"/>
        <v>17264.737999167555</v>
      </c>
      <c r="H139" s="526">
        <f t="shared" si="56"/>
        <v>6340.0244647151285</v>
      </c>
      <c r="I139" s="577">
        <f t="shared" si="57"/>
        <v>6340.0244647151285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2048</v>
      </c>
      <c r="D140" s="374">
        <f>IF(F139+SUM(E$99:E139)=D$92,F139,D$92-SUM(E$99:E139))</f>
        <v>15159.658453713007</v>
      </c>
      <c r="E140" s="522">
        <f>IF(+J96&lt;F139,J96,D140)</f>
        <v>4210.159090909091</v>
      </c>
      <c r="F140" s="523">
        <f t="shared" si="58"/>
        <v>10949.499362803916</v>
      </c>
      <c r="G140" s="523">
        <f t="shared" si="59"/>
        <v>13054.578908258462</v>
      </c>
      <c r="H140" s="526">
        <f t="shared" si="56"/>
        <v>5820.6379517906726</v>
      </c>
      <c r="I140" s="577">
        <f t="shared" si="57"/>
        <v>5820.6379517906726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2049</v>
      </c>
      <c r="D141" s="374">
        <f>IF(F140+SUM(E$99:E140)=D$92,F140,D$92-SUM(E$99:E140))</f>
        <v>10949.499362803916</v>
      </c>
      <c r="E141" s="522">
        <f>IF(+J96&lt;F140,J96,D141)</f>
        <v>4210.159090909091</v>
      </c>
      <c r="F141" s="523">
        <f t="shared" si="58"/>
        <v>6739.3402718948246</v>
      </c>
      <c r="G141" s="523">
        <f t="shared" si="59"/>
        <v>8844.4198173493696</v>
      </c>
      <c r="H141" s="526">
        <f t="shared" si="56"/>
        <v>5301.2514388662166</v>
      </c>
      <c r="I141" s="577">
        <f t="shared" si="57"/>
        <v>5301.2514388662166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2050</v>
      </c>
      <c r="D142" s="374">
        <f>IF(F141+SUM(E$99:E141)=D$92,F141,D$92-SUM(E$99:E141))</f>
        <v>6739.3402718948246</v>
      </c>
      <c r="E142" s="522">
        <f>IF(+J96&lt;F141,J96,D142)</f>
        <v>4210.159090909091</v>
      </c>
      <c r="F142" s="523">
        <f t="shared" si="58"/>
        <v>2529.1811809857336</v>
      </c>
      <c r="G142" s="523">
        <f t="shared" si="59"/>
        <v>4634.2607264402795</v>
      </c>
      <c r="H142" s="526">
        <f t="shared" si="56"/>
        <v>4781.8649259417616</v>
      </c>
      <c r="I142" s="577">
        <f t="shared" si="57"/>
        <v>4781.8649259417616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2051</v>
      </c>
      <c r="D143" s="374">
        <f>IF(F142+SUM(E$99:E142)=D$92,F142,D$92-SUM(E$99:E142))</f>
        <v>2529.1811809857336</v>
      </c>
      <c r="E143" s="522">
        <f>IF(+J96&lt;F142,J96,D143)</f>
        <v>2529.1811809857336</v>
      </c>
      <c r="F143" s="523">
        <f t="shared" si="58"/>
        <v>0</v>
      </c>
      <c r="G143" s="523">
        <f t="shared" si="59"/>
        <v>1264.5905904928668</v>
      </c>
      <c r="H143" s="526">
        <f t="shared" si="56"/>
        <v>2685.1874702709551</v>
      </c>
      <c r="I143" s="577">
        <f t="shared" si="57"/>
        <v>2685.1874702709551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185246.99999999988</v>
      </c>
      <c r="F155" s="375"/>
      <c r="G155" s="375"/>
      <c r="H155" s="375">
        <f>SUM(H99:H154)</f>
        <v>684917.82659771945</v>
      </c>
      <c r="I155" s="375">
        <f>SUM(I99:I154)</f>
        <v>684917.82659771945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topLeftCell="A20" zoomScaleNormal="100" zoomScaleSheetLayoutView="75" workbookViewId="0">
      <selection activeCell="D18" sqref="D1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539987.75875903154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539987.75875903154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666" t="s">
        <v>481</v>
      </c>
      <c r="F9" s="478"/>
      <c r="G9" s="672" t="s">
        <v>529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133293.18604651163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2007</v>
      </c>
      <c r="D18" s="515"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 ht="12.5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>IU</v>
      </c>
      <c r="C29" s="507">
        <f>IF(D11="","-",+C28+1)</f>
        <v>2018</v>
      </c>
      <c r="D29" s="608">
        <v>4549360.3313160958</v>
      </c>
      <c r="E29" s="609">
        <v>133293.18604651163</v>
      </c>
      <c r="F29" s="608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 ht="12.5">
      <c r="B30" s="195" t="str">
        <f t="shared" si="4"/>
        <v>IU</v>
      </c>
      <c r="C30" s="507">
        <f>IF(D11="","-",+C29+1)</f>
        <v>2019</v>
      </c>
      <c r="D30" s="608">
        <v>4282773.9592230711</v>
      </c>
      <c r="E30" s="609">
        <v>139795.29268292684</v>
      </c>
      <c r="F30" s="608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2021</v>
      </c>
      <c r="D32" s="608">
        <v>4003183.3738572178</v>
      </c>
      <c r="E32" s="609">
        <v>136466.83333333334</v>
      </c>
      <c r="F32" s="608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2022</v>
      </c>
      <c r="D33" s="608">
        <v>3866716.5405238844</v>
      </c>
      <c r="E33" s="609">
        <v>136466.83333333334</v>
      </c>
      <c r="F33" s="608">
        <v>3730249.7071905509</v>
      </c>
      <c r="G33" s="609">
        <v>563583.83772104234</v>
      </c>
      <c r="H33" s="610">
        <v>563583.83772104234</v>
      </c>
      <c r="I33" s="511">
        <f t="shared" si="0"/>
        <v>0</v>
      </c>
      <c r="J33" s="511"/>
      <c r="K33" s="518">
        <f t="shared" ref="K33" si="15">G33</f>
        <v>563583.83772104234</v>
      </c>
      <c r="L33" s="519">
        <f t="shared" ref="L33" si="16">IF(K33&lt;&gt;0,+G33-K33,0)</f>
        <v>0</v>
      </c>
      <c r="M33" s="518">
        <f t="shared" ref="M33" si="17">H33</f>
        <v>563583.83772104234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2023</v>
      </c>
      <c r="D34" s="608">
        <v>3730249.7071905509</v>
      </c>
      <c r="E34" s="609">
        <v>136466.83333333334</v>
      </c>
      <c r="F34" s="608">
        <v>3593782.8738572174</v>
      </c>
      <c r="G34" s="609">
        <v>599077.58884428418</v>
      </c>
      <c r="H34" s="610">
        <v>599077.58884428418</v>
      </c>
      <c r="I34" s="511">
        <f t="shared" si="0"/>
        <v>0</v>
      </c>
      <c r="J34" s="511"/>
      <c r="K34" s="518">
        <f t="shared" ref="K34" si="18">G34</f>
        <v>599077.58884428418</v>
      </c>
      <c r="L34" s="519">
        <f t="shared" ref="L34" si="19">IF(K34&lt;&gt;0,+G34-K34,0)</f>
        <v>0</v>
      </c>
      <c r="M34" s="518">
        <f t="shared" ref="M34" si="20">H34</f>
        <v>599077.58884428418</v>
      </c>
      <c r="N34" s="514">
        <f t="shared" ref="N34" si="21">IF(M34&lt;&gt;0,+H34-M34,0)</f>
        <v>0</v>
      </c>
      <c r="O34" s="514">
        <f t="shared" ref="O34" si="22">+N34-L34</f>
        <v>0</v>
      </c>
      <c r="P34" s="272"/>
    </row>
    <row r="35" spans="2:16" ht="13">
      <c r="B35" s="195" t="str">
        <f t="shared" si="4"/>
        <v/>
      </c>
      <c r="C35" s="669">
        <f>IF(D11="","-",+C34+1)</f>
        <v>2024</v>
      </c>
      <c r="D35" s="608">
        <v>3593782.8738572174</v>
      </c>
      <c r="E35" s="609">
        <v>130263.79545454546</v>
      </c>
      <c r="F35" s="608">
        <v>3463519.078402672</v>
      </c>
      <c r="G35" s="609">
        <v>552033.32523957</v>
      </c>
      <c r="H35" s="610">
        <v>552033.32523957</v>
      </c>
      <c r="I35" s="511">
        <f t="shared" si="0"/>
        <v>0</v>
      </c>
      <c r="J35" s="511"/>
      <c r="K35" s="518">
        <f t="shared" ref="K35" si="23">G35</f>
        <v>552033.32523957</v>
      </c>
      <c r="L35" s="519">
        <f t="shared" ref="L35" si="24">IF(K35&lt;&gt;0,+G35-K35,0)</f>
        <v>0</v>
      </c>
      <c r="M35" s="518">
        <f t="shared" ref="M35" si="25">H35</f>
        <v>552033.32523957</v>
      </c>
      <c r="N35" s="514">
        <f t="shared" ref="N35" si="26">IF(M35&lt;&gt;0,+H35-M35,0)</f>
        <v>0</v>
      </c>
      <c r="O35" s="514">
        <f t="shared" ref="O35" si="27">+N35-L35</f>
        <v>0</v>
      </c>
      <c r="P35" s="272"/>
    </row>
    <row r="36" spans="2:16" ht="12.5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3463519.078402672</v>
      </c>
      <c r="E36" s="522">
        <f>IF(+I14&lt;F35,I14,D36)</f>
        <v>133293.18604651163</v>
      </c>
      <c r="F36" s="523">
        <f t="shared" ref="F36:F48" si="28">+D36-E36</f>
        <v>3330225.8923561601</v>
      </c>
      <c r="G36" s="524">
        <f t="shared" ref="G36:G72" si="29">+I$12*((D36+F36)/2)+E36</f>
        <v>539987.75875903154</v>
      </c>
      <c r="H36" s="491">
        <f t="shared" ref="H36:H72" si="30">+I$13*((D36+F36)/2)+E36</f>
        <v>539987.75875903154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3330225.8923561601</v>
      </c>
      <c r="E37" s="522">
        <f>IF(+I14&lt;F36,I14,D37)</f>
        <v>133293.18604651163</v>
      </c>
      <c r="F37" s="523">
        <f t="shared" si="28"/>
        <v>3196932.7063096482</v>
      </c>
      <c r="G37" s="524">
        <f t="shared" si="29"/>
        <v>524029.07453464513</v>
      </c>
      <c r="H37" s="491">
        <f t="shared" si="30"/>
        <v>524029.07453464513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3196932.7063096482</v>
      </c>
      <c r="E38" s="522">
        <f>IF(+I14&lt;F37,I14,D38)</f>
        <v>133293.18604651163</v>
      </c>
      <c r="F38" s="523">
        <f t="shared" si="28"/>
        <v>3063639.5202631364</v>
      </c>
      <c r="G38" s="524">
        <f t="shared" si="29"/>
        <v>508070.39031025878</v>
      </c>
      <c r="H38" s="491">
        <f t="shared" si="30"/>
        <v>508070.39031025878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3063639.5202631364</v>
      </c>
      <c r="E39" s="522">
        <f>IF(+I14&lt;F38,I14,D39)</f>
        <v>133293.18604651163</v>
      </c>
      <c r="F39" s="523">
        <f t="shared" si="28"/>
        <v>2930346.3342166245</v>
      </c>
      <c r="G39" s="524">
        <f t="shared" si="29"/>
        <v>492111.70608587243</v>
      </c>
      <c r="H39" s="491">
        <f t="shared" si="30"/>
        <v>492111.70608587243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2930346.3342166245</v>
      </c>
      <c r="E40" s="522">
        <f>IF(+I14&lt;F39,I14,D40)</f>
        <v>133293.18604651163</v>
      </c>
      <c r="F40" s="523">
        <f t="shared" si="28"/>
        <v>2797053.1481701126</v>
      </c>
      <c r="G40" s="524">
        <f t="shared" si="29"/>
        <v>476153.02186148608</v>
      </c>
      <c r="H40" s="491">
        <f t="shared" si="30"/>
        <v>476153.02186148608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2797053.1481701126</v>
      </c>
      <c r="E41" s="522">
        <f>IF(+I14&lt;F40,I14,D41)</f>
        <v>133293.18604651163</v>
      </c>
      <c r="F41" s="523">
        <f t="shared" si="28"/>
        <v>2663759.9621236008</v>
      </c>
      <c r="G41" s="524">
        <f t="shared" si="29"/>
        <v>460194.33763709973</v>
      </c>
      <c r="H41" s="491">
        <f t="shared" si="30"/>
        <v>460194.33763709973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2663759.9621236008</v>
      </c>
      <c r="E42" s="522">
        <f>IF(+I14&lt;F41,I14,D42)</f>
        <v>133293.18604651163</v>
      </c>
      <c r="F42" s="523">
        <f t="shared" si="28"/>
        <v>2530466.7760770889</v>
      </c>
      <c r="G42" s="524">
        <f t="shared" si="29"/>
        <v>444235.65341271338</v>
      </c>
      <c r="H42" s="491">
        <f t="shared" si="30"/>
        <v>444235.65341271338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2530466.7760770889</v>
      </c>
      <c r="E43" s="522">
        <f>IF(+I14&lt;F42,I14,D43)</f>
        <v>133293.18604651163</v>
      </c>
      <c r="F43" s="523">
        <f t="shared" si="28"/>
        <v>2397173.590030577</v>
      </c>
      <c r="G43" s="524">
        <f t="shared" si="29"/>
        <v>428276.96918832703</v>
      </c>
      <c r="H43" s="491">
        <f t="shared" si="30"/>
        <v>428276.96918832703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2397173.590030577</v>
      </c>
      <c r="E44" s="522">
        <f>IF(+I14&lt;F43,I14,D44)</f>
        <v>133293.18604651163</v>
      </c>
      <c r="F44" s="523">
        <f t="shared" si="28"/>
        <v>2263880.4039840652</v>
      </c>
      <c r="G44" s="524">
        <f t="shared" si="29"/>
        <v>412318.28496394068</v>
      </c>
      <c r="H44" s="491">
        <f t="shared" si="30"/>
        <v>412318.28496394068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2263880.4039840652</v>
      </c>
      <c r="E45" s="522">
        <f>IF(+I14&lt;F44,I14,D45)</f>
        <v>133293.18604651163</v>
      </c>
      <c r="F45" s="523">
        <f t="shared" si="28"/>
        <v>2130587.2179375533</v>
      </c>
      <c r="G45" s="524">
        <f t="shared" si="29"/>
        <v>396359.60073955433</v>
      </c>
      <c r="H45" s="491">
        <f t="shared" si="30"/>
        <v>396359.60073955433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2130587.2179375533</v>
      </c>
      <c r="E46" s="522">
        <f>IF(+I14&lt;F45,I14,D46)</f>
        <v>133293.18604651163</v>
      </c>
      <c r="F46" s="523">
        <f t="shared" si="28"/>
        <v>1997294.0318910417</v>
      </c>
      <c r="G46" s="524">
        <f t="shared" si="29"/>
        <v>380400.91651516792</v>
      </c>
      <c r="H46" s="491">
        <f t="shared" si="30"/>
        <v>380400.91651516792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1997294.0318910417</v>
      </c>
      <c r="E47" s="522">
        <f>IF(+I14&lt;F46,I14,D47)</f>
        <v>133293.18604651163</v>
      </c>
      <c r="F47" s="523">
        <f t="shared" si="28"/>
        <v>1864000.84584453</v>
      </c>
      <c r="G47" s="524">
        <f t="shared" si="29"/>
        <v>364442.23229078169</v>
      </c>
      <c r="H47" s="491">
        <f t="shared" si="30"/>
        <v>364442.23229078169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1864000.84584453</v>
      </c>
      <c r="E48" s="522">
        <f>IF(+I14&lt;F47,I14,D48)</f>
        <v>133293.18604651163</v>
      </c>
      <c r="F48" s="523">
        <f t="shared" si="28"/>
        <v>1730707.6597980184</v>
      </c>
      <c r="G48" s="524">
        <f t="shared" si="29"/>
        <v>348483.54806639528</v>
      </c>
      <c r="H48" s="491">
        <f t="shared" si="30"/>
        <v>348483.54806639528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1730707.6597980184</v>
      </c>
      <c r="E49" s="522">
        <f>IF(+I14&lt;F48,I14,D49)</f>
        <v>133293.18604651163</v>
      </c>
      <c r="F49" s="523">
        <f t="shared" ref="F49:F72" si="31">+D49-E49</f>
        <v>1597414.4737515068</v>
      </c>
      <c r="G49" s="524">
        <f t="shared" si="29"/>
        <v>332524.86384200898</v>
      </c>
      <c r="H49" s="491">
        <f t="shared" si="30"/>
        <v>332524.86384200898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1597414.4737515068</v>
      </c>
      <c r="E50" s="522">
        <f>IF(+I14&lt;F49,I14,D50)</f>
        <v>133293.18604651163</v>
      </c>
      <c r="F50" s="523">
        <f t="shared" si="31"/>
        <v>1464121.2877049951</v>
      </c>
      <c r="G50" s="524">
        <f t="shared" si="29"/>
        <v>316566.17961762263</v>
      </c>
      <c r="H50" s="491">
        <f t="shared" si="30"/>
        <v>316566.17961762263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1464121.2877049951</v>
      </c>
      <c r="E51" s="522">
        <f>IF(+I14&lt;F50,I14,D51)</f>
        <v>133293.18604651163</v>
      </c>
      <c r="F51" s="523">
        <f t="shared" si="31"/>
        <v>1330828.1016584835</v>
      </c>
      <c r="G51" s="524">
        <f t="shared" si="29"/>
        <v>300607.49539323634</v>
      </c>
      <c r="H51" s="491">
        <f t="shared" si="30"/>
        <v>300607.49539323634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1330828.1016584835</v>
      </c>
      <c r="E52" s="522">
        <f>IF(+I14&lt;F51,I14,D52)</f>
        <v>133293.18604651163</v>
      </c>
      <c r="F52" s="523">
        <f t="shared" si="31"/>
        <v>1197534.9156119719</v>
      </c>
      <c r="G52" s="524">
        <f t="shared" si="29"/>
        <v>284648.81116884993</v>
      </c>
      <c r="H52" s="491">
        <f t="shared" si="30"/>
        <v>284648.81116884993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1197534.9156119719</v>
      </c>
      <c r="E53" s="522">
        <f>IF(+I14&lt;F52,I14,D53)</f>
        <v>133293.18604651163</v>
      </c>
      <c r="F53" s="523">
        <f t="shared" si="31"/>
        <v>1064241.7295654602</v>
      </c>
      <c r="G53" s="524">
        <f t="shared" si="29"/>
        <v>268690.1269444637</v>
      </c>
      <c r="H53" s="491">
        <f t="shared" si="30"/>
        <v>268690.1269444637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1064241.7295654602</v>
      </c>
      <c r="E54" s="522">
        <f>IF(+I14&lt;F53,I14,D54)</f>
        <v>133293.18604651163</v>
      </c>
      <c r="F54" s="523">
        <f t="shared" si="31"/>
        <v>930948.5435189486</v>
      </c>
      <c r="G54" s="524">
        <f t="shared" si="29"/>
        <v>252731.44272007735</v>
      </c>
      <c r="H54" s="491">
        <f t="shared" si="30"/>
        <v>252731.44272007735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930948.5435189486</v>
      </c>
      <c r="E55" s="522">
        <f>IF(+I14&lt;F54,I14,D55)</f>
        <v>133293.18604651163</v>
      </c>
      <c r="F55" s="523">
        <f t="shared" si="31"/>
        <v>797655.35747243697</v>
      </c>
      <c r="G55" s="524">
        <f t="shared" si="29"/>
        <v>236772.758495691</v>
      </c>
      <c r="H55" s="491">
        <f t="shared" si="30"/>
        <v>236772.758495691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797655.35747243697</v>
      </c>
      <c r="E56" s="522">
        <f>IF(+I14&lt;F55,I14,D56)</f>
        <v>133293.18604651163</v>
      </c>
      <c r="F56" s="523">
        <f t="shared" si="31"/>
        <v>664362.17142592533</v>
      </c>
      <c r="G56" s="524">
        <f t="shared" si="29"/>
        <v>220814.07427130468</v>
      </c>
      <c r="H56" s="491">
        <f t="shared" si="30"/>
        <v>220814.07427130468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664362.17142592533</v>
      </c>
      <c r="E57" s="522">
        <f>IF(+I14&lt;F56,I14,D57)</f>
        <v>133293.18604651163</v>
      </c>
      <c r="F57" s="523">
        <f t="shared" si="31"/>
        <v>531068.9853794137</v>
      </c>
      <c r="G57" s="524">
        <f t="shared" si="29"/>
        <v>204855.39004691836</v>
      </c>
      <c r="H57" s="491">
        <f t="shared" si="30"/>
        <v>204855.39004691836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531068.9853794137</v>
      </c>
      <c r="E58" s="522">
        <f>IF(+I14&lt;F57,I14,D58)</f>
        <v>133293.18604651163</v>
      </c>
      <c r="F58" s="523">
        <f t="shared" si="31"/>
        <v>397775.79933290207</v>
      </c>
      <c r="G58" s="524">
        <f t="shared" si="29"/>
        <v>188896.70582253201</v>
      </c>
      <c r="H58" s="491">
        <f t="shared" si="30"/>
        <v>188896.70582253201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397775.79933290207</v>
      </c>
      <c r="E59" s="522">
        <f>IF(+I14&lt;F58,I14,D59)</f>
        <v>133293.18604651163</v>
      </c>
      <c r="F59" s="523">
        <f t="shared" si="31"/>
        <v>264482.61328639043</v>
      </c>
      <c r="G59" s="524">
        <f t="shared" si="29"/>
        <v>172938.02159814569</v>
      </c>
      <c r="H59" s="491">
        <f t="shared" si="30"/>
        <v>172938.02159814569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264482.61328639043</v>
      </c>
      <c r="E60" s="522">
        <f>IF(+I14&lt;F59,I14,D60)</f>
        <v>133293.18604651163</v>
      </c>
      <c r="F60" s="523">
        <f t="shared" si="31"/>
        <v>131189.4272398788</v>
      </c>
      <c r="G60" s="524">
        <f t="shared" si="29"/>
        <v>156979.33737375936</v>
      </c>
      <c r="H60" s="491">
        <f t="shared" si="30"/>
        <v>156979.33737375936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131189.4272398788</v>
      </c>
      <c r="E61" s="522">
        <f>IF(+I14&lt;F60,I14,D61)</f>
        <v>131189.4272398788</v>
      </c>
      <c r="F61" s="523">
        <f t="shared" si="31"/>
        <v>0</v>
      </c>
      <c r="G61" s="526">
        <f t="shared" si="29"/>
        <v>139042.83184740608</v>
      </c>
      <c r="H61" s="491">
        <f t="shared" si="30"/>
        <v>139042.83184740608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5731607.0000000028</v>
      </c>
      <c r="F73" s="375"/>
      <c r="G73" s="375">
        <f>SUM(G17:G72)</f>
        <v>20797949.41892942</v>
      </c>
      <c r="H73" s="375">
        <f>SUM(H17:H72)</f>
        <v>20797949.41892942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599077.58884428418</v>
      </c>
      <c r="N87" s="546">
        <f>IF(J92&lt;D11,0,VLOOKUP(J92,C17:O72,11))</f>
        <v>599077.58884428418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588493.6046489994</v>
      </c>
      <c r="N88" s="550">
        <f>IF(J92&lt;D11,0,VLOOKUP(J92,C99:P154,7))</f>
        <v>588493.6046489994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-10583.984195284778</v>
      </c>
      <c r="N89" s="555">
        <f>+N88-N87</f>
        <v>-10583.984195284778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130263.79545454546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36">+I99-H99</f>
        <v>0</v>
      </c>
      <c r="K99" s="514"/>
      <c r="L99" s="512">
        <f>K17</f>
        <v>0</v>
      </c>
      <c r="M99" s="513">
        <f t="shared" ref="M99:M130" si="37">IF(L99&lt;&gt;0,+H99-L99,0)</f>
        <v>0</v>
      </c>
      <c r="N99" s="512">
        <f>M17</f>
        <v>0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36"/>
        <v>0</v>
      </c>
      <c r="K100" s="514"/>
      <c r="L100" s="518">
        <v>622381</v>
      </c>
      <c r="M100" s="514">
        <f t="shared" si="37"/>
        <v>0</v>
      </c>
      <c r="N100" s="518">
        <v>622381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36"/>
        <v>0</v>
      </c>
      <c r="K101" s="514"/>
      <c r="L101" s="518">
        <v>687928</v>
      </c>
      <c r="M101" s="514">
        <f t="shared" si="37"/>
        <v>0</v>
      </c>
      <c r="N101" s="518">
        <v>687928</v>
      </c>
      <c r="O101" s="514">
        <f t="shared" si="38"/>
        <v>0</v>
      </c>
      <c r="P101" s="514">
        <f>+O101-M101</f>
        <v>0</v>
      </c>
      <c r="Q101" s="269"/>
    </row>
    <row r="102" spans="1:17" ht="12.5">
      <c r="B102" s="195" t="str">
        <f t="shared" si="40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36"/>
        <v>0</v>
      </c>
      <c r="K102" s="514"/>
      <c r="L102" s="518">
        <f t="shared" ref="L102:L107" si="41">H102</f>
        <v>620529.72613879445</v>
      </c>
      <c r="M102" s="519">
        <f t="shared" si="37"/>
        <v>0</v>
      </c>
      <c r="N102" s="518">
        <f t="shared" ref="N102:N107" si="42">I102</f>
        <v>620529.72613879445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36"/>
        <v>0</v>
      </c>
      <c r="K103" s="514"/>
      <c r="L103" s="518">
        <f t="shared" si="41"/>
        <v>669658.98198518401</v>
      </c>
      <c r="M103" s="519">
        <f t="shared" si="37"/>
        <v>0</v>
      </c>
      <c r="N103" s="518">
        <f t="shared" si="42"/>
        <v>669658.98198518401</v>
      </c>
      <c r="O103" s="514">
        <f t="shared" si="38"/>
        <v>0</v>
      </c>
      <c r="P103" s="514">
        <f t="shared" si="39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36"/>
        <v>0</v>
      </c>
      <c r="K104" s="514"/>
      <c r="L104" s="518">
        <f t="shared" si="41"/>
        <v>602110.60067638115</v>
      </c>
      <c r="M104" s="519">
        <f t="shared" si="37"/>
        <v>0</v>
      </c>
      <c r="N104" s="518">
        <f t="shared" si="42"/>
        <v>602110.60067638115</v>
      </c>
      <c r="O104" s="514">
        <f t="shared" si="38"/>
        <v>0</v>
      </c>
      <c r="P104" s="514">
        <f t="shared" si="39"/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36"/>
        <v>0</v>
      </c>
      <c r="K105" s="514"/>
      <c r="L105" s="518">
        <f t="shared" si="41"/>
        <v>577567.99892876786</v>
      </c>
      <c r="M105" s="519">
        <f t="shared" si="37"/>
        <v>0</v>
      </c>
      <c r="N105" s="518">
        <f t="shared" si="42"/>
        <v>577567.99892876786</v>
      </c>
      <c r="O105" s="514">
        <f t="shared" si="38"/>
        <v>0</v>
      </c>
      <c r="P105" s="514">
        <f t="shared" si="39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41"/>
        <v>525952.28345826664</v>
      </c>
      <c r="M106" s="519">
        <f t="shared" ref="M106:M111" si="43">IF(L106&lt;&gt;0,+H106-L106,0)</f>
        <v>0</v>
      </c>
      <c r="N106" s="518">
        <f t="shared" si="42"/>
        <v>525952.28345826664</v>
      </c>
      <c r="O106" s="514">
        <f t="shared" ref="O106:O111" si="44">IF(N106&lt;&gt;0,+I106-N106,0)</f>
        <v>0</v>
      </c>
      <c r="P106" s="514">
        <f t="shared" ref="P106:P111" si="45">+O106-M106</f>
        <v>0</v>
      </c>
      <c r="Q106" s="269"/>
    </row>
    <row r="107" spans="1:17" ht="12.5">
      <c r="B107" s="195" t="str">
        <f t="shared" si="40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41"/>
        <v>807453.34332208754</v>
      </c>
      <c r="M107" s="519">
        <f t="shared" si="43"/>
        <v>0</v>
      </c>
      <c r="N107" s="518">
        <f t="shared" si="42"/>
        <v>807453.34332208754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36"/>
        <v>0</v>
      </c>
      <c r="K108" s="514"/>
      <c r="L108" s="518">
        <f t="shared" ref="L108:L113" si="46">H108</f>
        <v>768962.15760486678</v>
      </c>
      <c r="M108" s="519">
        <f t="shared" si="43"/>
        <v>0</v>
      </c>
      <c r="N108" s="518">
        <f t="shared" ref="N108:N113" si="47">I108</f>
        <v>768962.15760486678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36"/>
        <v>0</v>
      </c>
      <c r="K109" s="514"/>
      <c r="L109" s="518">
        <f t="shared" si="46"/>
        <v>725534.65238617209</v>
      </c>
      <c r="M109" s="519">
        <f t="shared" si="43"/>
        <v>0</v>
      </c>
      <c r="N109" s="518">
        <f t="shared" si="47"/>
        <v>725534.65238617209</v>
      </c>
      <c r="O109" s="514">
        <f t="shared" si="44"/>
        <v>0</v>
      </c>
      <c r="P109" s="514">
        <f t="shared" si="45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36"/>
        <v>0</v>
      </c>
      <c r="K110" s="514"/>
      <c r="L110" s="518">
        <f t="shared" si="46"/>
        <v>686766.02979709371</v>
      </c>
      <c r="M110" s="519">
        <f t="shared" si="43"/>
        <v>0</v>
      </c>
      <c r="N110" s="518">
        <f t="shared" si="47"/>
        <v>686766.02979709371</v>
      </c>
      <c r="O110" s="514">
        <f t="shared" si="44"/>
        <v>0</v>
      </c>
      <c r="P110" s="514">
        <f t="shared" si="45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36"/>
        <v>0</v>
      </c>
      <c r="K111" s="514"/>
      <c r="L111" s="518">
        <f t="shared" si="46"/>
        <v>600473.20188958384</v>
      </c>
      <c r="M111" s="519">
        <f t="shared" si="43"/>
        <v>0</v>
      </c>
      <c r="N111" s="518">
        <f t="shared" si="47"/>
        <v>600473.20188958384</v>
      </c>
      <c r="O111" s="514">
        <f t="shared" si="44"/>
        <v>0</v>
      </c>
      <c r="P111" s="514">
        <f t="shared" si="45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36"/>
        <v>0</v>
      </c>
      <c r="K112" s="514"/>
      <c r="L112" s="518">
        <f t="shared" si="46"/>
        <v>589171.26164273242</v>
      </c>
      <c r="M112" s="519">
        <f t="shared" ref="M112:M113" si="48">IF(L112&lt;&gt;0,+H112-L112,0)</f>
        <v>0</v>
      </c>
      <c r="N112" s="518">
        <f t="shared" si="47"/>
        <v>589171.26164273242</v>
      </c>
      <c r="O112" s="514">
        <f t="shared" si="38"/>
        <v>0</v>
      </c>
      <c r="P112" s="514">
        <f t="shared" si="39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36"/>
        <v>0</v>
      </c>
      <c r="K113" s="514"/>
      <c r="L113" s="518">
        <f t="shared" si="46"/>
        <v>580106.57633315108</v>
      </c>
      <c r="M113" s="519">
        <f t="shared" si="48"/>
        <v>0</v>
      </c>
      <c r="N113" s="518">
        <f t="shared" si="47"/>
        <v>580106.57633315108</v>
      </c>
      <c r="O113" s="514">
        <f t="shared" si="38"/>
        <v>0</v>
      </c>
      <c r="P113" s="514">
        <f t="shared" si="39"/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2021</v>
      </c>
      <c r="D114" s="508">
        <v>4055815.4592230725</v>
      </c>
      <c r="E114" s="516">
        <v>139795.29268292684</v>
      </c>
      <c r="F114" s="515">
        <v>3916020.1665401459</v>
      </c>
      <c r="G114" s="515">
        <v>3985917.8128816094</v>
      </c>
      <c r="H114" s="516">
        <v>592253.66959375609</v>
      </c>
      <c r="I114" s="510">
        <v>592253.66959375609</v>
      </c>
      <c r="J114" s="514">
        <f t="shared" si="36"/>
        <v>0</v>
      </c>
      <c r="K114" s="514"/>
      <c r="L114" s="518">
        <f t="shared" ref="L114" si="49">H114</f>
        <v>592253.66959375609</v>
      </c>
      <c r="M114" s="519">
        <f t="shared" ref="M114" si="50">IF(L114&lt;&gt;0,+H114-L114,0)</f>
        <v>0</v>
      </c>
      <c r="N114" s="518">
        <f t="shared" ref="N114" si="51">I114</f>
        <v>592253.66959375609</v>
      </c>
      <c r="O114" s="514">
        <f t="shared" ref="O114" si="52">IF(N114&lt;&gt;0,+I114-N114,0)</f>
        <v>0</v>
      </c>
      <c r="P114" s="514">
        <f t="shared" ref="P114" si="53">+O114-M114</f>
        <v>0</v>
      </c>
      <c r="Q114" s="269"/>
    </row>
    <row r="115" spans="2:17" ht="13">
      <c r="B115" s="195" t="str">
        <f t="shared" si="40"/>
        <v/>
      </c>
      <c r="C115" s="669">
        <f>IF(D93="","-",+C114+1)</f>
        <v>2022</v>
      </c>
      <c r="D115" s="374">
        <v>3916020.1665401459</v>
      </c>
      <c r="E115" s="522">
        <v>136466.83333333334</v>
      </c>
      <c r="F115" s="523">
        <v>3779553.3332068124</v>
      </c>
      <c r="G115" s="523">
        <v>3847786.7498734789</v>
      </c>
      <c r="H115" s="526">
        <v>588419.5654606414</v>
      </c>
      <c r="I115" s="577">
        <v>588419.5654606414</v>
      </c>
      <c r="J115" s="514">
        <f t="shared" si="36"/>
        <v>0</v>
      </c>
      <c r="K115" s="514"/>
      <c r="L115" s="525"/>
      <c r="M115" s="514">
        <f t="shared" si="37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2023</v>
      </c>
      <c r="D116" s="374">
        <f>IF(F115+SUM(E$99:E115)=D$92,F115,D$92-SUM(E$99:E115))</f>
        <v>3779553.3332068124</v>
      </c>
      <c r="E116" s="522">
        <f>IF(+J96&lt;F115,J96,D116)</f>
        <v>130263.79545454546</v>
      </c>
      <c r="F116" s="523">
        <f t="shared" ref="F116:F130" si="54">+D116-E116</f>
        <v>3649289.537752267</v>
      </c>
      <c r="G116" s="523">
        <f t="shared" ref="G116:G130" si="55">+(F116+D116)/2</f>
        <v>3714421.4354795394</v>
      </c>
      <c r="H116" s="526">
        <f t="shared" ref="H116:H154" si="56">+J$94*G116+E116</f>
        <v>588493.6046489994</v>
      </c>
      <c r="I116" s="577">
        <f t="shared" ref="I116:I154" si="57">+J$95*G116+E116</f>
        <v>588493.6046489994</v>
      </c>
      <c r="J116" s="514">
        <f t="shared" si="36"/>
        <v>0</v>
      </c>
      <c r="K116" s="514"/>
      <c r="L116" s="525"/>
      <c r="M116" s="514">
        <f t="shared" si="37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2024</v>
      </c>
      <c r="D117" s="374">
        <f>IF(F116+SUM(E$99:E116)=D$92,F116,D$92-SUM(E$99:E116))</f>
        <v>3649289.537752267</v>
      </c>
      <c r="E117" s="522">
        <f>IF(+J96&lt;F116,J96,D117)</f>
        <v>130263.79545454546</v>
      </c>
      <c r="F117" s="523">
        <f t="shared" si="54"/>
        <v>3519025.7422977216</v>
      </c>
      <c r="G117" s="523">
        <f t="shared" si="55"/>
        <v>3584157.6400249945</v>
      </c>
      <c r="H117" s="526">
        <f t="shared" si="56"/>
        <v>572423.60419995908</v>
      </c>
      <c r="I117" s="577">
        <f t="shared" si="57"/>
        <v>572423.60419995908</v>
      </c>
      <c r="J117" s="514">
        <f t="shared" si="36"/>
        <v>0</v>
      </c>
      <c r="K117" s="514"/>
      <c r="L117" s="525"/>
      <c r="M117" s="514">
        <f t="shared" si="37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2025</v>
      </c>
      <c r="D118" s="374">
        <f>IF(F117+SUM(E$99:E117)=D$92,F117,D$92-SUM(E$99:E117))</f>
        <v>3519025.7422977216</v>
      </c>
      <c r="E118" s="522">
        <f>IF(+J96&lt;F117,J96,D118)</f>
        <v>130263.79545454546</v>
      </c>
      <c r="F118" s="523">
        <f t="shared" si="54"/>
        <v>3388761.9468431761</v>
      </c>
      <c r="G118" s="523">
        <f t="shared" si="55"/>
        <v>3453893.8445704486</v>
      </c>
      <c r="H118" s="526">
        <f t="shared" si="56"/>
        <v>556353.60375091853</v>
      </c>
      <c r="I118" s="577">
        <f t="shared" si="57"/>
        <v>556353.60375091853</v>
      </c>
      <c r="J118" s="514">
        <f t="shared" si="36"/>
        <v>0</v>
      </c>
      <c r="K118" s="514"/>
      <c r="L118" s="525"/>
      <c r="M118" s="514">
        <f t="shared" si="37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2026</v>
      </c>
      <c r="D119" s="374">
        <f>IF(F118+SUM(E$99:E118)=D$92,F118,D$92-SUM(E$99:E118))</f>
        <v>3388761.9468431761</v>
      </c>
      <c r="E119" s="522">
        <f>IF(+J96&lt;F118,J96,D119)</f>
        <v>130263.79545454546</v>
      </c>
      <c r="F119" s="523">
        <f t="shared" si="54"/>
        <v>3258498.1513886307</v>
      </c>
      <c r="G119" s="523">
        <f t="shared" si="55"/>
        <v>3323630.0491159037</v>
      </c>
      <c r="H119" s="526">
        <f t="shared" si="56"/>
        <v>540283.60330187809</v>
      </c>
      <c r="I119" s="577">
        <f t="shared" si="57"/>
        <v>540283.60330187809</v>
      </c>
      <c r="J119" s="514">
        <f t="shared" si="36"/>
        <v>0</v>
      </c>
      <c r="K119" s="514"/>
      <c r="L119" s="525"/>
      <c r="M119" s="514">
        <f t="shared" si="37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2027</v>
      </c>
      <c r="D120" s="374">
        <f>IF(F119+SUM(E$99:E119)=D$92,F119,D$92-SUM(E$99:E119))</f>
        <v>3258498.1513886307</v>
      </c>
      <c r="E120" s="522">
        <f>IF(+J96&lt;F119,J96,D120)</f>
        <v>130263.79545454546</v>
      </c>
      <c r="F120" s="523">
        <f t="shared" si="54"/>
        <v>3128234.3559340853</v>
      </c>
      <c r="G120" s="523">
        <f t="shared" si="55"/>
        <v>3193366.2536613578</v>
      </c>
      <c r="H120" s="526">
        <f t="shared" si="56"/>
        <v>524213.60285283759</v>
      </c>
      <c r="I120" s="577">
        <f t="shared" si="57"/>
        <v>524213.60285283759</v>
      </c>
      <c r="J120" s="514">
        <f t="shared" si="36"/>
        <v>0</v>
      </c>
      <c r="K120" s="514"/>
      <c r="L120" s="525"/>
      <c r="M120" s="514">
        <f t="shared" si="37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2028</v>
      </c>
      <c r="D121" s="374">
        <f>IF(F120+SUM(E$99:E120)=D$92,F120,D$92-SUM(E$99:E120))</f>
        <v>3128234.3559340853</v>
      </c>
      <c r="E121" s="522">
        <f>IF(+J96&lt;F120,J96,D121)</f>
        <v>130263.79545454546</v>
      </c>
      <c r="F121" s="523">
        <f t="shared" si="54"/>
        <v>2997970.5604795399</v>
      </c>
      <c r="G121" s="523">
        <f t="shared" si="55"/>
        <v>3063102.4582068129</v>
      </c>
      <c r="H121" s="526">
        <f t="shared" si="56"/>
        <v>508143.60240379721</v>
      </c>
      <c r="I121" s="577">
        <f t="shared" si="57"/>
        <v>508143.60240379721</v>
      </c>
      <c r="J121" s="514">
        <f t="shared" si="36"/>
        <v>0</v>
      </c>
      <c r="K121" s="514"/>
      <c r="L121" s="525"/>
      <c r="M121" s="514">
        <f t="shared" si="37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2029</v>
      </c>
      <c r="D122" s="374">
        <f>IF(F121+SUM(E$99:E121)=D$92,F121,D$92-SUM(E$99:E121))</f>
        <v>2997970.5604795399</v>
      </c>
      <c r="E122" s="522">
        <f>IF(+J96&lt;F121,J96,D122)</f>
        <v>130263.79545454546</v>
      </c>
      <c r="F122" s="523">
        <f t="shared" si="54"/>
        <v>2867706.7650249945</v>
      </c>
      <c r="G122" s="523">
        <f t="shared" si="55"/>
        <v>2932838.662752267</v>
      </c>
      <c r="H122" s="526">
        <f t="shared" si="56"/>
        <v>492073.60195475665</v>
      </c>
      <c r="I122" s="577">
        <f t="shared" si="57"/>
        <v>492073.60195475665</v>
      </c>
      <c r="J122" s="514">
        <f t="shared" si="36"/>
        <v>0</v>
      </c>
      <c r="K122" s="514"/>
      <c r="L122" s="525"/>
      <c r="M122" s="514">
        <f t="shared" si="37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2030</v>
      </c>
      <c r="D123" s="374">
        <f>IF(F122+SUM(E$99:E122)=D$92,F122,D$92-SUM(E$99:E122))</f>
        <v>2867706.7650249945</v>
      </c>
      <c r="E123" s="522">
        <f>IF(+J96&lt;F122,J96,D123)</f>
        <v>130263.79545454546</v>
      </c>
      <c r="F123" s="523">
        <f t="shared" si="54"/>
        <v>2737442.9695704491</v>
      </c>
      <c r="G123" s="523">
        <f t="shared" si="55"/>
        <v>2802574.867297722</v>
      </c>
      <c r="H123" s="526">
        <f t="shared" si="56"/>
        <v>476003.60150571627</v>
      </c>
      <c r="I123" s="577">
        <f t="shared" si="57"/>
        <v>476003.60150571627</v>
      </c>
      <c r="J123" s="514">
        <f t="shared" si="36"/>
        <v>0</v>
      </c>
      <c r="K123" s="514"/>
      <c r="L123" s="525"/>
      <c r="M123" s="514">
        <f t="shared" si="37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2031</v>
      </c>
      <c r="D124" s="374">
        <f>IF(F123+SUM(E$99:E123)=D$92,F123,D$92-SUM(E$99:E123))</f>
        <v>2737442.9695704491</v>
      </c>
      <c r="E124" s="522">
        <f>IF(+J96&lt;F123,J96,D124)</f>
        <v>130263.79545454546</v>
      </c>
      <c r="F124" s="523">
        <f t="shared" si="54"/>
        <v>2607179.1741159037</v>
      </c>
      <c r="G124" s="523">
        <f t="shared" si="55"/>
        <v>2672311.0718431761</v>
      </c>
      <c r="H124" s="526">
        <f t="shared" si="56"/>
        <v>459933.60105667572</v>
      </c>
      <c r="I124" s="577">
        <f t="shared" si="57"/>
        <v>459933.60105667572</v>
      </c>
      <c r="J124" s="514">
        <f t="shared" si="36"/>
        <v>0</v>
      </c>
      <c r="K124" s="514"/>
      <c r="L124" s="525"/>
      <c r="M124" s="514">
        <f t="shared" si="37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2032</v>
      </c>
      <c r="D125" s="374">
        <f>IF(F124+SUM(E$99:E124)=D$92,F124,D$92-SUM(E$99:E124))</f>
        <v>2607179.1741159037</v>
      </c>
      <c r="E125" s="522">
        <f>IF(+J96&lt;F124,J96,D125)</f>
        <v>130263.79545454546</v>
      </c>
      <c r="F125" s="523">
        <f t="shared" si="54"/>
        <v>2476915.3786613583</v>
      </c>
      <c r="G125" s="523">
        <f t="shared" si="55"/>
        <v>2542047.2763886312</v>
      </c>
      <c r="H125" s="526">
        <f t="shared" si="56"/>
        <v>443863.60060763534</v>
      </c>
      <c r="I125" s="577">
        <f t="shared" si="57"/>
        <v>443863.60060763534</v>
      </c>
      <c r="J125" s="514">
        <f t="shared" si="36"/>
        <v>0</v>
      </c>
      <c r="K125" s="514"/>
      <c r="L125" s="525"/>
      <c r="M125" s="514">
        <f t="shared" si="37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2033</v>
      </c>
      <c r="D126" s="374">
        <f>IF(F125+SUM(E$99:E125)=D$92,F125,D$92-SUM(E$99:E125))</f>
        <v>2476915.3786613583</v>
      </c>
      <c r="E126" s="522">
        <f>IF(+J96&lt;F125,J96,D126)</f>
        <v>130263.79545454546</v>
      </c>
      <c r="F126" s="523">
        <f t="shared" si="54"/>
        <v>2346651.5832068129</v>
      </c>
      <c r="G126" s="523">
        <f t="shared" si="55"/>
        <v>2411783.4809340853</v>
      </c>
      <c r="H126" s="526">
        <f t="shared" si="56"/>
        <v>427793.60015859484</v>
      </c>
      <c r="I126" s="577">
        <f t="shared" si="57"/>
        <v>427793.60015859484</v>
      </c>
      <c r="J126" s="514">
        <f t="shared" si="36"/>
        <v>0</v>
      </c>
      <c r="K126" s="514"/>
      <c r="L126" s="525"/>
      <c r="M126" s="514">
        <f t="shared" si="37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2034</v>
      </c>
      <c r="D127" s="374">
        <f>IF(F126+SUM(E$99:E126)=D$92,F126,D$92-SUM(E$99:E126))</f>
        <v>2346651.5832068129</v>
      </c>
      <c r="E127" s="522">
        <f>IF(+J96&lt;F126,J96,D127)</f>
        <v>130263.79545454546</v>
      </c>
      <c r="F127" s="523">
        <f t="shared" si="54"/>
        <v>2216387.7877522674</v>
      </c>
      <c r="G127" s="523">
        <f t="shared" si="55"/>
        <v>2281519.6854795404</v>
      </c>
      <c r="H127" s="526">
        <f t="shared" si="56"/>
        <v>411723.5997095544</v>
      </c>
      <c r="I127" s="577">
        <f t="shared" si="57"/>
        <v>411723.5997095544</v>
      </c>
      <c r="J127" s="514">
        <f t="shared" si="36"/>
        <v>0</v>
      </c>
      <c r="K127" s="514"/>
      <c r="L127" s="525"/>
      <c r="M127" s="514">
        <f t="shared" si="37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2035</v>
      </c>
      <c r="D128" s="374">
        <f>IF(F127+SUM(E$99:E127)=D$92,F127,D$92-SUM(E$99:E127))</f>
        <v>2216387.7877522674</v>
      </c>
      <c r="E128" s="522">
        <f>IF(+J96&lt;F127,J96,D128)</f>
        <v>130263.79545454546</v>
      </c>
      <c r="F128" s="523">
        <f t="shared" si="54"/>
        <v>2086123.992297722</v>
      </c>
      <c r="G128" s="523">
        <f t="shared" si="55"/>
        <v>2151255.8900249945</v>
      </c>
      <c r="H128" s="526">
        <f t="shared" si="56"/>
        <v>395653.5992605139</v>
      </c>
      <c r="I128" s="577">
        <f t="shared" si="57"/>
        <v>395653.5992605139</v>
      </c>
      <c r="J128" s="514">
        <f t="shared" si="36"/>
        <v>0</v>
      </c>
      <c r="K128" s="514"/>
      <c r="L128" s="525"/>
      <c r="M128" s="514">
        <f t="shared" si="37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2036</v>
      </c>
      <c r="D129" s="374">
        <f>IF(F128+SUM(E$99:E128)=D$92,F128,D$92-SUM(E$99:E128))</f>
        <v>2086123.992297722</v>
      </c>
      <c r="E129" s="522">
        <f>IF(+J96&lt;F128,J96,D129)</f>
        <v>130263.79545454546</v>
      </c>
      <c r="F129" s="523">
        <f t="shared" si="54"/>
        <v>1955860.1968431766</v>
      </c>
      <c r="G129" s="523">
        <f t="shared" si="55"/>
        <v>2020992.0945704493</v>
      </c>
      <c r="H129" s="526">
        <f t="shared" si="56"/>
        <v>379583.59881147341</v>
      </c>
      <c r="I129" s="577">
        <f t="shared" si="57"/>
        <v>379583.59881147341</v>
      </c>
      <c r="J129" s="514">
        <f t="shared" si="36"/>
        <v>0</v>
      </c>
      <c r="K129" s="514"/>
      <c r="L129" s="525"/>
      <c r="M129" s="514">
        <f t="shared" si="37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2037</v>
      </c>
      <c r="D130" s="374">
        <f>IF(F129+SUM(E$99:E129)=D$92,F129,D$92-SUM(E$99:E129))</f>
        <v>1955860.1968431766</v>
      </c>
      <c r="E130" s="522">
        <f>IF(+J96&lt;F129,J96,D130)</f>
        <v>130263.79545454546</v>
      </c>
      <c r="F130" s="523">
        <f t="shared" si="54"/>
        <v>1825596.4013886312</v>
      </c>
      <c r="G130" s="523">
        <f t="shared" si="55"/>
        <v>1890728.2991159039</v>
      </c>
      <c r="H130" s="526">
        <f t="shared" si="56"/>
        <v>363513.59836243297</v>
      </c>
      <c r="I130" s="577">
        <f t="shared" si="57"/>
        <v>363513.59836243297</v>
      </c>
      <c r="J130" s="514">
        <f t="shared" si="36"/>
        <v>0</v>
      </c>
      <c r="K130" s="514"/>
      <c r="L130" s="525"/>
      <c r="M130" s="514">
        <f t="shared" si="37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2038</v>
      </c>
      <c r="D131" s="374">
        <f>IF(F130+SUM(E$99:E130)=D$92,F130,D$92-SUM(E$99:E130))</f>
        <v>1825596.4013886312</v>
      </c>
      <c r="E131" s="522">
        <f>IF(+J96&lt;F130,J96,D131)</f>
        <v>130263.79545454546</v>
      </c>
      <c r="F131" s="523">
        <f t="shared" ref="F131:F154" si="58">+D131-E131</f>
        <v>1695332.6059340858</v>
      </c>
      <c r="G131" s="523">
        <f t="shared" ref="G131:G154" si="59">+(F131+D131)/2</f>
        <v>1760464.5036613585</v>
      </c>
      <c r="H131" s="526">
        <f t="shared" si="56"/>
        <v>347443.59791339253</v>
      </c>
      <c r="I131" s="577">
        <f t="shared" si="57"/>
        <v>347443.59791339253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2039</v>
      </c>
      <c r="D132" s="374">
        <f>IF(F131+SUM(E$99:E131)=D$92,F131,D$92-SUM(E$99:E131))</f>
        <v>1695332.6059340858</v>
      </c>
      <c r="E132" s="522">
        <f>IF(+J96&lt;F131,J96,D132)</f>
        <v>130263.79545454546</v>
      </c>
      <c r="F132" s="523">
        <f t="shared" si="58"/>
        <v>1565068.8104795404</v>
      </c>
      <c r="G132" s="523">
        <f t="shared" si="59"/>
        <v>1630200.7082068131</v>
      </c>
      <c r="H132" s="526">
        <f t="shared" si="56"/>
        <v>331373.59746435203</v>
      </c>
      <c r="I132" s="577">
        <f t="shared" si="57"/>
        <v>331373.59746435203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2040</v>
      </c>
      <c r="D133" s="374">
        <f>IF(F132+SUM(E$99:E132)=D$92,F132,D$92-SUM(E$99:E132))</f>
        <v>1565068.8104795404</v>
      </c>
      <c r="E133" s="522">
        <f>IF(+J96&lt;F132,J96,D133)</f>
        <v>130263.79545454546</v>
      </c>
      <c r="F133" s="523">
        <f t="shared" si="58"/>
        <v>1434805.015024995</v>
      </c>
      <c r="G133" s="523">
        <f t="shared" si="59"/>
        <v>1499936.9127522677</v>
      </c>
      <c r="H133" s="526">
        <f t="shared" si="56"/>
        <v>315303.59701531159</v>
      </c>
      <c r="I133" s="577">
        <f t="shared" si="57"/>
        <v>315303.59701531159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2041</v>
      </c>
      <c r="D134" s="374">
        <f>IF(F133+SUM(E$99:E133)=D$92,F133,D$92-SUM(E$99:E133))</f>
        <v>1434805.015024995</v>
      </c>
      <c r="E134" s="522">
        <f>IF(+J96&lt;F133,J96,D134)</f>
        <v>130263.79545454546</v>
      </c>
      <c r="F134" s="523">
        <f t="shared" si="58"/>
        <v>1304541.2195704496</v>
      </c>
      <c r="G134" s="523">
        <f t="shared" si="59"/>
        <v>1369673.1172977223</v>
      </c>
      <c r="H134" s="526">
        <f t="shared" si="56"/>
        <v>299233.5965662711</v>
      </c>
      <c r="I134" s="577">
        <f t="shared" si="57"/>
        <v>299233.5965662711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2042</v>
      </c>
      <c r="D135" s="374">
        <f>IF(F134+SUM(E$99:E134)=D$92,F134,D$92-SUM(E$99:E134))</f>
        <v>1304541.2195704496</v>
      </c>
      <c r="E135" s="522">
        <f>IF(+J96&lt;F134,J96,D135)</f>
        <v>130263.79545454546</v>
      </c>
      <c r="F135" s="523">
        <f t="shared" si="58"/>
        <v>1174277.4241159041</v>
      </c>
      <c r="G135" s="523">
        <f t="shared" si="59"/>
        <v>1239409.3218431768</v>
      </c>
      <c r="H135" s="526">
        <f t="shared" si="56"/>
        <v>283163.59611723066</v>
      </c>
      <c r="I135" s="577">
        <f t="shared" si="57"/>
        <v>283163.59611723066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2043</v>
      </c>
      <c r="D136" s="374">
        <f>IF(F135+SUM(E$99:E135)=D$92,F135,D$92-SUM(E$99:E135))</f>
        <v>1174277.4241159041</v>
      </c>
      <c r="E136" s="522">
        <f>IF(+J96&lt;F135,J96,D136)</f>
        <v>130263.79545454546</v>
      </c>
      <c r="F136" s="523">
        <f t="shared" si="58"/>
        <v>1044013.6286613587</v>
      </c>
      <c r="G136" s="523">
        <f t="shared" si="59"/>
        <v>1109145.5263886314</v>
      </c>
      <c r="H136" s="526">
        <f t="shared" si="56"/>
        <v>267093.59566819016</v>
      </c>
      <c r="I136" s="577">
        <f t="shared" si="57"/>
        <v>267093.59566819016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2044</v>
      </c>
      <c r="D137" s="374">
        <f>IF(F136+SUM(E$99:E136)=D$92,F136,D$92-SUM(E$99:E136))</f>
        <v>1044013.6286613587</v>
      </c>
      <c r="E137" s="522">
        <f>IF(+J96&lt;F136,J96,D137)</f>
        <v>130263.79545454546</v>
      </c>
      <c r="F137" s="523">
        <f t="shared" si="58"/>
        <v>913749.83320681332</v>
      </c>
      <c r="G137" s="523">
        <f t="shared" si="59"/>
        <v>978881.73093408602</v>
      </c>
      <c r="H137" s="526">
        <f t="shared" si="56"/>
        <v>251023.59521914972</v>
      </c>
      <c r="I137" s="577">
        <f t="shared" si="57"/>
        <v>251023.59521914972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2045</v>
      </c>
      <c r="D138" s="374">
        <f>IF(F137+SUM(E$99:E137)=D$92,F137,D$92-SUM(E$99:E137))</f>
        <v>913749.83320681332</v>
      </c>
      <c r="E138" s="522">
        <f>IF(+J96&lt;F137,J96,D138)</f>
        <v>130263.79545454546</v>
      </c>
      <c r="F138" s="523">
        <f t="shared" si="58"/>
        <v>783486.0377522679</v>
      </c>
      <c r="G138" s="523">
        <f t="shared" si="59"/>
        <v>848617.93547954061</v>
      </c>
      <c r="H138" s="526">
        <f t="shared" si="56"/>
        <v>234953.59477010925</v>
      </c>
      <c r="I138" s="577">
        <f t="shared" si="57"/>
        <v>234953.59477010925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2046</v>
      </c>
      <c r="D139" s="374">
        <f>IF(F138+SUM(E$99:E138)=D$92,F138,D$92-SUM(E$99:E138))</f>
        <v>783486.0377522679</v>
      </c>
      <c r="E139" s="522">
        <f>IF(+J96&lt;F138,J96,D139)</f>
        <v>130263.79545454546</v>
      </c>
      <c r="F139" s="523">
        <f t="shared" si="58"/>
        <v>653222.24229772249</v>
      </c>
      <c r="G139" s="523">
        <f t="shared" si="59"/>
        <v>718354.1400249952</v>
      </c>
      <c r="H139" s="526">
        <f t="shared" si="56"/>
        <v>218883.59432106878</v>
      </c>
      <c r="I139" s="577">
        <f t="shared" si="57"/>
        <v>218883.59432106878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2047</v>
      </c>
      <c r="D140" s="374">
        <f>IF(F139+SUM(E$99:E139)=D$92,F139,D$92-SUM(E$99:E139))</f>
        <v>653222.24229772249</v>
      </c>
      <c r="E140" s="522">
        <f>IF(+J96&lt;F139,J96,D140)</f>
        <v>130263.79545454546</v>
      </c>
      <c r="F140" s="523">
        <f t="shared" si="58"/>
        <v>522958.44684317702</v>
      </c>
      <c r="G140" s="523">
        <f t="shared" si="59"/>
        <v>588090.34457044979</v>
      </c>
      <c r="H140" s="526">
        <f t="shared" si="56"/>
        <v>202813.59387202832</v>
      </c>
      <c r="I140" s="577">
        <f t="shared" si="57"/>
        <v>202813.59387202832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2048</v>
      </c>
      <c r="D141" s="374">
        <f>IF(F140+SUM(E$99:E140)=D$92,F140,D$92-SUM(E$99:E140))</f>
        <v>522958.44684317702</v>
      </c>
      <c r="E141" s="522">
        <f>IF(+J96&lt;F140,J96,D141)</f>
        <v>130263.79545454546</v>
      </c>
      <c r="F141" s="523">
        <f t="shared" si="58"/>
        <v>392694.65138863155</v>
      </c>
      <c r="G141" s="523">
        <f t="shared" si="59"/>
        <v>457826.54911590426</v>
      </c>
      <c r="H141" s="526">
        <f t="shared" si="56"/>
        <v>186743.59342298785</v>
      </c>
      <c r="I141" s="577">
        <f t="shared" si="57"/>
        <v>186743.59342298785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2049</v>
      </c>
      <c r="D142" s="374">
        <f>IF(F141+SUM(E$99:E141)=D$92,F141,D$92-SUM(E$99:E141))</f>
        <v>392694.65138863155</v>
      </c>
      <c r="E142" s="522">
        <f>IF(+J96&lt;F141,J96,D142)</f>
        <v>130263.79545454546</v>
      </c>
      <c r="F142" s="523">
        <f t="shared" si="58"/>
        <v>262430.85593408608</v>
      </c>
      <c r="G142" s="523">
        <f t="shared" si="59"/>
        <v>327562.75366135885</v>
      </c>
      <c r="H142" s="526">
        <f t="shared" si="56"/>
        <v>170673.59297394738</v>
      </c>
      <c r="I142" s="577">
        <f t="shared" si="57"/>
        <v>170673.59297394738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2050</v>
      </c>
      <c r="D143" s="374">
        <f>IF(F142+SUM(E$99:E142)=D$92,F142,D$92-SUM(E$99:E142))</f>
        <v>262430.85593408608</v>
      </c>
      <c r="E143" s="522">
        <f>IF(+J96&lt;F142,J96,D143)</f>
        <v>130263.79545454546</v>
      </c>
      <c r="F143" s="523">
        <f t="shared" si="58"/>
        <v>132167.06047954061</v>
      </c>
      <c r="G143" s="523">
        <f t="shared" si="59"/>
        <v>197298.95820681335</v>
      </c>
      <c r="H143" s="526">
        <f t="shared" si="56"/>
        <v>154603.59252490691</v>
      </c>
      <c r="I143" s="577">
        <f t="shared" si="57"/>
        <v>154603.59252490691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2051</v>
      </c>
      <c r="D144" s="374">
        <f>IF(F143+SUM(E$99:E143)=D$92,F143,D$92-SUM(E$99:E143))</f>
        <v>132167.06047954061</v>
      </c>
      <c r="E144" s="522">
        <f>IF(+J96&lt;F143,J96,D144)</f>
        <v>130263.79545454546</v>
      </c>
      <c r="F144" s="523">
        <f t="shared" si="58"/>
        <v>1903.2650249951548</v>
      </c>
      <c r="G144" s="523">
        <f t="shared" si="59"/>
        <v>67035.162752267875</v>
      </c>
      <c r="H144" s="526">
        <f t="shared" si="56"/>
        <v>138533.59207586641</v>
      </c>
      <c r="I144" s="577">
        <f t="shared" si="57"/>
        <v>138533.59207586641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0"/>
        <v>IU</v>
      </c>
      <c r="C145" s="507">
        <f>IF(D93="","-",+C144+1)</f>
        <v>2052</v>
      </c>
      <c r="D145" s="374">
        <f>IF(F144+SUM(E$99:E144)=D$92,F144,D$92-SUM(E$99:E144))</f>
        <v>1903.2650249898434</v>
      </c>
      <c r="E145" s="522">
        <f>IF(+J96&lt;F144,J96,D145)</f>
        <v>1903.2650249898434</v>
      </c>
      <c r="F145" s="523">
        <f t="shared" si="58"/>
        <v>0</v>
      </c>
      <c r="G145" s="523">
        <f t="shared" si="59"/>
        <v>951.63251249492168</v>
      </c>
      <c r="H145" s="526">
        <f t="shared" si="56"/>
        <v>2020.6632233898829</v>
      </c>
      <c r="I145" s="577">
        <f t="shared" si="57"/>
        <v>2020.6632233898829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5731607</v>
      </c>
      <c r="F155" s="375"/>
      <c r="G155" s="375"/>
      <c r="H155" s="375">
        <f>SUM(H99:H154)</f>
        <v>21163197.06495142</v>
      </c>
      <c r="I155" s="375">
        <f>SUM(I99:I154)</f>
        <v>21163197.06495142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77</v>
      </c>
      <c r="Q1" s="453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7701.9810856109507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7701.9810856109507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666" t="s">
        <v>482</v>
      </c>
      <c r="F9" s="478"/>
      <c r="G9" s="672" t="s">
        <v>530</v>
      </c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 ht="1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1900.0232558139535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1992.7073170731708</v>
      </c>
      <c r="F29" s="608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/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>IU</v>
      </c>
      <c r="C31" s="507">
        <f>IF(D11="","-",+C30+1)</f>
        <v>2021</v>
      </c>
      <c r="D31" s="608">
        <v>57195.548329132529</v>
      </c>
      <c r="E31" s="609">
        <v>1945.2619047619048</v>
      </c>
      <c r="F31" s="608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>IU</v>
      </c>
      <c r="C32" s="507">
        <f>IF(D11="","-",+C31+1)</f>
        <v>2022</v>
      </c>
      <c r="D32" s="608">
        <v>55157.602363111408</v>
      </c>
      <c r="E32" s="609">
        <v>1945.2619047619048</v>
      </c>
      <c r="F32" s="608">
        <v>53212.340458349499</v>
      </c>
      <c r="G32" s="609">
        <v>8038.0420796764802</v>
      </c>
      <c r="H32" s="610">
        <v>8038.0420796764802</v>
      </c>
      <c r="I32" s="511">
        <f t="shared" si="0"/>
        <v>0</v>
      </c>
      <c r="J32" s="511"/>
      <c r="K32" s="518">
        <f t="shared" ref="K32" si="16">G32</f>
        <v>8038.0420796764802</v>
      </c>
      <c r="L32" s="519">
        <f t="shared" ref="L32" si="17">IF(K32&lt;&gt;0,+G32-K32,0)</f>
        <v>0</v>
      </c>
      <c r="M32" s="518">
        <f t="shared" ref="M32" si="18">H32</f>
        <v>8038.0420796764802</v>
      </c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2" t="str">
        <f t="shared" si="4"/>
        <v/>
      </c>
      <c r="C33" s="507">
        <f>IF(D11="","-",+C32+1)</f>
        <v>2023</v>
      </c>
      <c r="D33" s="608">
        <v>53212.340458349499</v>
      </c>
      <c r="E33" s="609">
        <v>1945.2619047619048</v>
      </c>
      <c r="F33" s="608">
        <v>51267.078553587591</v>
      </c>
      <c r="G33" s="609">
        <v>8544.5366116396999</v>
      </c>
      <c r="H33" s="610">
        <v>8544.5366116396999</v>
      </c>
      <c r="I33" s="511">
        <f t="shared" si="0"/>
        <v>0</v>
      </c>
      <c r="J33" s="511"/>
      <c r="K33" s="518">
        <f t="shared" ref="K33" si="19">G33</f>
        <v>8544.5366116396999</v>
      </c>
      <c r="L33" s="519">
        <f t="shared" ref="L33" si="20">IF(K33&lt;&gt;0,+G33-K33,0)</f>
        <v>0</v>
      </c>
      <c r="M33" s="518">
        <f t="shared" ref="M33" si="21">H33</f>
        <v>8544.5366116396999</v>
      </c>
      <c r="N33" s="514">
        <f t="shared" ref="N33" si="22">IF(M33&lt;&gt;0,+H33-M33,0)</f>
        <v>0</v>
      </c>
      <c r="O33" s="514">
        <f t="shared" ref="O33" si="23">+N33-L33</f>
        <v>0</v>
      </c>
      <c r="P33" s="272"/>
      <c r="R33" s="269"/>
      <c r="S33" s="269"/>
      <c r="T33" s="269"/>
      <c r="U33" s="269"/>
      <c r="V33" s="269"/>
      <c r="W33" s="269"/>
    </row>
    <row r="34" spans="2:23" ht="13">
      <c r="B34" s="195" t="str">
        <f t="shared" si="4"/>
        <v/>
      </c>
      <c r="C34" s="669">
        <f>IF(D11="","-",+C33+1)</f>
        <v>2024</v>
      </c>
      <c r="D34" s="608">
        <v>51267.078553587591</v>
      </c>
      <c r="E34" s="609">
        <v>1856.840909090909</v>
      </c>
      <c r="F34" s="608">
        <v>49410.237644496679</v>
      </c>
      <c r="G34" s="609">
        <v>7873.6763229825956</v>
      </c>
      <c r="H34" s="610">
        <v>7873.6763229825956</v>
      </c>
      <c r="I34" s="511">
        <f t="shared" si="0"/>
        <v>0</v>
      </c>
      <c r="J34" s="511"/>
      <c r="K34" s="518">
        <f t="shared" ref="K34" si="24">G34</f>
        <v>7873.6763229825956</v>
      </c>
      <c r="L34" s="519">
        <f t="shared" ref="L34" si="25">IF(K34&lt;&gt;0,+G34-K34,0)</f>
        <v>0</v>
      </c>
      <c r="M34" s="518">
        <f t="shared" ref="M34" si="26">H34</f>
        <v>7873.6763229825956</v>
      </c>
      <c r="N34" s="514">
        <f t="shared" ref="N34" si="27">IF(M34&lt;&gt;0,+H34-M34,0)</f>
        <v>0</v>
      </c>
      <c r="O34" s="514">
        <f t="shared" ref="O34" si="28">+N34-L34</f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49410.237644496679</v>
      </c>
      <c r="E35" s="522">
        <f>IF(+I14&lt;F34,I14,D35)</f>
        <v>1900.0232558139535</v>
      </c>
      <c r="F35" s="523">
        <f t="shared" ref="F35:F48" si="29">+D35-E35</f>
        <v>47510.214388682725</v>
      </c>
      <c r="G35" s="524">
        <f t="shared" ref="G35:G72" si="30">+I$12*((D35+F35)/2)+E35</f>
        <v>7701.9810856109507</v>
      </c>
      <c r="H35" s="491">
        <f t="shared" ref="H35:H72" si="31">+I$13*((D35+F35)/2)+E35</f>
        <v>7701.9810856109507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47510.214388682725</v>
      </c>
      <c r="E36" s="522">
        <f>IF(+I14&lt;F35,I14,D36)</f>
        <v>1900.0232558139535</v>
      </c>
      <c r="F36" s="523">
        <f t="shared" si="29"/>
        <v>45610.191132868771</v>
      </c>
      <c r="G36" s="524">
        <f t="shared" si="30"/>
        <v>7474.4985558742483</v>
      </c>
      <c r="H36" s="491">
        <f t="shared" si="31"/>
        <v>7474.4985558742483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45610.191132868771</v>
      </c>
      <c r="E37" s="522">
        <f>IF(+I14&lt;F36,I14,D37)</f>
        <v>1900.0232558139535</v>
      </c>
      <c r="F37" s="523">
        <f t="shared" si="29"/>
        <v>43710.167877054817</v>
      </c>
      <c r="G37" s="524">
        <f t="shared" si="30"/>
        <v>7247.0160261375468</v>
      </c>
      <c r="H37" s="491">
        <f t="shared" si="31"/>
        <v>7247.0160261375468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43710.167877054817</v>
      </c>
      <c r="E38" s="522">
        <f>IF(+I14&lt;F37,I14,D38)</f>
        <v>1900.0232558139535</v>
      </c>
      <c r="F38" s="523">
        <f t="shared" si="29"/>
        <v>41810.144621240863</v>
      </c>
      <c r="G38" s="524">
        <f t="shared" si="30"/>
        <v>7019.5334964008453</v>
      </c>
      <c r="H38" s="491">
        <f t="shared" si="31"/>
        <v>7019.5334964008453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41810.144621240863</v>
      </c>
      <c r="E39" s="522">
        <f>IF(+I14&lt;F38,I14,D39)</f>
        <v>1900.0232558139535</v>
      </c>
      <c r="F39" s="523">
        <f t="shared" si="29"/>
        <v>39910.121365426909</v>
      </c>
      <c r="G39" s="524">
        <f t="shared" si="30"/>
        <v>6792.0509666641437</v>
      </c>
      <c r="H39" s="491">
        <f t="shared" si="31"/>
        <v>6792.0509666641437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39910.121365426909</v>
      </c>
      <c r="E40" s="522">
        <f>IF(+I14&lt;F39,I14,D40)</f>
        <v>1900.0232558139535</v>
      </c>
      <c r="F40" s="523">
        <f t="shared" si="29"/>
        <v>38010.098109612954</v>
      </c>
      <c r="G40" s="524">
        <f t="shared" si="30"/>
        <v>6564.5684369274413</v>
      </c>
      <c r="H40" s="491">
        <f t="shared" si="31"/>
        <v>6564.5684369274413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38010.098109612954</v>
      </c>
      <c r="E41" s="522">
        <f>IF(+I14&lt;F40,I14,D41)</f>
        <v>1900.0232558139535</v>
      </c>
      <c r="F41" s="523">
        <f t="shared" si="29"/>
        <v>36110.074853799</v>
      </c>
      <c r="G41" s="524">
        <f t="shared" si="30"/>
        <v>6337.0859071907398</v>
      </c>
      <c r="H41" s="491">
        <f t="shared" si="31"/>
        <v>6337.0859071907398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36110.074853799</v>
      </c>
      <c r="E42" s="522">
        <f>IF(+I14&lt;F41,I14,D42)</f>
        <v>1900.0232558139535</v>
      </c>
      <c r="F42" s="523">
        <f t="shared" si="29"/>
        <v>34210.051597985046</v>
      </c>
      <c r="G42" s="524">
        <f t="shared" si="30"/>
        <v>6109.6033774540383</v>
      </c>
      <c r="H42" s="491">
        <f t="shared" si="31"/>
        <v>6109.6033774540383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34210.051597985046</v>
      </c>
      <c r="E43" s="522">
        <f>IF(+I14&lt;F42,I14,D43)</f>
        <v>1900.0232558139535</v>
      </c>
      <c r="F43" s="523">
        <f t="shared" si="29"/>
        <v>32310.028342171092</v>
      </c>
      <c r="G43" s="524">
        <f t="shared" si="30"/>
        <v>5882.1208477173368</v>
      </c>
      <c r="H43" s="491">
        <f t="shared" si="31"/>
        <v>5882.1208477173368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32310.028342171092</v>
      </c>
      <c r="E44" s="522">
        <f>IF(+I14&lt;F43,I14,D44)</f>
        <v>1900.0232558139535</v>
      </c>
      <c r="F44" s="523">
        <f t="shared" si="29"/>
        <v>30410.005086357138</v>
      </c>
      <c r="G44" s="524">
        <f t="shared" si="30"/>
        <v>5654.6383179806353</v>
      </c>
      <c r="H44" s="491">
        <f t="shared" si="31"/>
        <v>5654.6383179806353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30410.005086357138</v>
      </c>
      <c r="E45" s="522">
        <f>IF(+I14&lt;F44,I14,D45)</f>
        <v>1900.0232558139535</v>
      </c>
      <c r="F45" s="523">
        <f t="shared" si="29"/>
        <v>28509.981830543184</v>
      </c>
      <c r="G45" s="524">
        <f t="shared" si="30"/>
        <v>5427.1557882439329</v>
      </c>
      <c r="H45" s="491">
        <f t="shared" si="31"/>
        <v>5427.1557882439329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28509.981830543184</v>
      </c>
      <c r="E46" s="522">
        <f>IF(+I14&lt;F45,I14,D46)</f>
        <v>1900.0232558139535</v>
      </c>
      <c r="F46" s="523">
        <f t="shared" si="29"/>
        <v>26609.958574729229</v>
      </c>
      <c r="G46" s="524">
        <f t="shared" si="30"/>
        <v>5199.6732585072314</v>
      </c>
      <c r="H46" s="491">
        <f t="shared" si="31"/>
        <v>5199.6732585072314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26609.958574729229</v>
      </c>
      <c r="E47" s="522">
        <f>IF(+I14&lt;F46,I14,D47)</f>
        <v>1900.0232558139535</v>
      </c>
      <c r="F47" s="523">
        <f t="shared" si="29"/>
        <v>24709.935318915275</v>
      </c>
      <c r="G47" s="524">
        <f t="shared" si="30"/>
        <v>4972.1907287705299</v>
      </c>
      <c r="H47" s="491">
        <f t="shared" si="31"/>
        <v>4972.1907287705299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24709.935318915275</v>
      </c>
      <c r="E48" s="522">
        <f>IF(+I14&lt;F47,I14,D48)</f>
        <v>1900.0232558139535</v>
      </c>
      <c r="F48" s="523">
        <f t="shared" si="29"/>
        <v>22809.912063101321</v>
      </c>
      <c r="G48" s="524">
        <f t="shared" si="30"/>
        <v>4744.7081990338284</v>
      </c>
      <c r="H48" s="491">
        <f t="shared" si="31"/>
        <v>4744.7081990338284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22809.912063101321</v>
      </c>
      <c r="E49" s="522">
        <f>IF(+I14&lt;F48,I14,D49)</f>
        <v>1900.0232558139535</v>
      </c>
      <c r="F49" s="523">
        <f t="shared" ref="F49:F72" si="32">+D49-E49</f>
        <v>20909.888807287367</v>
      </c>
      <c r="G49" s="524">
        <f t="shared" si="30"/>
        <v>4517.2256692971259</v>
      </c>
      <c r="H49" s="491">
        <f t="shared" si="31"/>
        <v>4517.2256692971259</v>
      </c>
      <c r="I49" s="511">
        <f t="shared" ref="I49:I72" si="33">H49-G49</f>
        <v>0</v>
      </c>
      <c r="J49" s="511"/>
      <c r="K49" s="525"/>
      <c r="L49" s="514">
        <f t="shared" ref="L49:L72" si="34">IF(K49&lt;&gt;0,+G49-K49,0)</f>
        <v>0</v>
      </c>
      <c r="M49" s="525"/>
      <c r="N49" s="514">
        <f t="shared" ref="N49:N72" si="35">IF(M49&lt;&gt;0,+H49-M49,0)</f>
        <v>0</v>
      </c>
      <c r="O49" s="514">
        <f t="shared" ref="O49:O72" si="36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20909.888807287367</v>
      </c>
      <c r="E50" s="522">
        <f>IF(+I14&lt;F49,I14,D50)</f>
        <v>1900.0232558139535</v>
      </c>
      <c r="F50" s="523">
        <f t="shared" si="32"/>
        <v>19009.865551473413</v>
      </c>
      <c r="G50" s="524">
        <f t="shared" si="30"/>
        <v>4289.7431395604244</v>
      </c>
      <c r="H50" s="491">
        <f t="shared" si="31"/>
        <v>4289.7431395604244</v>
      </c>
      <c r="I50" s="511">
        <f t="shared" si="33"/>
        <v>0</v>
      </c>
      <c r="J50" s="511"/>
      <c r="K50" s="525"/>
      <c r="L50" s="514">
        <f t="shared" si="34"/>
        <v>0</v>
      </c>
      <c r="M50" s="525"/>
      <c r="N50" s="514">
        <f t="shared" si="35"/>
        <v>0</v>
      </c>
      <c r="O50" s="514">
        <f t="shared" si="36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19009.865551473413</v>
      </c>
      <c r="E51" s="522">
        <f>IF(+I14&lt;F50,I14,D51)</f>
        <v>1900.0232558139535</v>
      </c>
      <c r="F51" s="523">
        <f t="shared" si="32"/>
        <v>17109.842295659459</v>
      </c>
      <c r="G51" s="524">
        <f t="shared" si="30"/>
        <v>4062.2606098237229</v>
      </c>
      <c r="H51" s="491">
        <f t="shared" si="31"/>
        <v>4062.2606098237229</v>
      </c>
      <c r="I51" s="511">
        <f t="shared" si="33"/>
        <v>0</v>
      </c>
      <c r="J51" s="511"/>
      <c r="K51" s="525"/>
      <c r="L51" s="514">
        <f t="shared" si="34"/>
        <v>0</v>
      </c>
      <c r="M51" s="525"/>
      <c r="N51" s="514">
        <f t="shared" si="35"/>
        <v>0</v>
      </c>
      <c r="O51" s="514">
        <f t="shared" si="36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17109.842295659459</v>
      </c>
      <c r="E52" s="522">
        <f>IF(+I14&lt;F51,I14,D52)</f>
        <v>1900.0232558139535</v>
      </c>
      <c r="F52" s="523">
        <f t="shared" si="32"/>
        <v>15209.819039845504</v>
      </c>
      <c r="G52" s="524">
        <f t="shared" si="30"/>
        <v>3834.778080087021</v>
      </c>
      <c r="H52" s="491">
        <f t="shared" si="31"/>
        <v>3834.778080087021</v>
      </c>
      <c r="I52" s="511">
        <f t="shared" si="33"/>
        <v>0</v>
      </c>
      <c r="J52" s="511"/>
      <c r="K52" s="525"/>
      <c r="L52" s="514">
        <f t="shared" si="34"/>
        <v>0</v>
      </c>
      <c r="M52" s="525"/>
      <c r="N52" s="514">
        <f t="shared" si="35"/>
        <v>0</v>
      </c>
      <c r="O52" s="514">
        <f t="shared" si="36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15209.819039845504</v>
      </c>
      <c r="E53" s="522">
        <f>IF(+I14&lt;F52,I14,D53)</f>
        <v>1900.0232558139535</v>
      </c>
      <c r="F53" s="523">
        <f t="shared" si="32"/>
        <v>13309.79578403155</v>
      </c>
      <c r="G53" s="524">
        <f t="shared" si="30"/>
        <v>3607.295550350319</v>
      </c>
      <c r="H53" s="491">
        <f t="shared" si="31"/>
        <v>3607.295550350319</v>
      </c>
      <c r="I53" s="511">
        <f t="shared" si="33"/>
        <v>0</v>
      </c>
      <c r="J53" s="511"/>
      <c r="K53" s="525"/>
      <c r="L53" s="514">
        <f t="shared" si="34"/>
        <v>0</v>
      </c>
      <c r="M53" s="525"/>
      <c r="N53" s="514">
        <f t="shared" si="35"/>
        <v>0</v>
      </c>
      <c r="O53" s="514">
        <f t="shared" si="36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13309.79578403155</v>
      </c>
      <c r="E54" s="522">
        <f>IF(+I14&lt;F53,I14,D54)</f>
        <v>1900.0232558139535</v>
      </c>
      <c r="F54" s="523">
        <f t="shared" si="32"/>
        <v>11409.772528217596</v>
      </c>
      <c r="G54" s="524">
        <f t="shared" si="30"/>
        <v>3379.8130206136175</v>
      </c>
      <c r="H54" s="491">
        <f t="shared" si="31"/>
        <v>3379.8130206136175</v>
      </c>
      <c r="I54" s="511">
        <f t="shared" si="33"/>
        <v>0</v>
      </c>
      <c r="J54" s="511"/>
      <c r="K54" s="525"/>
      <c r="L54" s="514">
        <f t="shared" si="34"/>
        <v>0</v>
      </c>
      <c r="M54" s="525"/>
      <c r="N54" s="514">
        <f t="shared" si="35"/>
        <v>0</v>
      </c>
      <c r="O54" s="514">
        <f t="shared" si="36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11409.772528217596</v>
      </c>
      <c r="E55" s="522">
        <f>IF(+I14&lt;F54,I14,D55)</f>
        <v>1900.0232558139535</v>
      </c>
      <c r="F55" s="523">
        <f t="shared" si="32"/>
        <v>9509.749272403642</v>
      </c>
      <c r="G55" s="524">
        <f t="shared" si="30"/>
        <v>3152.330490876916</v>
      </c>
      <c r="H55" s="491">
        <f t="shared" si="31"/>
        <v>3152.330490876916</v>
      </c>
      <c r="I55" s="511">
        <f t="shared" si="33"/>
        <v>0</v>
      </c>
      <c r="J55" s="511"/>
      <c r="K55" s="525"/>
      <c r="L55" s="514">
        <f t="shared" si="34"/>
        <v>0</v>
      </c>
      <c r="M55" s="525"/>
      <c r="N55" s="514">
        <f t="shared" si="35"/>
        <v>0</v>
      </c>
      <c r="O55" s="514">
        <f t="shared" si="36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9509.749272403642</v>
      </c>
      <c r="E56" s="522">
        <f>IF(+I14&lt;F55,I14,D56)</f>
        <v>1900.0232558139535</v>
      </c>
      <c r="F56" s="523">
        <f t="shared" si="32"/>
        <v>7609.7260165896887</v>
      </c>
      <c r="G56" s="524">
        <f t="shared" si="30"/>
        <v>2924.847961140214</v>
      </c>
      <c r="H56" s="491">
        <f t="shared" si="31"/>
        <v>2924.847961140214</v>
      </c>
      <c r="I56" s="511">
        <f t="shared" si="33"/>
        <v>0</v>
      </c>
      <c r="J56" s="511"/>
      <c r="K56" s="525"/>
      <c r="L56" s="514">
        <f t="shared" si="34"/>
        <v>0</v>
      </c>
      <c r="M56" s="525"/>
      <c r="N56" s="514">
        <f t="shared" si="35"/>
        <v>0</v>
      </c>
      <c r="O56" s="514">
        <f t="shared" si="36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7609.7260165896887</v>
      </c>
      <c r="E57" s="522">
        <f>IF(+I14&lt;F56,I14,D57)</f>
        <v>1900.0232558139535</v>
      </c>
      <c r="F57" s="523">
        <f t="shared" si="32"/>
        <v>5709.7027607757354</v>
      </c>
      <c r="G57" s="524">
        <f t="shared" si="30"/>
        <v>2697.3654314035125</v>
      </c>
      <c r="H57" s="491">
        <f t="shared" si="31"/>
        <v>2697.3654314035125</v>
      </c>
      <c r="I57" s="511">
        <f t="shared" si="33"/>
        <v>0</v>
      </c>
      <c r="J57" s="511"/>
      <c r="K57" s="525"/>
      <c r="L57" s="514">
        <f t="shared" si="34"/>
        <v>0</v>
      </c>
      <c r="M57" s="525"/>
      <c r="N57" s="514">
        <f t="shared" si="35"/>
        <v>0</v>
      </c>
      <c r="O57" s="514">
        <f t="shared" si="36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5709.7027607757354</v>
      </c>
      <c r="E58" s="522">
        <f>IF(+I14&lt;F57,I14,D58)</f>
        <v>1900.0232558139535</v>
      </c>
      <c r="F58" s="523">
        <f t="shared" si="32"/>
        <v>3809.6795049617822</v>
      </c>
      <c r="G58" s="524">
        <f t="shared" si="30"/>
        <v>2469.882901666811</v>
      </c>
      <c r="H58" s="491">
        <f t="shared" si="31"/>
        <v>2469.882901666811</v>
      </c>
      <c r="I58" s="511">
        <f t="shared" si="33"/>
        <v>0</v>
      </c>
      <c r="J58" s="511"/>
      <c r="K58" s="525"/>
      <c r="L58" s="514">
        <f t="shared" si="34"/>
        <v>0</v>
      </c>
      <c r="M58" s="525"/>
      <c r="N58" s="514">
        <f t="shared" si="35"/>
        <v>0</v>
      </c>
      <c r="O58" s="514">
        <f t="shared" si="36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3809.6795049617822</v>
      </c>
      <c r="E59" s="522">
        <f>IF(+I14&lt;F58,I14,D59)</f>
        <v>1900.0232558139535</v>
      </c>
      <c r="F59" s="523">
        <f t="shared" si="32"/>
        <v>1909.6562491478287</v>
      </c>
      <c r="G59" s="524">
        <f t="shared" si="30"/>
        <v>2242.400371930109</v>
      </c>
      <c r="H59" s="491">
        <f t="shared" si="31"/>
        <v>2242.400371930109</v>
      </c>
      <c r="I59" s="511">
        <f t="shared" si="33"/>
        <v>0</v>
      </c>
      <c r="J59" s="511"/>
      <c r="K59" s="525"/>
      <c r="L59" s="514">
        <f t="shared" si="34"/>
        <v>0</v>
      </c>
      <c r="M59" s="525"/>
      <c r="N59" s="514">
        <f t="shared" si="35"/>
        <v>0</v>
      </c>
      <c r="O59" s="514">
        <f t="shared" si="36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1909.6562491478287</v>
      </c>
      <c r="E60" s="522">
        <f>IF(+I14&lt;F59,I14,D60)</f>
        <v>1900.0232558139535</v>
      </c>
      <c r="F60" s="523">
        <f t="shared" si="32"/>
        <v>9.6329933338752198</v>
      </c>
      <c r="G60" s="524">
        <f t="shared" si="30"/>
        <v>2014.9178421934075</v>
      </c>
      <c r="H60" s="491">
        <f t="shared" si="31"/>
        <v>2014.9178421934075</v>
      </c>
      <c r="I60" s="511">
        <f t="shared" si="33"/>
        <v>0</v>
      </c>
      <c r="J60" s="511"/>
      <c r="K60" s="525"/>
      <c r="L60" s="514">
        <f t="shared" si="34"/>
        <v>0</v>
      </c>
      <c r="M60" s="525"/>
      <c r="N60" s="514">
        <f t="shared" si="35"/>
        <v>0</v>
      </c>
      <c r="O60" s="514">
        <f t="shared" si="36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9.6329933338752198</v>
      </c>
      <c r="E61" s="522">
        <f>IF(+I14&lt;F60,I14,D61)</f>
        <v>9.6329933338752198</v>
      </c>
      <c r="F61" s="523">
        <f t="shared" si="32"/>
        <v>0</v>
      </c>
      <c r="G61" s="524">
        <f t="shared" si="30"/>
        <v>10.209654089426859</v>
      </c>
      <c r="H61" s="491">
        <f t="shared" si="31"/>
        <v>10.209654089426859</v>
      </c>
      <c r="I61" s="511">
        <f t="shared" si="33"/>
        <v>0</v>
      </c>
      <c r="J61" s="511"/>
      <c r="K61" s="525"/>
      <c r="L61" s="514">
        <f t="shared" si="34"/>
        <v>0</v>
      </c>
      <c r="M61" s="525"/>
      <c r="N61" s="514">
        <f t="shared" si="35"/>
        <v>0</v>
      </c>
      <c r="O61" s="514">
        <f t="shared" si="36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2"/>
        <v>0</v>
      </c>
      <c r="G62" s="524">
        <f t="shared" si="30"/>
        <v>0</v>
      </c>
      <c r="H62" s="491">
        <f t="shared" si="31"/>
        <v>0</v>
      </c>
      <c r="I62" s="511">
        <f t="shared" si="33"/>
        <v>0</v>
      </c>
      <c r="J62" s="511"/>
      <c r="K62" s="525"/>
      <c r="L62" s="514">
        <f t="shared" si="34"/>
        <v>0</v>
      </c>
      <c r="M62" s="525"/>
      <c r="N62" s="514">
        <f t="shared" si="35"/>
        <v>0</v>
      </c>
      <c r="O62" s="514">
        <f t="shared" si="36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2"/>
        <v>0</v>
      </c>
      <c r="G63" s="524">
        <f t="shared" si="30"/>
        <v>0</v>
      </c>
      <c r="H63" s="491">
        <f t="shared" si="31"/>
        <v>0</v>
      </c>
      <c r="I63" s="511">
        <f t="shared" si="33"/>
        <v>0</v>
      </c>
      <c r="J63" s="511"/>
      <c r="K63" s="525"/>
      <c r="L63" s="514">
        <f t="shared" si="34"/>
        <v>0</v>
      </c>
      <c r="M63" s="525"/>
      <c r="N63" s="514">
        <f t="shared" si="35"/>
        <v>0</v>
      </c>
      <c r="O63" s="514">
        <f t="shared" si="36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2"/>
        <v>0</v>
      </c>
      <c r="G64" s="524">
        <f t="shared" si="30"/>
        <v>0</v>
      </c>
      <c r="H64" s="491">
        <f t="shared" si="31"/>
        <v>0</v>
      </c>
      <c r="I64" s="511">
        <f t="shared" si="33"/>
        <v>0</v>
      </c>
      <c r="J64" s="511"/>
      <c r="K64" s="525"/>
      <c r="L64" s="514">
        <f t="shared" si="34"/>
        <v>0</v>
      </c>
      <c r="M64" s="525"/>
      <c r="N64" s="514">
        <f t="shared" si="35"/>
        <v>0</v>
      </c>
      <c r="O64" s="514">
        <f t="shared" si="36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2"/>
        <v>0</v>
      </c>
      <c r="G65" s="524">
        <f t="shared" si="30"/>
        <v>0</v>
      </c>
      <c r="H65" s="491">
        <f t="shared" si="31"/>
        <v>0</v>
      </c>
      <c r="I65" s="511">
        <f t="shared" si="33"/>
        <v>0</v>
      </c>
      <c r="J65" s="511"/>
      <c r="K65" s="525"/>
      <c r="L65" s="514">
        <f t="shared" si="34"/>
        <v>0</v>
      </c>
      <c r="M65" s="525"/>
      <c r="N65" s="514">
        <f t="shared" si="35"/>
        <v>0</v>
      </c>
      <c r="O65" s="514">
        <f t="shared" si="36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2"/>
        <v>0</v>
      </c>
      <c r="G66" s="524">
        <f t="shared" si="30"/>
        <v>0</v>
      </c>
      <c r="H66" s="491">
        <f t="shared" si="31"/>
        <v>0</v>
      </c>
      <c r="I66" s="511">
        <f t="shared" si="33"/>
        <v>0</v>
      </c>
      <c r="J66" s="511"/>
      <c r="K66" s="525"/>
      <c r="L66" s="514">
        <f t="shared" si="34"/>
        <v>0</v>
      </c>
      <c r="M66" s="525"/>
      <c r="N66" s="514">
        <f t="shared" si="35"/>
        <v>0</v>
      </c>
      <c r="O66" s="514">
        <f t="shared" si="36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2"/>
        <v>0</v>
      </c>
      <c r="G67" s="524">
        <f t="shared" si="30"/>
        <v>0</v>
      </c>
      <c r="H67" s="491">
        <f t="shared" si="31"/>
        <v>0</v>
      </c>
      <c r="I67" s="511">
        <f t="shared" si="33"/>
        <v>0</v>
      </c>
      <c r="J67" s="511"/>
      <c r="K67" s="525"/>
      <c r="L67" s="514">
        <f t="shared" si="34"/>
        <v>0</v>
      </c>
      <c r="M67" s="525"/>
      <c r="N67" s="514">
        <f t="shared" si="35"/>
        <v>0</v>
      </c>
      <c r="O67" s="514">
        <f t="shared" si="36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2"/>
        <v>0</v>
      </c>
      <c r="G68" s="524">
        <f t="shared" si="30"/>
        <v>0</v>
      </c>
      <c r="H68" s="491">
        <f t="shared" si="31"/>
        <v>0</v>
      </c>
      <c r="I68" s="511">
        <f t="shared" si="33"/>
        <v>0</v>
      </c>
      <c r="J68" s="511"/>
      <c r="K68" s="525"/>
      <c r="L68" s="514">
        <f t="shared" si="34"/>
        <v>0</v>
      </c>
      <c r="M68" s="525"/>
      <c r="N68" s="514">
        <f t="shared" si="35"/>
        <v>0</v>
      </c>
      <c r="O68" s="514">
        <f t="shared" si="36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2"/>
        <v>0</v>
      </c>
      <c r="G69" s="524">
        <f t="shared" si="30"/>
        <v>0</v>
      </c>
      <c r="H69" s="491">
        <f t="shared" si="31"/>
        <v>0</v>
      </c>
      <c r="I69" s="511">
        <f t="shared" si="33"/>
        <v>0</v>
      </c>
      <c r="J69" s="511"/>
      <c r="K69" s="525"/>
      <c r="L69" s="514">
        <f t="shared" si="34"/>
        <v>0</v>
      </c>
      <c r="M69" s="525"/>
      <c r="N69" s="514">
        <f t="shared" si="35"/>
        <v>0</v>
      </c>
      <c r="O69" s="514">
        <f t="shared" si="36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2"/>
        <v>0</v>
      </c>
      <c r="G70" s="524">
        <f t="shared" si="30"/>
        <v>0</v>
      </c>
      <c r="H70" s="491">
        <f t="shared" si="31"/>
        <v>0</v>
      </c>
      <c r="I70" s="511">
        <f t="shared" si="33"/>
        <v>0</v>
      </c>
      <c r="J70" s="511"/>
      <c r="K70" s="525"/>
      <c r="L70" s="514">
        <f t="shared" si="34"/>
        <v>0</v>
      </c>
      <c r="M70" s="525"/>
      <c r="N70" s="514">
        <f t="shared" si="35"/>
        <v>0</v>
      </c>
      <c r="O70" s="514">
        <f t="shared" si="36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2"/>
        <v>0</v>
      </c>
      <c r="G71" s="524">
        <f t="shared" si="30"/>
        <v>0</v>
      </c>
      <c r="H71" s="491">
        <f t="shared" si="31"/>
        <v>0</v>
      </c>
      <c r="I71" s="511">
        <f t="shared" si="33"/>
        <v>0</v>
      </c>
      <c r="J71" s="511"/>
      <c r="K71" s="525"/>
      <c r="L71" s="514">
        <f t="shared" si="34"/>
        <v>0</v>
      </c>
      <c r="M71" s="525"/>
      <c r="N71" s="514">
        <f t="shared" si="35"/>
        <v>0</v>
      </c>
      <c r="O71" s="514">
        <f t="shared" si="36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2"/>
        <v>0</v>
      </c>
      <c r="G72" s="528">
        <f t="shared" si="30"/>
        <v>0</v>
      </c>
      <c r="H72" s="528">
        <f t="shared" si="31"/>
        <v>0</v>
      </c>
      <c r="I72" s="531">
        <f t="shared" si="33"/>
        <v>0</v>
      </c>
      <c r="J72" s="511"/>
      <c r="K72" s="532"/>
      <c r="L72" s="533">
        <f t="shared" si="34"/>
        <v>0</v>
      </c>
      <c r="M72" s="532"/>
      <c r="N72" s="533">
        <f t="shared" si="35"/>
        <v>0</v>
      </c>
      <c r="O72" s="533">
        <f t="shared" si="36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81700.999999999985</v>
      </c>
      <c r="F73" s="375"/>
      <c r="G73" s="375">
        <f>SUM(G17:G72)</f>
        <v>301240.59547360905</v>
      </c>
      <c r="H73" s="375">
        <f>SUM(H17:H72)</f>
        <v>301240.59547360905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77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8544.5366116396999</v>
      </c>
      <c r="N87" s="546">
        <f>IF(J92&lt;D11,0,VLOOKUP(J92,C17:O72,11))</f>
        <v>8544.5366116396999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8343.7194539321899</v>
      </c>
      <c r="N88" s="550">
        <f>IF(J92&lt;D11,0,VLOOKUP(J92,C99:P154,7))</f>
        <v>8343.7194539321899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-200.81715770750998</v>
      </c>
      <c r="N89" s="555">
        <f>+N88-N87</f>
        <v>-200.81715770750998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 ht="1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1856.840909090909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7">
        <f>IF(D93= "","-",D93)</f>
        <v>2007</v>
      </c>
      <c r="D99" s="508"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37">+I99-H99</f>
        <v>0</v>
      </c>
      <c r="K99" s="514"/>
      <c r="L99" s="512">
        <v>0</v>
      </c>
      <c r="M99" s="513">
        <f t="shared" ref="M99:M130" si="38">IF(L99&lt;&gt;0,+H99-L99,0)</f>
        <v>0</v>
      </c>
      <c r="N99" s="512">
        <v>0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37"/>
        <v>0</v>
      </c>
      <c r="K100" s="514"/>
      <c r="L100" s="518">
        <v>10006</v>
      </c>
      <c r="M100" s="514">
        <f t="shared" si="38"/>
        <v>0</v>
      </c>
      <c r="N100" s="518">
        <v>10006</v>
      </c>
      <c r="O100" s="514">
        <f t="shared" si="39"/>
        <v>0</v>
      </c>
      <c r="P100" s="514">
        <f t="shared" si="40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41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37"/>
        <v>0</v>
      </c>
      <c r="K101" s="514"/>
      <c r="L101" s="518">
        <f t="shared" ref="L101:L106" si="42">H101</f>
        <v>8972.4855002204786</v>
      </c>
      <c r="M101" s="519">
        <f t="shared" si="38"/>
        <v>0</v>
      </c>
      <c r="N101" s="518">
        <f t="shared" ref="N101:N106" si="43">I101</f>
        <v>8972.4855002204786</v>
      </c>
      <c r="O101" s="514">
        <f t="shared" si="39"/>
        <v>0</v>
      </c>
      <c r="P101" s="514">
        <f t="shared" si="40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41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37"/>
        <v>0</v>
      </c>
      <c r="K102" s="514"/>
      <c r="L102" s="518">
        <f t="shared" si="42"/>
        <v>14837.671154363743</v>
      </c>
      <c r="M102" s="519">
        <f t="shared" si="38"/>
        <v>0</v>
      </c>
      <c r="N102" s="518">
        <f t="shared" si="43"/>
        <v>14837.671154363743</v>
      </c>
      <c r="O102" s="514">
        <f t="shared" si="39"/>
        <v>0</v>
      </c>
      <c r="P102" s="514">
        <f t="shared" si="40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41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37"/>
        <v>0</v>
      </c>
      <c r="K103" s="514"/>
      <c r="L103" s="518">
        <f t="shared" si="42"/>
        <v>13349.876325445057</v>
      </c>
      <c r="M103" s="519">
        <f t="shared" si="38"/>
        <v>0</v>
      </c>
      <c r="N103" s="518">
        <f t="shared" si="43"/>
        <v>13349.876325445057</v>
      </c>
      <c r="O103" s="514">
        <f t="shared" si="39"/>
        <v>0</v>
      </c>
      <c r="P103" s="514">
        <f t="shared" si="40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41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37"/>
        <v>0</v>
      </c>
      <c r="K104" s="514"/>
      <c r="L104" s="518">
        <f t="shared" si="42"/>
        <v>12818.97009538296</v>
      </c>
      <c r="M104" s="519">
        <f t="shared" si="38"/>
        <v>0</v>
      </c>
      <c r="N104" s="518">
        <f t="shared" si="43"/>
        <v>12818.97009538296</v>
      </c>
      <c r="O104" s="514">
        <f t="shared" si="39"/>
        <v>0</v>
      </c>
      <c r="P104" s="514">
        <f t="shared" si="40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41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42"/>
        <v>11679.251522399856</v>
      </c>
      <c r="M105" s="519">
        <f t="shared" ref="M105:M110" si="44">IF(L105&lt;&gt;0,+H105-L105,0)</f>
        <v>0</v>
      </c>
      <c r="N105" s="518">
        <f t="shared" si="43"/>
        <v>11679.251522399856</v>
      </c>
      <c r="O105" s="514">
        <f t="shared" ref="O105:O110" si="45">IF(N105&lt;&gt;0,+I105-N105,0)</f>
        <v>0</v>
      </c>
      <c r="P105" s="514">
        <f t="shared" ref="P105:P110" si="46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41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42"/>
        <v>11460.298583288852</v>
      </c>
      <c r="M106" s="519">
        <f t="shared" si="44"/>
        <v>0</v>
      </c>
      <c r="N106" s="518">
        <f t="shared" si="43"/>
        <v>11460.298583288852</v>
      </c>
      <c r="O106" s="514">
        <f t="shared" si="45"/>
        <v>0</v>
      </c>
      <c r="P106" s="514">
        <f t="shared" si="46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41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37"/>
        <v>0</v>
      </c>
      <c r="K107" s="514"/>
      <c r="L107" s="518">
        <f t="shared" ref="L107:L112" si="47">H107</f>
        <v>10913.140814685254</v>
      </c>
      <c r="M107" s="519">
        <f t="shared" si="44"/>
        <v>0</v>
      </c>
      <c r="N107" s="518">
        <f t="shared" ref="N107:N112" si="48">I107</f>
        <v>10913.140814685254</v>
      </c>
      <c r="O107" s="514">
        <f t="shared" si="45"/>
        <v>0</v>
      </c>
      <c r="P107" s="514">
        <f t="shared" si="46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41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37"/>
        <v>0</v>
      </c>
      <c r="K108" s="514"/>
      <c r="L108" s="518">
        <f t="shared" si="47"/>
        <v>10295.860457941419</v>
      </c>
      <c r="M108" s="519">
        <f t="shared" si="44"/>
        <v>0</v>
      </c>
      <c r="N108" s="518">
        <f t="shared" si="48"/>
        <v>10295.860457941419</v>
      </c>
      <c r="O108" s="514">
        <f t="shared" si="45"/>
        <v>0</v>
      </c>
      <c r="P108" s="514">
        <f t="shared" si="46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41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37"/>
        <v>0</v>
      </c>
      <c r="K109" s="514"/>
      <c r="L109" s="518">
        <f t="shared" si="47"/>
        <v>9745.2303003311172</v>
      </c>
      <c r="M109" s="519">
        <f t="shared" si="44"/>
        <v>0</v>
      </c>
      <c r="N109" s="518">
        <f t="shared" si="48"/>
        <v>9745.2303003311172</v>
      </c>
      <c r="O109" s="514">
        <f t="shared" si="45"/>
        <v>0</v>
      </c>
      <c r="P109" s="514">
        <f t="shared" si="46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41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37"/>
        <v>0</v>
      </c>
      <c r="K110" s="514"/>
      <c r="L110" s="518">
        <f t="shared" si="47"/>
        <v>8520.9525094527817</v>
      </c>
      <c r="M110" s="519">
        <f t="shared" si="44"/>
        <v>0</v>
      </c>
      <c r="N110" s="518">
        <f t="shared" si="48"/>
        <v>8520.9525094527817</v>
      </c>
      <c r="O110" s="514">
        <f t="shared" si="45"/>
        <v>0</v>
      </c>
      <c r="P110" s="514">
        <f t="shared" si="46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41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37"/>
        <v>0</v>
      </c>
      <c r="K111" s="514"/>
      <c r="L111" s="518">
        <f t="shared" si="47"/>
        <v>8359.3262482635964</v>
      </c>
      <c r="M111" s="519">
        <f t="shared" ref="M111:M112" si="49">IF(L111&lt;&gt;0,+H111-L111,0)</f>
        <v>0</v>
      </c>
      <c r="N111" s="518">
        <f t="shared" si="48"/>
        <v>8359.3262482635964</v>
      </c>
      <c r="O111" s="514">
        <f t="shared" si="39"/>
        <v>0</v>
      </c>
      <c r="P111" s="514">
        <f t="shared" si="40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41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37"/>
        <v>0</v>
      </c>
      <c r="K112" s="514"/>
      <c r="L112" s="518">
        <f t="shared" si="47"/>
        <v>8229.9197146067363</v>
      </c>
      <c r="M112" s="519">
        <f t="shared" si="49"/>
        <v>0</v>
      </c>
      <c r="N112" s="518">
        <f t="shared" si="48"/>
        <v>8229.9197146067363</v>
      </c>
      <c r="O112" s="514">
        <f t="shared" si="39"/>
        <v>0</v>
      </c>
      <c r="P112" s="514">
        <f t="shared" si="40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41"/>
        <v/>
      </c>
      <c r="C113" s="507">
        <f>IF(D93="","-",+C112+1)</f>
        <v>2021</v>
      </c>
      <c r="D113" s="508">
        <v>57449.177248993132</v>
      </c>
      <c r="E113" s="516">
        <v>1992.7073170731708</v>
      </c>
      <c r="F113" s="515">
        <v>55456.469931919964</v>
      </c>
      <c r="G113" s="515">
        <v>56452.823590456552</v>
      </c>
      <c r="H113" s="516">
        <v>8400.9059134474937</v>
      </c>
      <c r="I113" s="510">
        <v>8400.9059134474937</v>
      </c>
      <c r="J113" s="514">
        <f t="shared" si="37"/>
        <v>0</v>
      </c>
      <c r="K113" s="514"/>
      <c r="L113" s="518">
        <f t="shared" ref="L113" si="50">H113</f>
        <v>8400.9059134474937</v>
      </c>
      <c r="M113" s="519">
        <f t="shared" ref="M113" si="51">IF(L113&lt;&gt;0,+H113-L113,0)</f>
        <v>0</v>
      </c>
      <c r="N113" s="518">
        <f t="shared" ref="N113" si="52">I113</f>
        <v>8400.9059134474937</v>
      </c>
      <c r="O113" s="514">
        <f t="shared" ref="O113" si="53">IF(N113&lt;&gt;0,+I113-N113,0)</f>
        <v>0</v>
      </c>
      <c r="P113" s="514">
        <f t="shared" ref="P113" si="54">+O113-M113</f>
        <v>0</v>
      </c>
      <c r="Q113" s="269"/>
      <c r="R113" s="269"/>
      <c r="S113" s="269"/>
      <c r="T113" s="269"/>
      <c r="U113" s="269"/>
      <c r="V113" s="269"/>
      <c r="W113" s="269"/>
    </row>
    <row r="114" spans="2:23" ht="13">
      <c r="B114" s="195" t="str">
        <f t="shared" si="41"/>
        <v/>
      </c>
      <c r="C114" s="669">
        <f>IF(D93="","-",+C113+1)</f>
        <v>2022</v>
      </c>
      <c r="D114" s="374">
        <v>55456.469931919964</v>
      </c>
      <c r="E114" s="522">
        <v>1945.2619047619048</v>
      </c>
      <c r="F114" s="523">
        <v>53511.208027158056</v>
      </c>
      <c r="G114" s="523">
        <v>54483.83897953901</v>
      </c>
      <c r="H114" s="526">
        <v>8344.8161119685956</v>
      </c>
      <c r="I114" s="577">
        <v>8344.8161119685956</v>
      </c>
      <c r="J114" s="514">
        <f t="shared" si="37"/>
        <v>0</v>
      </c>
      <c r="K114" s="514"/>
      <c r="L114" s="525"/>
      <c r="M114" s="514">
        <f t="shared" si="38"/>
        <v>0</v>
      </c>
      <c r="N114" s="525"/>
      <c r="O114" s="514">
        <f t="shared" si="39"/>
        <v>0</v>
      </c>
      <c r="P114" s="514">
        <f t="shared" si="40"/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41"/>
        <v/>
      </c>
      <c r="C115" s="507">
        <f>IF(D93="","-",+C114+1)</f>
        <v>2023</v>
      </c>
      <c r="D115" s="374">
        <f>IF(F114+SUM(E$99:E114)=D$92,F114,D$92-SUM(E$99:E114))</f>
        <v>53511.208027158056</v>
      </c>
      <c r="E115" s="522">
        <f>IF(+J96&lt;F114,J96,D115)</f>
        <v>1856.840909090909</v>
      </c>
      <c r="F115" s="523">
        <f t="shared" ref="F115:F130" si="55">+D115-E115</f>
        <v>51654.367118067144</v>
      </c>
      <c r="G115" s="523">
        <f t="shared" ref="G115:G130" si="56">+(F115+D115)/2</f>
        <v>52582.7875726126</v>
      </c>
      <c r="H115" s="526">
        <f t="shared" ref="H115:H154" si="57">+J$94*G115+E115</f>
        <v>8343.7194539321899</v>
      </c>
      <c r="I115" s="577">
        <f t="shared" ref="I115:I154" si="58">+J$95*G115+E115</f>
        <v>8343.7194539321899</v>
      </c>
      <c r="J115" s="514">
        <f t="shared" si="37"/>
        <v>0</v>
      </c>
      <c r="K115" s="514"/>
      <c r="L115" s="525"/>
      <c r="M115" s="514">
        <f t="shared" si="38"/>
        <v>0</v>
      </c>
      <c r="N115" s="525"/>
      <c r="O115" s="514">
        <f t="shared" si="39"/>
        <v>0</v>
      </c>
      <c r="P115" s="514">
        <f t="shared" si="40"/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41"/>
        <v/>
      </c>
      <c r="C116" s="507">
        <f>IF(D93="","-",+C115+1)</f>
        <v>2024</v>
      </c>
      <c r="D116" s="374">
        <f>IF(F115+SUM(E$99:E115)=D$92,F115,D$92-SUM(E$99:E115))</f>
        <v>51654.367118067144</v>
      </c>
      <c r="E116" s="522">
        <f>IF(+J96&lt;F115,J96,D116)</f>
        <v>1856.840909090909</v>
      </c>
      <c r="F116" s="523">
        <f t="shared" si="55"/>
        <v>49797.526208976233</v>
      </c>
      <c r="G116" s="523">
        <f t="shared" si="56"/>
        <v>50725.946663521689</v>
      </c>
      <c r="H116" s="526">
        <f t="shared" si="57"/>
        <v>8114.6501707997186</v>
      </c>
      <c r="I116" s="577">
        <f t="shared" si="58"/>
        <v>8114.6501707997186</v>
      </c>
      <c r="J116" s="514">
        <f t="shared" si="37"/>
        <v>0</v>
      </c>
      <c r="K116" s="514"/>
      <c r="L116" s="525"/>
      <c r="M116" s="514">
        <f t="shared" si="38"/>
        <v>0</v>
      </c>
      <c r="N116" s="525"/>
      <c r="O116" s="514">
        <f t="shared" si="39"/>
        <v>0</v>
      </c>
      <c r="P116" s="514">
        <f t="shared" si="40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41"/>
        <v/>
      </c>
      <c r="C117" s="507">
        <f>IF(D93="","-",+C116+1)</f>
        <v>2025</v>
      </c>
      <c r="D117" s="374">
        <f>IF(F116+SUM(E$99:E116)=D$92,F116,D$92-SUM(E$99:E116))</f>
        <v>49797.526208976233</v>
      </c>
      <c r="E117" s="522">
        <f>IF(+J96&lt;F116,J96,D117)</f>
        <v>1856.840909090909</v>
      </c>
      <c r="F117" s="523">
        <f t="shared" si="55"/>
        <v>47940.685299885321</v>
      </c>
      <c r="G117" s="523">
        <f t="shared" si="56"/>
        <v>48869.105754430777</v>
      </c>
      <c r="H117" s="526">
        <f t="shared" si="57"/>
        <v>7885.5808876672472</v>
      </c>
      <c r="I117" s="577">
        <f t="shared" si="58"/>
        <v>7885.5808876672472</v>
      </c>
      <c r="J117" s="514">
        <f t="shared" si="37"/>
        <v>0</v>
      </c>
      <c r="K117" s="514"/>
      <c r="L117" s="525"/>
      <c r="M117" s="514">
        <f t="shared" si="38"/>
        <v>0</v>
      </c>
      <c r="N117" s="525"/>
      <c r="O117" s="514">
        <f t="shared" si="39"/>
        <v>0</v>
      </c>
      <c r="P117" s="514">
        <f t="shared" si="40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41"/>
        <v/>
      </c>
      <c r="C118" s="507">
        <f>IF(D93="","-",+C117+1)</f>
        <v>2026</v>
      </c>
      <c r="D118" s="374">
        <f>IF(F117+SUM(E$99:E117)=D$92,F117,D$92-SUM(E$99:E117))</f>
        <v>47940.685299885321</v>
      </c>
      <c r="E118" s="522">
        <f>IF(+J96&lt;F117,J96,D118)</f>
        <v>1856.840909090909</v>
      </c>
      <c r="F118" s="523">
        <f t="shared" si="55"/>
        <v>46083.844390794409</v>
      </c>
      <c r="G118" s="523">
        <f t="shared" si="56"/>
        <v>47012.264845339865</v>
      </c>
      <c r="H118" s="526">
        <f t="shared" si="57"/>
        <v>7656.511604534775</v>
      </c>
      <c r="I118" s="577">
        <f t="shared" si="58"/>
        <v>7656.511604534775</v>
      </c>
      <c r="J118" s="514">
        <f t="shared" si="37"/>
        <v>0</v>
      </c>
      <c r="K118" s="514"/>
      <c r="L118" s="525"/>
      <c r="M118" s="514">
        <f t="shared" si="38"/>
        <v>0</v>
      </c>
      <c r="N118" s="525"/>
      <c r="O118" s="514">
        <f t="shared" si="39"/>
        <v>0</v>
      </c>
      <c r="P118" s="514">
        <f t="shared" si="40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41"/>
        <v/>
      </c>
      <c r="C119" s="507">
        <f>IF(D93="","-",+C118+1)</f>
        <v>2027</v>
      </c>
      <c r="D119" s="374">
        <f>IF(F118+SUM(E$99:E118)=D$92,F118,D$92-SUM(E$99:E118))</f>
        <v>46083.844390794409</v>
      </c>
      <c r="E119" s="522">
        <f>IF(+J96&lt;F118,J96,D119)</f>
        <v>1856.840909090909</v>
      </c>
      <c r="F119" s="523">
        <f t="shared" si="55"/>
        <v>44227.003481703498</v>
      </c>
      <c r="G119" s="523">
        <f t="shared" si="56"/>
        <v>45155.423936248953</v>
      </c>
      <c r="H119" s="526">
        <f t="shared" si="57"/>
        <v>7427.4423214023036</v>
      </c>
      <c r="I119" s="577">
        <f t="shared" si="58"/>
        <v>7427.4423214023036</v>
      </c>
      <c r="J119" s="514">
        <f t="shared" si="37"/>
        <v>0</v>
      </c>
      <c r="K119" s="514"/>
      <c r="L119" s="525"/>
      <c r="M119" s="514">
        <f t="shared" si="38"/>
        <v>0</v>
      </c>
      <c r="N119" s="525"/>
      <c r="O119" s="514">
        <f t="shared" si="39"/>
        <v>0</v>
      </c>
      <c r="P119" s="514">
        <f t="shared" si="40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41"/>
        <v/>
      </c>
      <c r="C120" s="507">
        <f>IF(D93="","-",+C119+1)</f>
        <v>2028</v>
      </c>
      <c r="D120" s="374">
        <f>IF(F119+SUM(E$99:E119)=D$92,F119,D$92-SUM(E$99:E119))</f>
        <v>44227.003481703498</v>
      </c>
      <c r="E120" s="522">
        <f>IF(+J96&lt;F119,J96,D120)</f>
        <v>1856.840909090909</v>
      </c>
      <c r="F120" s="523">
        <f t="shared" si="55"/>
        <v>42370.162572612586</v>
      </c>
      <c r="G120" s="523">
        <f t="shared" si="56"/>
        <v>43298.583027158042</v>
      </c>
      <c r="H120" s="526">
        <f t="shared" si="57"/>
        <v>7198.3730382698313</v>
      </c>
      <c r="I120" s="577">
        <f t="shared" si="58"/>
        <v>7198.3730382698313</v>
      </c>
      <c r="J120" s="514">
        <f t="shared" si="37"/>
        <v>0</v>
      </c>
      <c r="K120" s="514"/>
      <c r="L120" s="525"/>
      <c r="M120" s="514">
        <f t="shared" si="38"/>
        <v>0</v>
      </c>
      <c r="N120" s="525"/>
      <c r="O120" s="514">
        <f t="shared" si="39"/>
        <v>0</v>
      </c>
      <c r="P120" s="514">
        <f t="shared" si="40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41"/>
        <v/>
      </c>
      <c r="C121" s="507">
        <f>IF(D93="","-",+C120+1)</f>
        <v>2029</v>
      </c>
      <c r="D121" s="374">
        <f>IF(F120+SUM(E$99:E120)=D$92,F120,D$92-SUM(E$99:E120))</f>
        <v>42370.162572612586</v>
      </c>
      <c r="E121" s="522">
        <f>IF(+J96&lt;F120,J96,D121)</f>
        <v>1856.840909090909</v>
      </c>
      <c r="F121" s="523">
        <f t="shared" si="55"/>
        <v>40513.321663521674</v>
      </c>
      <c r="G121" s="523">
        <f t="shared" si="56"/>
        <v>41441.74211806713</v>
      </c>
      <c r="H121" s="526">
        <f t="shared" si="57"/>
        <v>6969.30375513736</v>
      </c>
      <c r="I121" s="577">
        <f t="shared" si="58"/>
        <v>6969.30375513736</v>
      </c>
      <c r="J121" s="514">
        <f t="shared" si="37"/>
        <v>0</v>
      </c>
      <c r="K121" s="514"/>
      <c r="L121" s="525"/>
      <c r="M121" s="514">
        <f t="shared" si="38"/>
        <v>0</v>
      </c>
      <c r="N121" s="525"/>
      <c r="O121" s="514">
        <f t="shared" si="39"/>
        <v>0</v>
      </c>
      <c r="P121" s="514">
        <f t="shared" si="40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41"/>
        <v/>
      </c>
      <c r="C122" s="507">
        <f>IF(D93="","-",+C121+1)</f>
        <v>2030</v>
      </c>
      <c r="D122" s="374">
        <f>IF(F121+SUM(E$99:E121)=D$92,F121,D$92-SUM(E$99:E121))</f>
        <v>40513.321663521674</v>
      </c>
      <c r="E122" s="522">
        <f>IF(+J96&lt;F121,J96,D122)</f>
        <v>1856.840909090909</v>
      </c>
      <c r="F122" s="523">
        <f t="shared" si="55"/>
        <v>38656.480754430762</v>
      </c>
      <c r="G122" s="523">
        <f t="shared" si="56"/>
        <v>39584.901208976218</v>
      </c>
      <c r="H122" s="526">
        <f t="shared" si="57"/>
        <v>6740.2344720048877</v>
      </c>
      <c r="I122" s="577">
        <f t="shared" si="58"/>
        <v>6740.2344720048877</v>
      </c>
      <c r="J122" s="514">
        <f t="shared" si="37"/>
        <v>0</v>
      </c>
      <c r="K122" s="514"/>
      <c r="L122" s="525"/>
      <c r="M122" s="514">
        <f t="shared" si="38"/>
        <v>0</v>
      </c>
      <c r="N122" s="525"/>
      <c r="O122" s="514">
        <f t="shared" si="39"/>
        <v>0</v>
      </c>
      <c r="P122" s="514">
        <f t="shared" si="40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41"/>
        <v/>
      </c>
      <c r="C123" s="507">
        <f>IF(D93="","-",+C122+1)</f>
        <v>2031</v>
      </c>
      <c r="D123" s="374">
        <f>IF(F122+SUM(E$99:E122)=D$92,F122,D$92-SUM(E$99:E122))</f>
        <v>38656.480754430762</v>
      </c>
      <c r="E123" s="522">
        <f>IF(+J96&lt;F122,J96,D123)</f>
        <v>1856.840909090909</v>
      </c>
      <c r="F123" s="523">
        <f t="shared" si="55"/>
        <v>36799.639845339851</v>
      </c>
      <c r="G123" s="523">
        <f t="shared" si="56"/>
        <v>37728.060299885306</v>
      </c>
      <c r="H123" s="526">
        <f t="shared" si="57"/>
        <v>6511.1651888724164</v>
      </c>
      <c r="I123" s="577">
        <f t="shared" si="58"/>
        <v>6511.1651888724164</v>
      </c>
      <c r="J123" s="514">
        <f t="shared" si="37"/>
        <v>0</v>
      </c>
      <c r="K123" s="514"/>
      <c r="L123" s="525"/>
      <c r="M123" s="514">
        <f t="shared" si="38"/>
        <v>0</v>
      </c>
      <c r="N123" s="525"/>
      <c r="O123" s="514">
        <f t="shared" si="39"/>
        <v>0</v>
      </c>
      <c r="P123" s="514">
        <f t="shared" si="40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41"/>
        <v/>
      </c>
      <c r="C124" s="507">
        <f>IF(D93="","-",+C123+1)</f>
        <v>2032</v>
      </c>
      <c r="D124" s="374">
        <f>IF(F123+SUM(E$99:E123)=D$92,F123,D$92-SUM(E$99:E123))</f>
        <v>36799.639845339851</v>
      </c>
      <c r="E124" s="522">
        <f>IF(+J96&lt;F123,J96,D124)</f>
        <v>1856.840909090909</v>
      </c>
      <c r="F124" s="523">
        <f t="shared" si="55"/>
        <v>34942.798936248939</v>
      </c>
      <c r="G124" s="523">
        <f t="shared" si="56"/>
        <v>35871.219390794395</v>
      </c>
      <c r="H124" s="526">
        <f t="shared" si="57"/>
        <v>6282.0959057399441</v>
      </c>
      <c r="I124" s="577">
        <f t="shared" si="58"/>
        <v>6282.0959057399441</v>
      </c>
      <c r="J124" s="514">
        <f t="shared" si="37"/>
        <v>0</v>
      </c>
      <c r="K124" s="514"/>
      <c r="L124" s="525"/>
      <c r="M124" s="514">
        <f t="shared" si="38"/>
        <v>0</v>
      </c>
      <c r="N124" s="525"/>
      <c r="O124" s="514">
        <f t="shared" si="39"/>
        <v>0</v>
      </c>
      <c r="P124" s="514">
        <f t="shared" si="40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41"/>
        <v/>
      </c>
      <c r="C125" s="507">
        <f>IF(D93="","-",+C124+1)</f>
        <v>2033</v>
      </c>
      <c r="D125" s="374">
        <f>IF(F124+SUM(E$99:E124)=D$92,F124,D$92-SUM(E$99:E124))</f>
        <v>34942.798936248939</v>
      </c>
      <c r="E125" s="522">
        <f>IF(+J96&lt;F124,J96,D125)</f>
        <v>1856.840909090909</v>
      </c>
      <c r="F125" s="523">
        <f t="shared" si="55"/>
        <v>33085.958027158027</v>
      </c>
      <c r="G125" s="523">
        <f t="shared" si="56"/>
        <v>34014.378481703483</v>
      </c>
      <c r="H125" s="526">
        <f t="shared" si="57"/>
        <v>6053.0266226074727</v>
      </c>
      <c r="I125" s="577">
        <f t="shared" si="58"/>
        <v>6053.0266226074727</v>
      </c>
      <c r="J125" s="514">
        <f t="shared" si="37"/>
        <v>0</v>
      </c>
      <c r="K125" s="514"/>
      <c r="L125" s="525"/>
      <c r="M125" s="514">
        <f t="shared" si="38"/>
        <v>0</v>
      </c>
      <c r="N125" s="525"/>
      <c r="O125" s="514">
        <f t="shared" si="39"/>
        <v>0</v>
      </c>
      <c r="P125" s="514">
        <f t="shared" si="40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41"/>
        <v/>
      </c>
      <c r="C126" s="507">
        <f>IF(D93="","-",+C125+1)</f>
        <v>2034</v>
      </c>
      <c r="D126" s="374">
        <f>IF(F125+SUM(E$99:E125)=D$92,F125,D$92-SUM(E$99:E125))</f>
        <v>33085.958027158027</v>
      </c>
      <c r="E126" s="522">
        <f>IF(+J96&lt;F125,J96,D126)</f>
        <v>1856.840909090909</v>
      </c>
      <c r="F126" s="523">
        <f t="shared" si="55"/>
        <v>31229.117118067119</v>
      </c>
      <c r="G126" s="523">
        <f t="shared" si="56"/>
        <v>32157.537572612571</v>
      </c>
      <c r="H126" s="526">
        <f t="shared" si="57"/>
        <v>5823.9573394750005</v>
      </c>
      <c r="I126" s="577">
        <f t="shared" si="58"/>
        <v>5823.9573394750005</v>
      </c>
      <c r="J126" s="514">
        <f t="shared" si="37"/>
        <v>0</v>
      </c>
      <c r="K126" s="514"/>
      <c r="L126" s="525"/>
      <c r="M126" s="514">
        <f t="shared" si="38"/>
        <v>0</v>
      </c>
      <c r="N126" s="525"/>
      <c r="O126" s="514">
        <f t="shared" si="39"/>
        <v>0</v>
      </c>
      <c r="P126" s="514">
        <f t="shared" si="40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41"/>
        <v/>
      </c>
      <c r="C127" s="507">
        <f>IF(D93="","-",+C126+1)</f>
        <v>2035</v>
      </c>
      <c r="D127" s="374">
        <f>IF(F126+SUM(E$99:E126)=D$92,F126,D$92-SUM(E$99:E126))</f>
        <v>31229.117118067119</v>
      </c>
      <c r="E127" s="522">
        <f>IF(+J96&lt;F126,J96,D127)</f>
        <v>1856.840909090909</v>
      </c>
      <c r="F127" s="523">
        <f t="shared" si="55"/>
        <v>29372.276208976211</v>
      </c>
      <c r="G127" s="523">
        <f t="shared" si="56"/>
        <v>30300.696663521667</v>
      </c>
      <c r="H127" s="526">
        <f t="shared" si="57"/>
        <v>5594.88805634253</v>
      </c>
      <c r="I127" s="577">
        <f t="shared" si="58"/>
        <v>5594.88805634253</v>
      </c>
      <c r="J127" s="514">
        <f t="shared" si="37"/>
        <v>0</v>
      </c>
      <c r="K127" s="514"/>
      <c r="L127" s="525"/>
      <c r="M127" s="514">
        <f t="shared" si="38"/>
        <v>0</v>
      </c>
      <c r="N127" s="525"/>
      <c r="O127" s="514">
        <f t="shared" si="39"/>
        <v>0</v>
      </c>
      <c r="P127" s="514">
        <f t="shared" si="40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41"/>
        <v/>
      </c>
      <c r="C128" s="507">
        <f>IF(D93="","-",+C127+1)</f>
        <v>2036</v>
      </c>
      <c r="D128" s="374">
        <f>IF(F127+SUM(E$99:E127)=D$92,F127,D$92-SUM(E$99:E127))</f>
        <v>29372.276208976211</v>
      </c>
      <c r="E128" s="522">
        <f>IF(+J96&lt;F127,J96,D128)</f>
        <v>1856.840909090909</v>
      </c>
      <c r="F128" s="523">
        <f t="shared" si="55"/>
        <v>27515.435299885303</v>
      </c>
      <c r="G128" s="523">
        <f t="shared" si="56"/>
        <v>28443.855754430755</v>
      </c>
      <c r="H128" s="526">
        <f t="shared" si="57"/>
        <v>5365.8187732100578</v>
      </c>
      <c r="I128" s="577">
        <f t="shared" si="58"/>
        <v>5365.8187732100578</v>
      </c>
      <c r="J128" s="514">
        <f t="shared" si="37"/>
        <v>0</v>
      </c>
      <c r="K128" s="514"/>
      <c r="L128" s="525"/>
      <c r="M128" s="514">
        <f t="shared" si="38"/>
        <v>0</v>
      </c>
      <c r="N128" s="525"/>
      <c r="O128" s="514">
        <f t="shared" si="39"/>
        <v>0</v>
      </c>
      <c r="P128" s="514">
        <f t="shared" si="40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41"/>
        <v/>
      </c>
      <c r="C129" s="507">
        <f>IF(D93="","-",+C128+1)</f>
        <v>2037</v>
      </c>
      <c r="D129" s="374">
        <f>IF(F128+SUM(E$99:E128)=D$92,F128,D$92-SUM(E$99:E128))</f>
        <v>27515.435299885303</v>
      </c>
      <c r="E129" s="522">
        <f>IF(+J96&lt;F128,J96,D129)</f>
        <v>1856.840909090909</v>
      </c>
      <c r="F129" s="523">
        <f t="shared" si="55"/>
        <v>25658.594390794395</v>
      </c>
      <c r="G129" s="523">
        <f t="shared" si="56"/>
        <v>26587.014845339851</v>
      </c>
      <c r="H129" s="526">
        <f t="shared" si="57"/>
        <v>5136.7494900775873</v>
      </c>
      <c r="I129" s="577">
        <f t="shared" si="58"/>
        <v>5136.7494900775873</v>
      </c>
      <c r="J129" s="514">
        <f t="shared" si="37"/>
        <v>0</v>
      </c>
      <c r="K129" s="514"/>
      <c r="L129" s="525"/>
      <c r="M129" s="514">
        <f t="shared" si="38"/>
        <v>0</v>
      </c>
      <c r="N129" s="525"/>
      <c r="O129" s="514">
        <f t="shared" si="39"/>
        <v>0</v>
      </c>
      <c r="P129" s="514">
        <f t="shared" si="40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41"/>
        <v/>
      </c>
      <c r="C130" s="507">
        <f>IF(D93="","-",+C129+1)</f>
        <v>2038</v>
      </c>
      <c r="D130" s="374">
        <f>IF(F129+SUM(E$99:E129)=D$92,F129,D$92-SUM(E$99:E129))</f>
        <v>25658.594390794395</v>
      </c>
      <c r="E130" s="522">
        <f>IF(+J96&lt;F129,J96,D130)</f>
        <v>1856.840909090909</v>
      </c>
      <c r="F130" s="523">
        <f t="shared" si="55"/>
        <v>23801.753481703487</v>
      </c>
      <c r="G130" s="523">
        <f t="shared" si="56"/>
        <v>24730.173936248939</v>
      </c>
      <c r="H130" s="526">
        <f t="shared" si="57"/>
        <v>4907.6802069451151</v>
      </c>
      <c r="I130" s="577">
        <f t="shared" si="58"/>
        <v>4907.6802069451151</v>
      </c>
      <c r="J130" s="514">
        <f t="shared" si="37"/>
        <v>0</v>
      </c>
      <c r="K130" s="514"/>
      <c r="L130" s="525"/>
      <c r="M130" s="514">
        <f t="shared" si="38"/>
        <v>0</v>
      </c>
      <c r="N130" s="525"/>
      <c r="O130" s="514">
        <f t="shared" si="39"/>
        <v>0</v>
      </c>
      <c r="P130" s="514">
        <f t="shared" si="40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41"/>
        <v/>
      </c>
      <c r="C131" s="507">
        <f>IF(D93="","-",+C130+1)</f>
        <v>2039</v>
      </c>
      <c r="D131" s="374">
        <f>IF(F130+SUM(E$99:E130)=D$92,F130,D$92-SUM(E$99:E130))</f>
        <v>23801.753481703487</v>
      </c>
      <c r="E131" s="522">
        <f>IF(+J96&lt;F130,J96,D131)</f>
        <v>1856.840909090909</v>
      </c>
      <c r="F131" s="523">
        <f t="shared" ref="F131:F154" si="59">+D131-E131</f>
        <v>21944.912572612579</v>
      </c>
      <c r="G131" s="523">
        <f t="shared" ref="G131:G154" si="60">+(F131+D131)/2</f>
        <v>22873.333027158034</v>
      </c>
      <c r="H131" s="526">
        <f t="shared" si="57"/>
        <v>4678.6109238126446</v>
      </c>
      <c r="I131" s="577">
        <f t="shared" si="58"/>
        <v>4678.6109238126446</v>
      </c>
      <c r="J131" s="514">
        <f t="shared" ref="J131:J154" si="61">+I131-H131</f>
        <v>0</v>
      </c>
      <c r="K131" s="514"/>
      <c r="L131" s="525"/>
      <c r="M131" s="514">
        <f t="shared" ref="M131:M154" si="62">IF(L131&lt;&gt;0,+H131-L131,0)</f>
        <v>0</v>
      </c>
      <c r="N131" s="525"/>
      <c r="O131" s="514">
        <f t="shared" ref="O131:O154" si="63">IF(N131&lt;&gt;0,+I131-N131,0)</f>
        <v>0</v>
      </c>
      <c r="P131" s="514">
        <f t="shared" ref="P131:P154" si="64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41"/>
        <v/>
      </c>
      <c r="C132" s="507">
        <f>IF(D93="","-",+C131+1)</f>
        <v>2040</v>
      </c>
      <c r="D132" s="374">
        <f>IF(F131+SUM(E$99:E131)=D$92,F131,D$92-SUM(E$99:E131))</f>
        <v>21944.912572612579</v>
      </c>
      <c r="E132" s="522">
        <f>IF(+J96&lt;F131,J96,D132)</f>
        <v>1856.840909090909</v>
      </c>
      <c r="F132" s="523">
        <f t="shared" si="59"/>
        <v>20088.07166352167</v>
      </c>
      <c r="G132" s="523">
        <f t="shared" si="60"/>
        <v>21016.492118067123</v>
      </c>
      <c r="H132" s="526">
        <f t="shared" si="57"/>
        <v>4449.5416406801723</v>
      </c>
      <c r="I132" s="577">
        <f t="shared" si="58"/>
        <v>4449.5416406801723</v>
      </c>
      <c r="J132" s="514">
        <f t="shared" si="61"/>
        <v>0</v>
      </c>
      <c r="K132" s="514"/>
      <c r="L132" s="525"/>
      <c r="M132" s="514">
        <f t="shared" si="62"/>
        <v>0</v>
      </c>
      <c r="N132" s="525"/>
      <c r="O132" s="514">
        <f t="shared" si="63"/>
        <v>0</v>
      </c>
      <c r="P132" s="514">
        <f t="shared" si="64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41"/>
        <v/>
      </c>
      <c r="C133" s="507">
        <f>IF(D93="","-",+C132+1)</f>
        <v>2041</v>
      </c>
      <c r="D133" s="374">
        <f>IF(F132+SUM(E$99:E132)=D$92,F132,D$92-SUM(E$99:E132))</f>
        <v>20088.07166352167</v>
      </c>
      <c r="E133" s="522">
        <f>IF(+J96&lt;F132,J96,D133)</f>
        <v>1856.840909090909</v>
      </c>
      <c r="F133" s="523">
        <f t="shared" si="59"/>
        <v>18231.230754430762</v>
      </c>
      <c r="G133" s="523">
        <f t="shared" si="60"/>
        <v>19159.651208976218</v>
      </c>
      <c r="H133" s="526">
        <f t="shared" si="57"/>
        <v>4220.4723575477019</v>
      </c>
      <c r="I133" s="577">
        <f t="shared" si="58"/>
        <v>4220.4723575477019</v>
      </c>
      <c r="J133" s="514">
        <f t="shared" si="61"/>
        <v>0</v>
      </c>
      <c r="K133" s="514"/>
      <c r="L133" s="525"/>
      <c r="M133" s="514">
        <f t="shared" si="62"/>
        <v>0</v>
      </c>
      <c r="N133" s="525"/>
      <c r="O133" s="514">
        <f t="shared" si="63"/>
        <v>0</v>
      </c>
      <c r="P133" s="514">
        <f t="shared" si="64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41"/>
        <v/>
      </c>
      <c r="C134" s="507">
        <f>IF(D93="","-",+C133+1)</f>
        <v>2042</v>
      </c>
      <c r="D134" s="374">
        <f>IF(F133+SUM(E$99:E133)=D$92,F133,D$92-SUM(E$99:E133))</f>
        <v>18231.230754430762</v>
      </c>
      <c r="E134" s="522">
        <f>IF(+J96&lt;F133,J96,D134)</f>
        <v>1856.840909090909</v>
      </c>
      <c r="F134" s="523">
        <f t="shared" si="59"/>
        <v>16374.389845339854</v>
      </c>
      <c r="G134" s="523">
        <f t="shared" si="60"/>
        <v>17302.810299885306</v>
      </c>
      <c r="H134" s="526">
        <f t="shared" si="57"/>
        <v>3991.4030744152296</v>
      </c>
      <c r="I134" s="577">
        <f t="shared" si="58"/>
        <v>3991.4030744152296</v>
      </c>
      <c r="J134" s="514">
        <f t="shared" si="61"/>
        <v>0</v>
      </c>
      <c r="K134" s="514"/>
      <c r="L134" s="525"/>
      <c r="M134" s="514">
        <f t="shared" si="62"/>
        <v>0</v>
      </c>
      <c r="N134" s="525"/>
      <c r="O134" s="514">
        <f t="shared" si="63"/>
        <v>0</v>
      </c>
      <c r="P134" s="514">
        <f t="shared" si="64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41"/>
        <v/>
      </c>
      <c r="C135" s="507">
        <f>IF(D93="","-",+C134+1)</f>
        <v>2043</v>
      </c>
      <c r="D135" s="374">
        <f>IF(F134+SUM(E$99:E134)=D$92,F134,D$92-SUM(E$99:E134))</f>
        <v>16374.389845339854</v>
      </c>
      <c r="E135" s="522">
        <f>IF(+J96&lt;F134,J96,D135)</f>
        <v>1856.840909090909</v>
      </c>
      <c r="F135" s="523">
        <f t="shared" si="59"/>
        <v>14517.548936248946</v>
      </c>
      <c r="G135" s="523">
        <f t="shared" si="60"/>
        <v>15445.9693907944</v>
      </c>
      <c r="H135" s="526">
        <f t="shared" si="57"/>
        <v>3762.3337912827583</v>
      </c>
      <c r="I135" s="577">
        <f t="shared" si="58"/>
        <v>3762.3337912827583</v>
      </c>
      <c r="J135" s="514">
        <f t="shared" si="61"/>
        <v>0</v>
      </c>
      <c r="K135" s="514"/>
      <c r="L135" s="525"/>
      <c r="M135" s="514">
        <f t="shared" si="62"/>
        <v>0</v>
      </c>
      <c r="N135" s="525"/>
      <c r="O135" s="514">
        <f t="shared" si="63"/>
        <v>0</v>
      </c>
      <c r="P135" s="514">
        <f t="shared" si="64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41"/>
        <v/>
      </c>
      <c r="C136" s="507">
        <f>IF(D93="","-",+C135+1)</f>
        <v>2044</v>
      </c>
      <c r="D136" s="374">
        <f>IF(F135+SUM(E$99:E135)=D$92,F135,D$92-SUM(E$99:E135))</f>
        <v>14517.548936248946</v>
      </c>
      <c r="E136" s="522">
        <f>IF(+J96&lt;F135,J96,D136)</f>
        <v>1856.840909090909</v>
      </c>
      <c r="F136" s="523">
        <f t="shared" si="59"/>
        <v>12660.708027158038</v>
      </c>
      <c r="G136" s="523">
        <f t="shared" si="60"/>
        <v>13589.128481703492</v>
      </c>
      <c r="H136" s="526">
        <f t="shared" si="57"/>
        <v>3533.2645081502869</v>
      </c>
      <c r="I136" s="577">
        <f t="shared" si="58"/>
        <v>3533.2645081502869</v>
      </c>
      <c r="J136" s="514">
        <f t="shared" si="61"/>
        <v>0</v>
      </c>
      <c r="K136" s="514"/>
      <c r="L136" s="525"/>
      <c r="M136" s="514">
        <f t="shared" si="62"/>
        <v>0</v>
      </c>
      <c r="N136" s="525"/>
      <c r="O136" s="514">
        <f t="shared" si="63"/>
        <v>0</v>
      </c>
      <c r="P136" s="514">
        <f t="shared" si="64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41"/>
        <v/>
      </c>
      <c r="C137" s="507">
        <f>IF(D93="","-",+C136+1)</f>
        <v>2045</v>
      </c>
      <c r="D137" s="374">
        <f>IF(F136+SUM(E$99:E136)=D$92,F136,D$92-SUM(E$99:E136))</f>
        <v>12660.708027158038</v>
      </c>
      <c r="E137" s="522">
        <f>IF(+J96&lt;F136,J96,D137)</f>
        <v>1856.840909090909</v>
      </c>
      <c r="F137" s="523">
        <f t="shared" si="59"/>
        <v>10803.86711806713</v>
      </c>
      <c r="G137" s="523">
        <f t="shared" si="60"/>
        <v>11732.287572612584</v>
      </c>
      <c r="H137" s="526">
        <f t="shared" si="57"/>
        <v>3304.1952250178156</v>
      </c>
      <c r="I137" s="577">
        <f t="shared" si="58"/>
        <v>3304.1952250178156</v>
      </c>
      <c r="J137" s="514">
        <f t="shared" si="61"/>
        <v>0</v>
      </c>
      <c r="K137" s="514"/>
      <c r="L137" s="525"/>
      <c r="M137" s="514">
        <f t="shared" si="62"/>
        <v>0</v>
      </c>
      <c r="N137" s="525"/>
      <c r="O137" s="514">
        <f t="shared" si="63"/>
        <v>0</v>
      </c>
      <c r="P137" s="514">
        <f t="shared" si="64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41"/>
        <v/>
      </c>
      <c r="C138" s="507">
        <f>IF(D93="","-",+C137+1)</f>
        <v>2046</v>
      </c>
      <c r="D138" s="374">
        <f>IF(F137+SUM(E$99:E137)=D$92,F137,D$92-SUM(E$99:E137))</f>
        <v>10803.86711806713</v>
      </c>
      <c r="E138" s="522">
        <f>IF(+J96&lt;F137,J96,D138)</f>
        <v>1856.840909090909</v>
      </c>
      <c r="F138" s="523">
        <f t="shared" si="59"/>
        <v>8947.0262089762218</v>
      </c>
      <c r="G138" s="523">
        <f t="shared" si="60"/>
        <v>9875.4466635216759</v>
      </c>
      <c r="H138" s="526">
        <f t="shared" si="57"/>
        <v>3075.1259418853442</v>
      </c>
      <c r="I138" s="577">
        <f t="shared" si="58"/>
        <v>3075.1259418853442</v>
      </c>
      <c r="J138" s="514">
        <f t="shared" si="61"/>
        <v>0</v>
      </c>
      <c r="K138" s="514"/>
      <c r="L138" s="525"/>
      <c r="M138" s="514">
        <f t="shared" si="62"/>
        <v>0</v>
      </c>
      <c r="N138" s="525"/>
      <c r="O138" s="514">
        <f t="shared" si="63"/>
        <v>0</v>
      </c>
      <c r="P138" s="514">
        <f t="shared" si="64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41"/>
        <v/>
      </c>
      <c r="C139" s="507">
        <f>IF(D93="","-",+C138+1)</f>
        <v>2047</v>
      </c>
      <c r="D139" s="374">
        <f>IF(F138+SUM(E$99:E138)=D$92,F138,D$92-SUM(E$99:E138))</f>
        <v>8947.0262089762218</v>
      </c>
      <c r="E139" s="522">
        <f>IF(+J96&lt;F138,J96,D139)</f>
        <v>1856.840909090909</v>
      </c>
      <c r="F139" s="523">
        <f t="shared" si="59"/>
        <v>7090.1852998853128</v>
      </c>
      <c r="G139" s="523">
        <f t="shared" si="60"/>
        <v>8018.6057544307678</v>
      </c>
      <c r="H139" s="526">
        <f t="shared" si="57"/>
        <v>2846.0566587528729</v>
      </c>
      <c r="I139" s="577">
        <f t="shared" si="58"/>
        <v>2846.0566587528729</v>
      </c>
      <c r="J139" s="514">
        <f t="shared" si="61"/>
        <v>0</v>
      </c>
      <c r="K139" s="514"/>
      <c r="L139" s="525"/>
      <c r="M139" s="514">
        <f t="shared" si="62"/>
        <v>0</v>
      </c>
      <c r="N139" s="525"/>
      <c r="O139" s="514">
        <f t="shared" si="63"/>
        <v>0</v>
      </c>
      <c r="P139" s="514">
        <f t="shared" si="64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41"/>
        <v/>
      </c>
      <c r="C140" s="507">
        <f>IF(D93="","-",+C139+1)</f>
        <v>2048</v>
      </c>
      <c r="D140" s="374">
        <f>IF(F139+SUM(E$99:E139)=D$92,F139,D$92-SUM(E$99:E139))</f>
        <v>7090.1852998853128</v>
      </c>
      <c r="E140" s="522">
        <f>IF(+J96&lt;F139,J96,D140)</f>
        <v>1856.840909090909</v>
      </c>
      <c r="F140" s="523">
        <f t="shared" si="59"/>
        <v>5233.3443907944038</v>
      </c>
      <c r="G140" s="523">
        <f t="shared" si="60"/>
        <v>6161.7648453398579</v>
      </c>
      <c r="H140" s="526">
        <f t="shared" si="57"/>
        <v>2616.9873756204015</v>
      </c>
      <c r="I140" s="577">
        <f t="shared" si="58"/>
        <v>2616.9873756204015</v>
      </c>
      <c r="J140" s="514">
        <f t="shared" si="61"/>
        <v>0</v>
      </c>
      <c r="K140" s="514"/>
      <c r="L140" s="525"/>
      <c r="M140" s="514">
        <f t="shared" si="62"/>
        <v>0</v>
      </c>
      <c r="N140" s="525"/>
      <c r="O140" s="514">
        <f t="shared" si="63"/>
        <v>0</v>
      </c>
      <c r="P140" s="514">
        <f t="shared" si="64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2" t="str">
        <f t="shared" si="41"/>
        <v/>
      </c>
      <c r="C141" s="507">
        <f>IF(D93="","-",+C140+1)</f>
        <v>2049</v>
      </c>
      <c r="D141" s="374">
        <f>IF(F140+SUM(E$99:E140)=D$92,F140,D$92-SUM(E$99:E140))</f>
        <v>5233.3443907944038</v>
      </c>
      <c r="E141" s="522">
        <f>IF(+J96&lt;F140,J96,D141)</f>
        <v>1856.840909090909</v>
      </c>
      <c r="F141" s="523">
        <f t="shared" si="59"/>
        <v>3376.5034817034948</v>
      </c>
      <c r="G141" s="523">
        <f t="shared" si="60"/>
        <v>4304.9239362489498</v>
      </c>
      <c r="H141" s="526">
        <f t="shared" si="57"/>
        <v>2387.9180924879302</v>
      </c>
      <c r="I141" s="577">
        <f t="shared" si="58"/>
        <v>2387.9180924879302</v>
      </c>
      <c r="J141" s="514">
        <f t="shared" si="61"/>
        <v>0</v>
      </c>
      <c r="K141" s="514"/>
      <c r="L141" s="525"/>
      <c r="M141" s="514">
        <f t="shared" si="62"/>
        <v>0</v>
      </c>
      <c r="N141" s="525"/>
      <c r="O141" s="514">
        <f t="shared" si="63"/>
        <v>0</v>
      </c>
      <c r="P141" s="514">
        <f t="shared" si="64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41"/>
        <v/>
      </c>
      <c r="C142" s="507">
        <f>IF(D93="","-",+C141+1)</f>
        <v>2050</v>
      </c>
      <c r="D142" s="374">
        <f>IF(F141+SUM(E$99:E141)=D$92,F141,D$92-SUM(E$99:E141))</f>
        <v>3376.5034817034948</v>
      </c>
      <c r="E142" s="522">
        <f>IF(+J96&lt;F141,J96,D142)</f>
        <v>1856.840909090909</v>
      </c>
      <c r="F142" s="523">
        <f t="shared" si="59"/>
        <v>1519.6625726125858</v>
      </c>
      <c r="G142" s="523">
        <f t="shared" si="60"/>
        <v>2448.0830271580403</v>
      </c>
      <c r="H142" s="526">
        <f t="shared" si="57"/>
        <v>2158.8488093554588</v>
      </c>
      <c r="I142" s="577">
        <f t="shared" si="58"/>
        <v>2158.8488093554588</v>
      </c>
      <c r="J142" s="514">
        <f t="shared" si="61"/>
        <v>0</v>
      </c>
      <c r="K142" s="514"/>
      <c r="L142" s="525"/>
      <c r="M142" s="514">
        <f t="shared" si="62"/>
        <v>0</v>
      </c>
      <c r="N142" s="525"/>
      <c r="O142" s="514">
        <f t="shared" si="63"/>
        <v>0</v>
      </c>
      <c r="P142" s="514">
        <f t="shared" si="64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41"/>
        <v/>
      </c>
      <c r="C143" s="507">
        <f>IF(D93="","-",+C142+1)</f>
        <v>2051</v>
      </c>
      <c r="D143" s="374">
        <f>IF(F142+SUM(E$99:E142)=D$92,F142,D$92-SUM(E$99:E142))</f>
        <v>1519.6625726125858</v>
      </c>
      <c r="E143" s="522">
        <f>IF(+J96&lt;F142,J96,D143)</f>
        <v>1519.6625726125858</v>
      </c>
      <c r="F143" s="523">
        <f t="shared" si="59"/>
        <v>0</v>
      </c>
      <c r="G143" s="523">
        <f t="shared" si="60"/>
        <v>759.8312863062929</v>
      </c>
      <c r="H143" s="526">
        <f t="shared" si="57"/>
        <v>1613.3992019617428</v>
      </c>
      <c r="I143" s="577">
        <f t="shared" si="58"/>
        <v>1613.3992019617428</v>
      </c>
      <c r="J143" s="514">
        <f t="shared" si="61"/>
        <v>0</v>
      </c>
      <c r="K143" s="514"/>
      <c r="L143" s="525"/>
      <c r="M143" s="514">
        <f t="shared" si="62"/>
        <v>0</v>
      </c>
      <c r="N143" s="525"/>
      <c r="O143" s="514">
        <f t="shared" si="63"/>
        <v>0</v>
      </c>
      <c r="P143" s="514">
        <f t="shared" si="64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41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9"/>
        <v>0</v>
      </c>
      <c r="G144" s="523">
        <f t="shared" si="60"/>
        <v>0</v>
      </c>
      <c r="H144" s="526">
        <f t="shared" si="57"/>
        <v>0</v>
      </c>
      <c r="I144" s="577">
        <f t="shared" si="58"/>
        <v>0</v>
      </c>
      <c r="J144" s="514">
        <f t="shared" si="61"/>
        <v>0</v>
      </c>
      <c r="K144" s="514"/>
      <c r="L144" s="525"/>
      <c r="M144" s="514">
        <f t="shared" si="62"/>
        <v>0</v>
      </c>
      <c r="N144" s="525"/>
      <c r="O144" s="514">
        <f t="shared" si="63"/>
        <v>0</v>
      </c>
      <c r="P144" s="514">
        <f t="shared" si="64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41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9"/>
        <v>0</v>
      </c>
      <c r="G145" s="523">
        <f t="shared" si="60"/>
        <v>0</v>
      </c>
      <c r="H145" s="526">
        <f t="shared" si="57"/>
        <v>0</v>
      </c>
      <c r="I145" s="577">
        <f t="shared" si="58"/>
        <v>0</v>
      </c>
      <c r="J145" s="514">
        <f t="shared" si="61"/>
        <v>0</v>
      </c>
      <c r="K145" s="514"/>
      <c r="L145" s="525"/>
      <c r="M145" s="514">
        <f t="shared" si="62"/>
        <v>0</v>
      </c>
      <c r="N145" s="525"/>
      <c r="O145" s="514">
        <f t="shared" si="63"/>
        <v>0</v>
      </c>
      <c r="P145" s="514">
        <f t="shared" si="64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41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9"/>
        <v>0</v>
      </c>
      <c r="G146" s="523">
        <f t="shared" si="60"/>
        <v>0</v>
      </c>
      <c r="H146" s="526">
        <f t="shared" si="57"/>
        <v>0</v>
      </c>
      <c r="I146" s="577">
        <f t="shared" si="58"/>
        <v>0</v>
      </c>
      <c r="J146" s="514">
        <f t="shared" si="61"/>
        <v>0</v>
      </c>
      <c r="K146" s="514"/>
      <c r="L146" s="525"/>
      <c r="M146" s="514">
        <f t="shared" si="62"/>
        <v>0</v>
      </c>
      <c r="N146" s="525"/>
      <c r="O146" s="514">
        <f t="shared" si="63"/>
        <v>0</v>
      </c>
      <c r="P146" s="514">
        <f t="shared" si="64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41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9"/>
        <v>0</v>
      </c>
      <c r="G147" s="523">
        <f t="shared" si="60"/>
        <v>0</v>
      </c>
      <c r="H147" s="526">
        <f t="shared" si="57"/>
        <v>0</v>
      </c>
      <c r="I147" s="577">
        <f t="shared" si="58"/>
        <v>0</v>
      </c>
      <c r="J147" s="514">
        <f t="shared" si="61"/>
        <v>0</v>
      </c>
      <c r="K147" s="514"/>
      <c r="L147" s="525"/>
      <c r="M147" s="514">
        <f t="shared" si="62"/>
        <v>0</v>
      </c>
      <c r="N147" s="525"/>
      <c r="O147" s="514">
        <f t="shared" si="63"/>
        <v>0</v>
      </c>
      <c r="P147" s="514">
        <f t="shared" si="64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41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9"/>
        <v>0</v>
      </c>
      <c r="G148" s="523">
        <f t="shared" si="60"/>
        <v>0</v>
      </c>
      <c r="H148" s="526">
        <f t="shared" si="57"/>
        <v>0</v>
      </c>
      <c r="I148" s="577">
        <f t="shared" si="58"/>
        <v>0</v>
      </c>
      <c r="J148" s="514">
        <f t="shared" si="61"/>
        <v>0</v>
      </c>
      <c r="K148" s="514"/>
      <c r="L148" s="525"/>
      <c r="M148" s="514">
        <f t="shared" si="62"/>
        <v>0</v>
      </c>
      <c r="N148" s="525"/>
      <c r="O148" s="514">
        <f t="shared" si="63"/>
        <v>0</v>
      </c>
      <c r="P148" s="514">
        <f t="shared" si="64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41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9"/>
        <v>0</v>
      </c>
      <c r="G149" s="523">
        <f t="shared" si="60"/>
        <v>0</v>
      </c>
      <c r="H149" s="526">
        <f t="shared" si="57"/>
        <v>0</v>
      </c>
      <c r="I149" s="577">
        <f t="shared" si="58"/>
        <v>0</v>
      </c>
      <c r="J149" s="514">
        <f t="shared" si="61"/>
        <v>0</v>
      </c>
      <c r="K149" s="514"/>
      <c r="L149" s="525"/>
      <c r="M149" s="514">
        <f t="shared" si="62"/>
        <v>0</v>
      </c>
      <c r="N149" s="525"/>
      <c r="O149" s="514">
        <f t="shared" si="63"/>
        <v>0</v>
      </c>
      <c r="P149" s="514">
        <f t="shared" si="64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41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9"/>
        <v>0</v>
      </c>
      <c r="G150" s="523">
        <f t="shared" si="60"/>
        <v>0</v>
      </c>
      <c r="H150" s="526">
        <f t="shared" si="57"/>
        <v>0</v>
      </c>
      <c r="I150" s="577">
        <f t="shared" si="58"/>
        <v>0</v>
      </c>
      <c r="J150" s="514">
        <f t="shared" si="61"/>
        <v>0</v>
      </c>
      <c r="K150" s="514"/>
      <c r="L150" s="525"/>
      <c r="M150" s="514">
        <f t="shared" si="62"/>
        <v>0</v>
      </c>
      <c r="N150" s="525"/>
      <c r="O150" s="514">
        <f t="shared" si="63"/>
        <v>0</v>
      </c>
      <c r="P150" s="514">
        <f t="shared" si="64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41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9"/>
        <v>0</v>
      </c>
      <c r="G151" s="523">
        <f t="shared" si="60"/>
        <v>0</v>
      </c>
      <c r="H151" s="526">
        <f t="shared" si="57"/>
        <v>0</v>
      </c>
      <c r="I151" s="577">
        <f t="shared" si="58"/>
        <v>0</v>
      </c>
      <c r="J151" s="514">
        <f t="shared" si="61"/>
        <v>0</v>
      </c>
      <c r="K151" s="514"/>
      <c r="L151" s="525"/>
      <c r="M151" s="514">
        <f t="shared" si="62"/>
        <v>0</v>
      </c>
      <c r="N151" s="525"/>
      <c r="O151" s="514">
        <f t="shared" si="63"/>
        <v>0</v>
      </c>
      <c r="P151" s="514">
        <f t="shared" si="64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41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9"/>
        <v>0</v>
      </c>
      <c r="G152" s="523">
        <f t="shared" si="60"/>
        <v>0</v>
      </c>
      <c r="H152" s="526">
        <f t="shared" si="57"/>
        <v>0</v>
      </c>
      <c r="I152" s="577">
        <f t="shared" si="58"/>
        <v>0</v>
      </c>
      <c r="J152" s="514">
        <f t="shared" si="61"/>
        <v>0</v>
      </c>
      <c r="K152" s="514"/>
      <c r="L152" s="525"/>
      <c r="M152" s="514">
        <f t="shared" si="62"/>
        <v>0</v>
      </c>
      <c r="N152" s="525"/>
      <c r="O152" s="514">
        <f t="shared" si="63"/>
        <v>0</v>
      </c>
      <c r="P152" s="514">
        <f t="shared" si="64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41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9"/>
        <v>0</v>
      </c>
      <c r="G153" s="523">
        <f t="shared" si="60"/>
        <v>0</v>
      </c>
      <c r="H153" s="526">
        <f t="shared" si="57"/>
        <v>0</v>
      </c>
      <c r="I153" s="577">
        <f t="shared" si="58"/>
        <v>0</v>
      </c>
      <c r="J153" s="514">
        <f t="shared" si="61"/>
        <v>0</v>
      </c>
      <c r="K153" s="514"/>
      <c r="L153" s="525"/>
      <c r="M153" s="514">
        <f t="shared" si="62"/>
        <v>0</v>
      </c>
      <c r="N153" s="525"/>
      <c r="O153" s="514">
        <f t="shared" si="63"/>
        <v>0</v>
      </c>
      <c r="P153" s="514">
        <f t="shared" si="64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41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9"/>
        <v>0</v>
      </c>
      <c r="G154" s="528">
        <f t="shared" si="60"/>
        <v>0</v>
      </c>
      <c r="H154" s="530">
        <f t="shared" si="57"/>
        <v>0</v>
      </c>
      <c r="I154" s="579">
        <f t="shared" si="58"/>
        <v>0</v>
      </c>
      <c r="J154" s="533">
        <f t="shared" si="61"/>
        <v>0</v>
      </c>
      <c r="K154" s="514"/>
      <c r="L154" s="532"/>
      <c r="M154" s="533">
        <f t="shared" si="62"/>
        <v>0</v>
      </c>
      <c r="N154" s="532"/>
      <c r="O154" s="533">
        <f t="shared" si="63"/>
        <v>0</v>
      </c>
      <c r="P154" s="533">
        <f t="shared" si="64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81701.000000000029</v>
      </c>
      <c r="F155" s="375"/>
      <c r="G155" s="375"/>
      <c r="H155" s="375">
        <f>SUM(H99:H154)</f>
        <v>308912.06013978686</v>
      </c>
      <c r="I155" s="375">
        <f>SUM(I99:I154)</f>
        <v>308912.06013978686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zoomScaleNormal="100" zoomScaleSheetLayoutView="75" workbookViewId="0">
      <selection activeCell="D17" sqref="D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33818.004294243845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33818.004294243845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666" t="s">
        <v>483</v>
      </c>
      <c r="F9" s="478"/>
      <c r="G9" s="672" t="s">
        <v>531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8654.6279069767443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9076.8048780487807</v>
      </c>
      <c r="F29" s="608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>IU</v>
      </c>
      <c r="C31" s="507">
        <f>IF(D11="","-",+C30+1)</f>
        <v>2021</v>
      </c>
      <c r="D31" s="608">
        <v>249963.87717094779</v>
      </c>
      <c r="E31" s="609">
        <v>8860.6904761904771</v>
      </c>
      <c r="F31" s="608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>IU</v>
      </c>
      <c r="C32" s="507">
        <f>IF(D11="","-",+C31+1)</f>
        <v>2022</v>
      </c>
      <c r="D32" s="608">
        <v>240681.0097236853</v>
      </c>
      <c r="E32" s="609">
        <v>8860.6904761904771</v>
      </c>
      <c r="F32" s="608">
        <v>231820.31924749483</v>
      </c>
      <c r="G32" s="609">
        <v>35425.683082297925</v>
      </c>
      <c r="H32" s="610">
        <v>35425.683082297925</v>
      </c>
      <c r="I32" s="511">
        <f t="shared" si="0"/>
        <v>0</v>
      </c>
      <c r="J32" s="511"/>
      <c r="K32" s="518">
        <f t="shared" ref="K32" si="15">G32</f>
        <v>35425.683082297925</v>
      </c>
      <c r="L32" s="519">
        <f t="shared" ref="L32" si="16">IF(K32&lt;&gt;0,+G32-K32,0)</f>
        <v>0</v>
      </c>
      <c r="M32" s="518">
        <f t="shared" ref="M32" si="17">H32</f>
        <v>35425.683082297925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2023</v>
      </c>
      <c r="D33" s="608">
        <v>231820.31924749483</v>
      </c>
      <c r="E33" s="609">
        <v>8860.6904761904771</v>
      </c>
      <c r="F33" s="608">
        <v>222959.62877130436</v>
      </c>
      <c r="G33" s="609">
        <v>37586.135511568798</v>
      </c>
      <c r="H33" s="610">
        <v>37586.135511568798</v>
      </c>
      <c r="I33" s="511">
        <f t="shared" si="0"/>
        <v>0</v>
      </c>
      <c r="J33" s="511"/>
      <c r="K33" s="518">
        <f t="shared" ref="K33" si="18">G33</f>
        <v>37586.135511568798</v>
      </c>
      <c r="L33" s="519">
        <f t="shared" ref="L33" si="19">IF(K33&lt;&gt;0,+G33-K33,0)</f>
        <v>0</v>
      </c>
      <c r="M33" s="518">
        <f t="shared" ref="M33" si="20">H33</f>
        <v>37586.135511568798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 ht="13">
      <c r="B34" s="195" t="str">
        <f t="shared" si="4"/>
        <v/>
      </c>
      <c r="C34" s="669">
        <f>IF(D11="","-",+C33+1)</f>
        <v>2024</v>
      </c>
      <c r="D34" s="608">
        <v>222959.62877130436</v>
      </c>
      <c r="E34" s="609">
        <v>8457.931818181818</v>
      </c>
      <c r="F34" s="608">
        <v>214501.69695312253</v>
      </c>
      <c r="G34" s="609">
        <v>34602.180554888044</v>
      </c>
      <c r="H34" s="610">
        <v>34602.180554888044</v>
      </c>
      <c r="I34" s="511">
        <f t="shared" si="0"/>
        <v>0</v>
      </c>
      <c r="J34" s="511"/>
      <c r="K34" s="518">
        <f t="shared" ref="K34" si="23">G34</f>
        <v>34602.180554888044</v>
      </c>
      <c r="L34" s="519">
        <f t="shared" ref="L34" si="24">IF(K34&lt;&gt;0,+G34-K34,0)</f>
        <v>0</v>
      </c>
      <c r="M34" s="518">
        <f t="shared" ref="M34" si="25">H34</f>
        <v>34602.180554888044</v>
      </c>
      <c r="N34" s="514">
        <f t="shared" ref="N34" si="26">IF(M34&lt;&gt;0,+H34-M34,0)</f>
        <v>0</v>
      </c>
      <c r="O34" s="514">
        <f t="shared" ref="O34" si="27">+N34-L34</f>
        <v>0</v>
      </c>
      <c r="P34" s="272"/>
    </row>
    <row r="35" spans="2:16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214501.69695312253</v>
      </c>
      <c r="E35" s="522">
        <f>IF(+I14&lt;F34,I14,D35)</f>
        <v>8654.6279069767443</v>
      </c>
      <c r="F35" s="523">
        <f t="shared" ref="F35:F48" si="28">+D35-E35</f>
        <v>205847.0690461458</v>
      </c>
      <c r="G35" s="524">
        <f t="shared" ref="G35:G72" si="29">+I$12*((D35+F35)/2)+E35</f>
        <v>33818.004294243845</v>
      </c>
      <c r="H35" s="491">
        <f t="shared" ref="H35:H72" si="30">+I$13*((D35+F35)/2)+E35</f>
        <v>33818.004294243845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205847.0690461458</v>
      </c>
      <c r="E36" s="522">
        <f>IF(+I14&lt;F35,I14,D36)</f>
        <v>8654.6279069767443</v>
      </c>
      <c r="F36" s="523">
        <f t="shared" si="28"/>
        <v>197192.44113916907</v>
      </c>
      <c r="G36" s="524">
        <f t="shared" si="29"/>
        <v>32781.818740101502</v>
      </c>
      <c r="H36" s="491">
        <f t="shared" si="30"/>
        <v>32781.818740101502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197192.44113916907</v>
      </c>
      <c r="E37" s="522">
        <f>IF(+I14&lt;F36,I14,D37)</f>
        <v>8654.6279069767443</v>
      </c>
      <c r="F37" s="523">
        <f t="shared" si="28"/>
        <v>188537.81323219233</v>
      </c>
      <c r="G37" s="524">
        <f t="shared" si="29"/>
        <v>31745.633185959159</v>
      </c>
      <c r="H37" s="491">
        <f t="shared" si="30"/>
        <v>31745.633185959159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188537.81323219233</v>
      </c>
      <c r="E38" s="522">
        <f>IF(+I14&lt;F37,I14,D38)</f>
        <v>8654.6279069767443</v>
      </c>
      <c r="F38" s="523">
        <f t="shared" si="28"/>
        <v>179883.1853252156</v>
      </c>
      <c r="G38" s="524">
        <f t="shared" si="29"/>
        <v>30709.447631816816</v>
      </c>
      <c r="H38" s="491">
        <f t="shared" si="30"/>
        <v>30709.447631816816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179883.1853252156</v>
      </c>
      <c r="E39" s="522">
        <f>IF(+I14&lt;F38,I14,D39)</f>
        <v>8654.6279069767443</v>
      </c>
      <c r="F39" s="523">
        <f t="shared" si="28"/>
        <v>171228.55741823887</v>
      </c>
      <c r="G39" s="524">
        <f t="shared" si="29"/>
        <v>29673.26207767447</v>
      </c>
      <c r="H39" s="491">
        <f t="shared" si="30"/>
        <v>29673.26207767447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171228.55741823887</v>
      </c>
      <c r="E40" s="522">
        <f>IF(+I14&lt;F39,I14,D40)</f>
        <v>8654.6279069767443</v>
      </c>
      <c r="F40" s="523">
        <f t="shared" si="28"/>
        <v>162573.92951126213</v>
      </c>
      <c r="G40" s="524">
        <f t="shared" si="29"/>
        <v>28637.076523532127</v>
      </c>
      <c r="H40" s="491">
        <f t="shared" si="30"/>
        <v>28637.076523532127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162573.92951126213</v>
      </c>
      <c r="E41" s="522">
        <f>IF(+I14&lt;F40,I14,D41)</f>
        <v>8654.6279069767443</v>
      </c>
      <c r="F41" s="523">
        <f t="shared" si="28"/>
        <v>153919.3016042854</v>
      </c>
      <c r="G41" s="524">
        <f t="shared" si="29"/>
        <v>27600.89096938978</v>
      </c>
      <c r="H41" s="491">
        <f t="shared" si="30"/>
        <v>27600.89096938978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153919.3016042854</v>
      </c>
      <c r="E42" s="522">
        <f>IF(+I14&lt;F41,I14,D42)</f>
        <v>8654.6279069767443</v>
      </c>
      <c r="F42" s="523">
        <f t="shared" si="28"/>
        <v>145264.67369730867</v>
      </c>
      <c r="G42" s="524">
        <f t="shared" si="29"/>
        <v>26564.705415247437</v>
      </c>
      <c r="H42" s="491">
        <f t="shared" si="30"/>
        <v>26564.705415247437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145264.67369730867</v>
      </c>
      <c r="E43" s="522">
        <f>IF(+I14&lt;F42,I14,D43)</f>
        <v>8654.6279069767443</v>
      </c>
      <c r="F43" s="523">
        <f t="shared" si="28"/>
        <v>136610.04579033193</v>
      </c>
      <c r="G43" s="524">
        <f t="shared" si="29"/>
        <v>25528.519861105095</v>
      </c>
      <c r="H43" s="491">
        <f t="shared" si="30"/>
        <v>25528.519861105095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136610.04579033193</v>
      </c>
      <c r="E44" s="522">
        <f>IF(+I14&lt;F43,I14,D44)</f>
        <v>8654.6279069767443</v>
      </c>
      <c r="F44" s="523">
        <f t="shared" si="28"/>
        <v>127955.41788335519</v>
      </c>
      <c r="G44" s="524">
        <f t="shared" si="29"/>
        <v>24492.334306962752</v>
      </c>
      <c r="H44" s="491">
        <f t="shared" si="30"/>
        <v>24492.334306962752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127955.41788335519</v>
      </c>
      <c r="E45" s="522">
        <f>IF(+I14&lt;F44,I14,D45)</f>
        <v>8654.6279069767443</v>
      </c>
      <c r="F45" s="523">
        <f t="shared" si="28"/>
        <v>119300.78997637844</v>
      </c>
      <c r="G45" s="524">
        <f t="shared" si="29"/>
        <v>23456.148752820402</v>
      </c>
      <c r="H45" s="491">
        <f t="shared" si="30"/>
        <v>23456.148752820402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119300.78997637844</v>
      </c>
      <c r="E46" s="522">
        <f>IF(+I14&lt;F45,I14,D46)</f>
        <v>8654.6279069767443</v>
      </c>
      <c r="F46" s="523">
        <f t="shared" si="28"/>
        <v>110646.16206940169</v>
      </c>
      <c r="G46" s="524">
        <f t="shared" si="29"/>
        <v>22419.963198678059</v>
      </c>
      <c r="H46" s="491">
        <f t="shared" si="30"/>
        <v>22419.963198678059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110646.16206940169</v>
      </c>
      <c r="E47" s="522">
        <f>IF(+I14&lt;F46,I14,D47)</f>
        <v>8654.6279069767443</v>
      </c>
      <c r="F47" s="523">
        <f t="shared" si="28"/>
        <v>101991.53416242494</v>
      </c>
      <c r="G47" s="524">
        <f t="shared" si="29"/>
        <v>21383.777644535709</v>
      </c>
      <c r="H47" s="491">
        <f t="shared" si="30"/>
        <v>21383.777644535709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101991.53416242494</v>
      </c>
      <c r="E48" s="522">
        <f>IF(+I14&lt;F47,I14,D48)</f>
        <v>8654.6279069767443</v>
      </c>
      <c r="F48" s="523">
        <f t="shared" si="28"/>
        <v>93336.906255448193</v>
      </c>
      <c r="G48" s="524">
        <f t="shared" si="29"/>
        <v>20347.592090393366</v>
      </c>
      <c r="H48" s="491">
        <f t="shared" si="30"/>
        <v>20347.592090393366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93336.906255448193</v>
      </c>
      <c r="E49" s="522">
        <f>IF(+I14&lt;F48,I14,D49)</f>
        <v>8654.6279069767443</v>
      </c>
      <c r="F49" s="523">
        <f t="shared" ref="F49:F72" si="31">+D49-E49</f>
        <v>84682.278348471445</v>
      </c>
      <c r="G49" s="524">
        <f t="shared" si="29"/>
        <v>19311.406536251015</v>
      </c>
      <c r="H49" s="491">
        <f t="shared" si="30"/>
        <v>19311.406536251015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84682.278348471445</v>
      </c>
      <c r="E50" s="522">
        <f>IF(+I14&lt;F49,I14,D50)</f>
        <v>8654.6279069767443</v>
      </c>
      <c r="F50" s="523">
        <f t="shared" si="31"/>
        <v>76027.650441494698</v>
      </c>
      <c r="G50" s="524">
        <f t="shared" si="29"/>
        <v>18275.220982108673</v>
      </c>
      <c r="H50" s="491">
        <f t="shared" si="30"/>
        <v>18275.220982108673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76027.650441494698</v>
      </c>
      <c r="E51" s="522">
        <f>IF(+I14&lt;F50,I14,D51)</f>
        <v>8654.6279069767443</v>
      </c>
      <c r="F51" s="523">
        <f t="shared" si="31"/>
        <v>67373.02253451795</v>
      </c>
      <c r="G51" s="524">
        <f t="shared" si="29"/>
        <v>17239.035427966322</v>
      </c>
      <c r="H51" s="491">
        <f t="shared" si="30"/>
        <v>17239.035427966322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67373.02253451795</v>
      </c>
      <c r="E52" s="522">
        <f>IF(+I14&lt;F51,I14,D52)</f>
        <v>8654.6279069767443</v>
      </c>
      <c r="F52" s="523">
        <f t="shared" si="31"/>
        <v>58718.394627541202</v>
      </c>
      <c r="G52" s="524">
        <f t="shared" si="29"/>
        <v>16202.84987382398</v>
      </c>
      <c r="H52" s="491">
        <f t="shared" si="30"/>
        <v>16202.84987382398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58718.394627541202</v>
      </c>
      <c r="E53" s="522">
        <f>IF(+I14&lt;F52,I14,D53)</f>
        <v>8654.6279069767443</v>
      </c>
      <c r="F53" s="523">
        <f t="shared" si="31"/>
        <v>50063.766720564454</v>
      </c>
      <c r="G53" s="524">
        <f t="shared" si="29"/>
        <v>15166.664319681633</v>
      </c>
      <c r="H53" s="491">
        <f t="shared" si="30"/>
        <v>15166.664319681633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50063.766720564454</v>
      </c>
      <c r="E54" s="522">
        <f>IF(+I14&lt;F53,I14,D54)</f>
        <v>8654.6279069767443</v>
      </c>
      <c r="F54" s="523">
        <f t="shared" si="31"/>
        <v>41409.138813587706</v>
      </c>
      <c r="G54" s="524">
        <f t="shared" si="29"/>
        <v>14130.478765539287</v>
      </c>
      <c r="H54" s="491">
        <f t="shared" si="30"/>
        <v>14130.478765539287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41409.138813587706</v>
      </c>
      <c r="E55" s="522">
        <f>IF(+I14&lt;F54,I14,D55)</f>
        <v>8654.6279069767443</v>
      </c>
      <c r="F55" s="523">
        <f t="shared" si="31"/>
        <v>32754.510906610962</v>
      </c>
      <c r="G55" s="524">
        <f t="shared" si="29"/>
        <v>13094.29321139694</v>
      </c>
      <c r="H55" s="491">
        <f t="shared" si="30"/>
        <v>13094.29321139694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32754.510906610962</v>
      </c>
      <c r="E56" s="522">
        <f>IF(+I14&lt;F55,I14,D56)</f>
        <v>8654.6279069767443</v>
      </c>
      <c r="F56" s="523">
        <f t="shared" si="31"/>
        <v>24099.882999634217</v>
      </c>
      <c r="G56" s="524">
        <f t="shared" si="29"/>
        <v>12058.107657254595</v>
      </c>
      <c r="H56" s="491">
        <f t="shared" si="30"/>
        <v>12058.107657254595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24099.882999634217</v>
      </c>
      <c r="E57" s="522">
        <f>IF(+I14&lt;F56,I14,D57)</f>
        <v>8654.6279069767443</v>
      </c>
      <c r="F57" s="523">
        <f t="shared" si="31"/>
        <v>15445.255092657473</v>
      </c>
      <c r="G57" s="524">
        <f t="shared" si="29"/>
        <v>11021.922103112251</v>
      </c>
      <c r="H57" s="491">
        <f t="shared" si="30"/>
        <v>11021.922103112251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15445.255092657473</v>
      </c>
      <c r="E58" s="522">
        <f>IF(+I14&lt;F57,I14,D58)</f>
        <v>8654.6279069767443</v>
      </c>
      <c r="F58" s="523">
        <f t="shared" si="31"/>
        <v>6790.6271856807289</v>
      </c>
      <c r="G58" s="524">
        <f t="shared" si="29"/>
        <v>9985.7365489699041</v>
      </c>
      <c r="H58" s="491">
        <f t="shared" si="30"/>
        <v>9985.7365489699041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6790.6271856807289</v>
      </c>
      <c r="E59" s="522">
        <f>IF(+I14&lt;F58,I14,D59)</f>
        <v>6790.6271856807289</v>
      </c>
      <c r="F59" s="523">
        <f t="shared" si="31"/>
        <v>0</v>
      </c>
      <c r="G59" s="524">
        <f t="shared" si="29"/>
        <v>7197.1351181417222</v>
      </c>
      <c r="H59" s="491">
        <f t="shared" si="30"/>
        <v>7197.1351181417222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31"/>
        <v>0</v>
      </c>
      <c r="G60" s="524">
        <f t="shared" si="29"/>
        <v>0</v>
      </c>
      <c r="H60" s="491">
        <f t="shared" si="30"/>
        <v>0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372148.99999999983</v>
      </c>
      <c r="F73" s="375"/>
      <c r="G73" s="375">
        <f>SUM(G17:G72)</f>
        <v>1334048.7952049931</v>
      </c>
      <c r="H73" s="375">
        <f>SUM(H17:H72)</f>
        <v>1334048.7952049931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37586.135511568798</v>
      </c>
      <c r="N87" s="546">
        <f>IF(J92&lt;D11,0,VLOOKUP(J92,C17:O72,11))</f>
        <v>37586.135511568798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36357.995224212696</v>
      </c>
      <c r="N88" s="550">
        <f>IF(J92&lt;D11,0,VLOOKUP(J92,C99:P154,7))</f>
        <v>36357.995224212696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-1228.1402873561019</v>
      </c>
      <c r="N89" s="555">
        <f>+N88-N87</f>
        <v>-1228.1402873561019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8457.931818181818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36">+I99-H99</f>
        <v>0</v>
      </c>
      <c r="K99" s="514"/>
      <c r="L99" s="512">
        <v>0</v>
      </c>
      <c r="M99" s="597">
        <f t="shared" ref="M99:M130" si="37">IF(L99&lt;&gt;0,+H99-L99,0)</f>
        <v>0</v>
      </c>
      <c r="N99" s="512">
        <v>0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36"/>
        <v>0</v>
      </c>
      <c r="K100" s="514"/>
      <c r="L100" s="518">
        <v>45246</v>
      </c>
      <c r="M100" s="514">
        <f t="shared" si="37"/>
        <v>0</v>
      </c>
      <c r="N100" s="518">
        <v>45246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36"/>
        <v>0</v>
      </c>
      <c r="K101" s="514"/>
      <c r="L101" s="518">
        <f t="shared" ref="L101:L106" si="41">H101</f>
        <v>60522.976408209717</v>
      </c>
      <c r="M101" s="519">
        <f t="shared" si="37"/>
        <v>0</v>
      </c>
      <c r="N101" s="518">
        <f t="shared" ref="N101:N106" si="42">I101</f>
        <v>60522.976408209717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36"/>
        <v>0</v>
      </c>
      <c r="K102" s="514"/>
      <c r="L102" s="518">
        <f t="shared" si="41"/>
        <v>65380.767354671472</v>
      </c>
      <c r="M102" s="519">
        <f t="shared" si="37"/>
        <v>0</v>
      </c>
      <c r="N102" s="518">
        <f t="shared" si="42"/>
        <v>65380.767354671472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36"/>
        <v>0</v>
      </c>
      <c r="K103" s="514"/>
      <c r="L103" s="518">
        <f t="shared" si="41"/>
        <v>58800.269953257346</v>
      </c>
      <c r="M103" s="519">
        <f t="shared" si="37"/>
        <v>0</v>
      </c>
      <c r="N103" s="518">
        <f t="shared" si="42"/>
        <v>58800.269953257346</v>
      </c>
      <c r="O103" s="514">
        <f t="shared" si="38"/>
        <v>0</v>
      </c>
      <c r="P103" s="514">
        <f t="shared" si="39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36"/>
        <v>0</v>
      </c>
      <c r="K104" s="514"/>
      <c r="L104" s="518">
        <f t="shared" si="41"/>
        <v>56425.074067115129</v>
      </c>
      <c r="M104" s="519">
        <f t="shared" si="37"/>
        <v>0</v>
      </c>
      <c r="N104" s="518">
        <f t="shared" si="42"/>
        <v>56425.074067115129</v>
      </c>
      <c r="O104" s="514">
        <f t="shared" si="38"/>
        <v>0</v>
      </c>
      <c r="P104" s="514">
        <f t="shared" si="39"/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41"/>
        <v>51392.082385725094</v>
      </c>
      <c r="M105" s="519">
        <f t="shared" ref="M105:M110" si="43">IF(L105&lt;&gt;0,+H105-L105,0)</f>
        <v>0</v>
      </c>
      <c r="N105" s="518">
        <f t="shared" si="42"/>
        <v>51392.082385725094</v>
      </c>
      <c r="O105" s="514">
        <f t="shared" ref="O105:O110" si="44">IF(N105&lt;&gt;0,+I105-N105,0)</f>
        <v>0</v>
      </c>
      <c r="P105" s="514">
        <f t="shared" ref="P105:P110" si="45">+O105-M105</f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41"/>
        <v>50386.311054794773</v>
      </c>
      <c r="M106" s="519">
        <f t="shared" si="43"/>
        <v>0</v>
      </c>
      <c r="N106" s="518">
        <f t="shared" si="42"/>
        <v>50386.311054794773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36"/>
        <v>0</v>
      </c>
      <c r="K107" s="514"/>
      <c r="L107" s="518">
        <f t="shared" ref="L107:L112" si="46">H107</f>
        <v>47949.4923700488</v>
      </c>
      <c r="M107" s="519">
        <f t="shared" si="43"/>
        <v>0</v>
      </c>
      <c r="N107" s="518">
        <f t="shared" ref="N107:N112" si="47">I107</f>
        <v>47949.4923700488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36"/>
        <v>0</v>
      </c>
      <c r="K108" s="514"/>
      <c r="L108" s="518">
        <f t="shared" si="46"/>
        <v>45202.137408056922</v>
      </c>
      <c r="M108" s="519">
        <f t="shared" si="43"/>
        <v>0</v>
      </c>
      <c r="N108" s="518">
        <f t="shared" si="47"/>
        <v>45202.137408056922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36"/>
        <v>0</v>
      </c>
      <c r="K109" s="514"/>
      <c r="L109" s="518">
        <f t="shared" si="46"/>
        <v>42767.185465657531</v>
      </c>
      <c r="M109" s="519">
        <f t="shared" si="43"/>
        <v>0</v>
      </c>
      <c r="N109" s="518">
        <f t="shared" si="47"/>
        <v>42767.185465657531</v>
      </c>
      <c r="O109" s="514">
        <f t="shared" si="44"/>
        <v>0</v>
      </c>
      <c r="P109" s="514">
        <f t="shared" si="45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36"/>
        <v>0</v>
      </c>
      <c r="K110" s="514"/>
      <c r="L110" s="518">
        <f t="shared" si="46"/>
        <v>37402.514159677034</v>
      </c>
      <c r="M110" s="519">
        <f t="shared" si="43"/>
        <v>0</v>
      </c>
      <c r="N110" s="518">
        <f t="shared" si="47"/>
        <v>37402.514159677034</v>
      </c>
      <c r="O110" s="514">
        <f t="shared" si="44"/>
        <v>0</v>
      </c>
      <c r="P110" s="514">
        <f t="shared" si="45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36"/>
        <v>0</v>
      </c>
      <c r="K111" s="514"/>
      <c r="L111" s="518">
        <f t="shared" si="46"/>
        <v>36647.12505132259</v>
      </c>
      <c r="M111" s="519">
        <f t="shared" ref="M111:M112" si="48">IF(L111&lt;&gt;0,+H111-L111,0)</f>
        <v>0</v>
      </c>
      <c r="N111" s="518">
        <f t="shared" si="47"/>
        <v>36647.12505132259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36"/>
        <v>0</v>
      </c>
      <c r="K112" s="514"/>
      <c r="L112" s="518">
        <f t="shared" si="46"/>
        <v>36050.553881907734</v>
      </c>
      <c r="M112" s="519">
        <f t="shared" si="48"/>
        <v>0</v>
      </c>
      <c r="N112" s="518">
        <f t="shared" si="47"/>
        <v>36050.553881907734</v>
      </c>
      <c r="O112" s="514">
        <f t="shared" si="38"/>
        <v>0</v>
      </c>
      <c r="P112" s="514">
        <f t="shared" si="39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2021</v>
      </c>
      <c r="D113" s="508">
        <v>248325.02076163189</v>
      </c>
      <c r="E113" s="516">
        <v>9076.8048780487807</v>
      </c>
      <c r="F113" s="515">
        <v>239248.21588358312</v>
      </c>
      <c r="G113" s="515">
        <v>243786.61832260751</v>
      </c>
      <c r="H113" s="516">
        <v>36750.054256736621</v>
      </c>
      <c r="I113" s="510">
        <v>36750.054256736621</v>
      </c>
      <c r="J113" s="514">
        <f t="shared" si="36"/>
        <v>0</v>
      </c>
      <c r="K113" s="514"/>
      <c r="L113" s="518">
        <f t="shared" ref="L113" si="49">H113</f>
        <v>36750.054256736621</v>
      </c>
      <c r="M113" s="519">
        <f t="shared" ref="M113" si="50">IF(L113&lt;&gt;0,+H113-L113,0)</f>
        <v>0</v>
      </c>
      <c r="N113" s="518">
        <f t="shared" ref="N113" si="51">I113</f>
        <v>36750.054256736621</v>
      </c>
      <c r="O113" s="514">
        <f t="shared" ref="O113" si="52">IF(N113&lt;&gt;0,+I113-N113,0)</f>
        <v>0</v>
      </c>
      <c r="P113" s="514">
        <f t="shared" ref="P113" si="53">+O113-M113</f>
        <v>0</v>
      </c>
      <c r="Q113" s="269"/>
    </row>
    <row r="114" spans="2:17" ht="13">
      <c r="B114" s="195" t="str">
        <f t="shared" si="40"/>
        <v/>
      </c>
      <c r="C114" s="669">
        <f>IF(D93="","-",+C113+1)</f>
        <v>2022</v>
      </c>
      <c r="D114" s="374">
        <v>239248.21588358312</v>
      </c>
      <c r="E114" s="522">
        <v>8860.6904761904771</v>
      </c>
      <c r="F114" s="523">
        <v>230387.52540739265</v>
      </c>
      <c r="G114" s="523">
        <v>234817.87064548788</v>
      </c>
      <c r="H114" s="526">
        <v>36441.891070021375</v>
      </c>
      <c r="I114" s="577">
        <v>36441.891070021375</v>
      </c>
      <c r="J114" s="514">
        <f t="shared" si="36"/>
        <v>0</v>
      </c>
      <c r="K114" s="514"/>
      <c r="L114" s="525"/>
      <c r="M114" s="514">
        <f t="shared" si="37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2023</v>
      </c>
      <c r="D115" s="374">
        <f>IF(F114+SUM(E$99:E114)=D$92,F114,D$92-SUM(E$99:E114))</f>
        <v>230387.52540739265</v>
      </c>
      <c r="E115" s="522">
        <f>IF(+J96&lt;F114,J96,D115)</f>
        <v>8457.931818181818</v>
      </c>
      <c r="F115" s="523">
        <f t="shared" ref="F115:F130" si="54">+D115-E115</f>
        <v>221929.59358921082</v>
      </c>
      <c r="G115" s="523">
        <f t="shared" ref="G115:G130" si="55">+(F115+D115)/2</f>
        <v>226158.55949830174</v>
      </c>
      <c r="H115" s="526">
        <f t="shared" ref="H115:H154" si="56">+J$94*G115+E115</f>
        <v>36357.995224212696</v>
      </c>
      <c r="I115" s="577">
        <f t="shared" ref="I115:I154" si="57">+J$95*G115+E115</f>
        <v>36357.995224212696</v>
      </c>
      <c r="J115" s="514">
        <f t="shared" si="36"/>
        <v>0</v>
      </c>
      <c r="K115" s="514"/>
      <c r="L115" s="525"/>
      <c r="M115" s="514">
        <f t="shared" si="37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2024</v>
      </c>
      <c r="D116" s="374">
        <f>IF(F115+SUM(E$99:E115)=D$92,F115,D$92-SUM(E$99:E115))</f>
        <v>221929.59358921082</v>
      </c>
      <c r="E116" s="522">
        <f>IF(+J96&lt;F115,J96,D116)</f>
        <v>8457.931818181818</v>
      </c>
      <c r="F116" s="523">
        <f t="shared" si="54"/>
        <v>213471.661771029</v>
      </c>
      <c r="G116" s="523">
        <f t="shared" si="55"/>
        <v>217700.62768011991</v>
      </c>
      <c r="H116" s="526">
        <f t="shared" si="56"/>
        <v>35314.581989999329</v>
      </c>
      <c r="I116" s="577">
        <f t="shared" si="57"/>
        <v>35314.581989999329</v>
      </c>
      <c r="J116" s="514">
        <f t="shared" si="36"/>
        <v>0</v>
      </c>
      <c r="K116" s="514"/>
      <c r="L116" s="525"/>
      <c r="M116" s="514">
        <f t="shared" si="37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2025</v>
      </c>
      <c r="D117" s="374">
        <f>IF(F116+SUM(E$99:E116)=D$92,F116,D$92-SUM(E$99:E116))</f>
        <v>213471.661771029</v>
      </c>
      <c r="E117" s="522">
        <f>IF(+J96&lt;F116,J96,D117)</f>
        <v>8457.931818181818</v>
      </c>
      <c r="F117" s="523">
        <f t="shared" si="54"/>
        <v>205013.72995284718</v>
      </c>
      <c r="G117" s="523">
        <f t="shared" si="55"/>
        <v>209242.69586193809</v>
      </c>
      <c r="H117" s="526">
        <f t="shared" si="56"/>
        <v>34271.168755785962</v>
      </c>
      <c r="I117" s="577">
        <f t="shared" si="57"/>
        <v>34271.168755785962</v>
      </c>
      <c r="J117" s="514">
        <f t="shared" si="36"/>
        <v>0</v>
      </c>
      <c r="K117" s="514"/>
      <c r="L117" s="525"/>
      <c r="M117" s="514">
        <f t="shared" si="37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2026</v>
      </c>
      <c r="D118" s="374">
        <f>IF(F117+SUM(E$99:E117)=D$92,F117,D$92-SUM(E$99:E117))</f>
        <v>205013.72995284718</v>
      </c>
      <c r="E118" s="522">
        <f>IF(+J96&lt;F117,J96,D118)</f>
        <v>8457.931818181818</v>
      </c>
      <c r="F118" s="523">
        <f t="shared" si="54"/>
        <v>196555.79813466535</v>
      </c>
      <c r="G118" s="523">
        <f t="shared" si="55"/>
        <v>200784.76404375627</v>
      </c>
      <c r="H118" s="526">
        <f t="shared" si="56"/>
        <v>33227.755521572595</v>
      </c>
      <c r="I118" s="577">
        <f t="shared" si="57"/>
        <v>33227.755521572595</v>
      </c>
      <c r="J118" s="514">
        <f t="shared" si="36"/>
        <v>0</v>
      </c>
      <c r="K118" s="514"/>
      <c r="L118" s="525"/>
      <c r="M118" s="514">
        <f t="shared" si="37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2027</v>
      </c>
      <c r="D119" s="374">
        <f>IF(F118+SUM(E$99:E118)=D$92,F118,D$92-SUM(E$99:E118))</f>
        <v>196555.79813466535</v>
      </c>
      <c r="E119" s="522">
        <f>IF(+J96&lt;F118,J96,D119)</f>
        <v>8457.931818181818</v>
      </c>
      <c r="F119" s="523">
        <f t="shared" si="54"/>
        <v>188097.86631648353</v>
      </c>
      <c r="G119" s="523">
        <f t="shared" si="55"/>
        <v>192326.83222557444</v>
      </c>
      <c r="H119" s="526">
        <f t="shared" si="56"/>
        <v>32184.342287359235</v>
      </c>
      <c r="I119" s="577">
        <f t="shared" si="57"/>
        <v>32184.342287359235</v>
      </c>
      <c r="J119" s="514">
        <f t="shared" si="36"/>
        <v>0</v>
      </c>
      <c r="K119" s="514"/>
      <c r="L119" s="525"/>
      <c r="M119" s="514">
        <f t="shared" si="37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2028</v>
      </c>
      <c r="D120" s="374">
        <f>IF(F119+SUM(E$99:E119)=D$92,F119,D$92-SUM(E$99:E119))</f>
        <v>188097.86631648353</v>
      </c>
      <c r="E120" s="522">
        <f>IF(+J96&lt;F119,J96,D120)</f>
        <v>8457.931818181818</v>
      </c>
      <c r="F120" s="523">
        <f t="shared" si="54"/>
        <v>179639.93449830171</v>
      </c>
      <c r="G120" s="523">
        <f t="shared" si="55"/>
        <v>183868.90040739262</v>
      </c>
      <c r="H120" s="526">
        <f t="shared" si="56"/>
        <v>31140.929053145868</v>
      </c>
      <c r="I120" s="577">
        <f t="shared" si="57"/>
        <v>31140.929053145868</v>
      </c>
      <c r="J120" s="514">
        <f t="shared" si="36"/>
        <v>0</v>
      </c>
      <c r="K120" s="514"/>
      <c r="L120" s="525"/>
      <c r="M120" s="514">
        <f t="shared" si="37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2029</v>
      </c>
      <c r="D121" s="374">
        <f>IF(F120+SUM(E$99:E120)=D$92,F120,D$92-SUM(E$99:E120))</f>
        <v>179639.93449830171</v>
      </c>
      <c r="E121" s="522">
        <f>IF(+J96&lt;F120,J96,D121)</f>
        <v>8457.931818181818</v>
      </c>
      <c r="F121" s="523">
        <f t="shared" si="54"/>
        <v>171182.00268011988</v>
      </c>
      <c r="G121" s="523">
        <f t="shared" si="55"/>
        <v>175410.9685892108</v>
      </c>
      <c r="H121" s="526">
        <f t="shared" si="56"/>
        <v>30097.515818932501</v>
      </c>
      <c r="I121" s="577">
        <f t="shared" si="57"/>
        <v>30097.515818932501</v>
      </c>
      <c r="J121" s="514">
        <f t="shared" si="36"/>
        <v>0</v>
      </c>
      <c r="K121" s="514"/>
      <c r="L121" s="525"/>
      <c r="M121" s="514">
        <f t="shared" si="37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2030</v>
      </c>
      <c r="D122" s="374">
        <f>IF(F121+SUM(E$99:E121)=D$92,F121,D$92-SUM(E$99:E121))</f>
        <v>171182.00268011988</v>
      </c>
      <c r="E122" s="522">
        <f>IF(+J96&lt;F121,J96,D122)</f>
        <v>8457.931818181818</v>
      </c>
      <c r="F122" s="523">
        <f t="shared" si="54"/>
        <v>162724.07086193806</v>
      </c>
      <c r="G122" s="523">
        <f t="shared" si="55"/>
        <v>166953.03677102897</v>
      </c>
      <c r="H122" s="526">
        <f t="shared" si="56"/>
        <v>29054.102584719134</v>
      </c>
      <c r="I122" s="577">
        <f t="shared" si="57"/>
        <v>29054.102584719134</v>
      </c>
      <c r="J122" s="514">
        <f t="shared" si="36"/>
        <v>0</v>
      </c>
      <c r="K122" s="514"/>
      <c r="L122" s="525"/>
      <c r="M122" s="514">
        <f t="shared" si="37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2031</v>
      </c>
      <c r="D123" s="374">
        <f>IF(F122+SUM(E$99:E122)=D$92,F122,D$92-SUM(E$99:E122))</f>
        <v>162724.07086193806</v>
      </c>
      <c r="E123" s="522">
        <f>IF(+J96&lt;F122,J96,D123)</f>
        <v>8457.931818181818</v>
      </c>
      <c r="F123" s="523">
        <f t="shared" si="54"/>
        <v>154266.13904375624</v>
      </c>
      <c r="G123" s="523">
        <f t="shared" si="55"/>
        <v>158495.10495284715</v>
      </c>
      <c r="H123" s="526">
        <f t="shared" si="56"/>
        <v>28010.689350505767</v>
      </c>
      <c r="I123" s="577">
        <f t="shared" si="57"/>
        <v>28010.689350505767</v>
      </c>
      <c r="J123" s="514">
        <f t="shared" si="36"/>
        <v>0</v>
      </c>
      <c r="K123" s="514"/>
      <c r="L123" s="525"/>
      <c r="M123" s="514">
        <f t="shared" si="37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2032</v>
      </c>
      <c r="D124" s="374">
        <f>IF(F123+SUM(E$99:E123)=D$92,F123,D$92-SUM(E$99:E123))</f>
        <v>154266.13904375624</v>
      </c>
      <c r="E124" s="522">
        <f>IF(+J96&lt;F123,J96,D124)</f>
        <v>8457.931818181818</v>
      </c>
      <c r="F124" s="523">
        <f t="shared" si="54"/>
        <v>145808.20722557441</v>
      </c>
      <c r="G124" s="523">
        <f t="shared" si="55"/>
        <v>150037.17313466533</v>
      </c>
      <c r="H124" s="526">
        <f t="shared" si="56"/>
        <v>26967.276116292407</v>
      </c>
      <c r="I124" s="577">
        <f t="shared" si="57"/>
        <v>26967.276116292407</v>
      </c>
      <c r="J124" s="514">
        <f t="shared" si="36"/>
        <v>0</v>
      </c>
      <c r="K124" s="514"/>
      <c r="L124" s="525"/>
      <c r="M124" s="514">
        <f t="shared" si="37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2033</v>
      </c>
      <c r="D125" s="374">
        <f>IF(F124+SUM(E$99:E124)=D$92,F124,D$92-SUM(E$99:E124))</f>
        <v>145808.20722557441</v>
      </c>
      <c r="E125" s="522">
        <f>IF(+J96&lt;F124,J96,D125)</f>
        <v>8457.931818181818</v>
      </c>
      <c r="F125" s="523">
        <f t="shared" si="54"/>
        <v>137350.27540739259</v>
      </c>
      <c r="G125" s="523">
        <f t="shared" si="55"/>
        <v>141579.2413164835</v>
      </c>
      <c r="H125" s="526">
        <f t="shared" si="56"/>
        <v>25923.86288207904</v>
      </c>
      <c r="I125" s="577">
        <f t="shared" si="57"/>
        <v>25923.86288207904</v>
      </c>
      <c r="J125" s="514">
        <f t="shared" si="36"/>
        <v>0</v>
      </c>
      <c r="K125" s="514"/>
      <c r="L125" s="525"/>
      <c r="M125" s="514">
        <f t="shared" si="37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2034</v>
      </c>
      <c r="D126" s="374">
        <f>IF(F125+SUM(E$99:E125)=D$92,F125,D$92-SUM(E$99:E125))</f>
        <v>137350.27540739259</v>
      </c>
      <c r="E126" s="522">
        <f>IF(+J96&lt;F125,J96,D126)</f>
        <v>8457.931818181818</v>
      </c>
      <c r="F126" s="523">
        <f t="shared" si="54"/>
        <v>128892.34358921077</v>
      </c>
      <c r="G126" s="523">
        <f t="shared" si="55"/>
        <v>133121.30949830168</v>
      </c>
      <c r="H126" s="526">
        <f t="shared" si="56"/>
        <v>24880.449647865673</v>
      </c>
      <c r="I126" s="577">
        <f t="shared" si="57"/>
        <v>24880.449647865673</v>
      </c>
      <c r="J126" s="514">
        <f t="shared" si="36"/>
        <v>0</v>
      </c>
      <c r="K126" s="514"/>
      <c r="L126" s="525"/>
      <c r="M126" s="514">
        <f t="shared" si="37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2035</v>
      </c>
      <c r="D127" s="374">
        <f>IF(F126+SUM(E$99:E126)=D$92,F126,D$92-SUM(E$99:E126))</f>
        <v>128892.34358921077</v>
      </c>
      <c r="E127" s="522">
        <f>IF(+J96&lt;F126,J96,D127)</f>
        <v>8457.931818181818</v>
      </c>
      <c r="F127" s="523">
        <f t="shared" si="54"/>
        <v>120434.41177102894</v>
      </c>
      <c r="G127" s="523">
        <f t="shared" si="55"/>
        <v>124663.37768011985</v>
      </c>
      <c r="H127" s="526">
        <f t="shared" si="56"/>
        <v>23837.036413652306</v>
      </c>
      <c r="I127" s="577">
        <f t="shared" si="57"/>
        <v>23837.036413652306</v>
      </c>
      <c r="J127" s="514">
        <f t="shared" si="36"/>
        <v>0</v>
      </c>
      <c r="K127" s="514"/>
      <c r="L127" s="525"/>
      <c r="M127" s="514">
        <f t="shared" si="37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2036</v>
      </c>
      <c r="D128" s="374">
        <f>IF(F127+SUM(E$99:E127)=D$92,F127,D$92-SUM(E$99:E127))</f>
        <v>120434.41177102894</v>
      </c>
      <c r="E128" s="522">
        <f>IF(+J96&lt;F127,J96,D128)</f>
        <v>8457.931818181818</v>
      </c>
      <c r="F128" s="523">
        <f t="shared" si="54"/>
        <v>111976.47995284712</v>
      </c>
      <c r="G128" s="523">
        <f t="shared" si="55"/>
        <v>116205.44586193803</v>
      </c>
      <c r="H128" s="526">
        <f t="shared" si="56"/>
        <v>22793.623179438942</v>
      </c>
      <c r="I128" s="577">
        <f t="shared" si="57"/>
        <v>22793.623179438942</v>
      </c>
      <c r="J128" s="514">
        <f t="shared" si="36"/>
        <v>0</v>
      </c>
      <c r="K128" s="514"/>
      <c r="L128" s="525"/>
      <c r="M128" s="514">
        <f t="shared" si="37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2037</v>
      </c>
      <c r="D129" s="374">
        <f>IF(F128+SUM(E$99:E128)=D$92,F128,D$92-SUM(E$99:E128))</f>
        <v>111976.47995284712</v>
      </c>
      <c r="E129" s="522">
        <f>IF(+J96&lt;F128,J96,D129)</f>
        <v>8457.931818181818</v>
      </c>
      <c r="F129" s="523">
        <f t="shared" si="54"/>
        <v>103518.5481346653</v>
      </c>
      <c r="G129" s="523">
        <f t="shared" si="55"/>
        <v>107747.51404375621</v>
      </c>
      <c r="H129" s="526">
        <f t="shared" si="56"/>
        <v>21750.209945225575</v>
      </c>
      <c r="I129" s="577">
        <f t="shared" si="57"/>
        <v>21750.209945225575</v>
      </c>
      <c r="J129" s="514">
        <f t="shared" si="36"/>
        <v>0</v>
      </c>
      <c r="K129" s="514"/>
      <c r="L129" s="525"/>
      <c r="M129" s="514">
        <f t="shared" si="37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2038</v>
      </c>
      <c r="D130" s="374">
        <f>IF(F129+SUM(E$99:E129)=D$92,F129,D$92-SUM(E$99:E129))</f>
        <v>103518.5481346653</v>
      </c>
      <c r="E130" s="522">
        <f>IF(+J96&lt;F129,J96,D130)</f>
        <v>8457.931818181818</v>
      </c>
      <c r="F130" s="523">
        <f t="shared" si="54"/>
        <v>95060.616316483472</v>
      </c>
      <c r="G130" s="523">
        <f t="shared" si="55"/>
        <v>99289.582225574384</v>
      </c>
      <c r="H130" s="526">
        <f t="shared" si="56"/>
        <v>20706.796711012212</v>
      </c>
      <c r="I130" s="577">
        <f t="shared" si="57"/>
        <v>20706.796711012212</v>
      </c>
      <c r="J130" s="514">
        <f t="shared" si="36"/>
        <v>0</v>
      </c>
      <c r="K130" s="514"/>
      <c r="L130" s="525"/>
      <c r="M130" s="514">
        <f t="shared" si="37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2039</v>
      </c>
      <c r="D131" s="374">
        <f>IF(F130+SUM(E$99:E130)=D$92,F130,D$92-SUM(E$99:E130))</f>
        <v>95060.616316483472</v>
      </c>
      <c r="E131" s="522">
        <f>IF(+J96&lt;F130,J96,D131)</f>
        <v>8457.931818181818</v>
      </c>
      <c r="F131" s="523">
        <f t="shared" ref="F131:F154" si="58">+D131-E131</f>
        <v>86602.684498301649</v>
      </c>
      <c r="G131" s="523">
        <f t="shared" ref="G131:G154" si="59">+(F131+D131)/2</f>
        <v>90831.650407392561</v>
      </c>
      <c r="H131" s="526">
        <f t="shared" si="56"/>
        <v>19663.383476798845</v>
      </c>
      <c r="I131" s="577">
        <f t="shared" si="57"/>
        <v>19663.383476798845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2040</v>
      </c>
      <c r="D132" s="374">
        <f>IF(F131+SUM(E$99:E131)=D$92,F131,D$92-SUM(E$99:E131))</f>
        <v>86602.684498301649</v>
      </c>
      <c r="E132" s="522">
        <f>IF(+J96&lt;F131,J96,D132)</f>
        <v>8457.931818181818</v>
      </c>
      <c r="F132" s="523">
        <f t="shared" si="58"/>
        <v>78144.752680119826</v>
      </c>
      <c r="G132" s="523">
        <f t="shared" si="59"/>
        <v>82373.718589210737</v>
      </c>
      <c r="H132" s="526">
        <f t="shared" si="56"/>
        <v>18619.970242585478</v>
      </c>
      <c r="I132" s="577">
        <f t="shared" si="57"/>
        <v>18619.970242585478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2041</v>
      </c>
      <c r="D133" s="374">
        <f>IF(F132+SUM(E$99:E132)=D$92,F132,D$92-SUM(E$99:E132))</f>
        <v>78144.752680119826</v>
      </c>
      <c r="E133" s="522">
        <f>IF(+J96&lt;F132,J96,D133)</f>
        <v>8457.931818181818</v>
      </c>
      <c r="F133" s="523">
        <f t="shared" si="58"/>
        <v>69686.820861938002</v>
      </c>
      <c r="G133" s="523">
        <f t="shared" si="59"/>
        <v>73915.786771028914</v>
      </c>
      <c r="H133" s="526">
        <f t="shared" si="56"/>
        <v>17576.557008372114</v>
      </c>
      <c r="I133" s="577">
        <f t="shared" si="57"/>
        <v>17576.557008372114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2042</v>
      </c>
      <c r="D134" s="374">
        <f>IF(F133+SUM(E$99:E133)=D$92,F133,D$92-SUM(E$99:E133))</f>
        <v>69686.820861938002</v>
      </c>
      <c r="E134" s="522">
        <f>IF(+J96&lt;F133,J96,D134)</f>
        <v>8457.931818181818</v>
      </c>
      <c r="F134" s="523">
        <f t="shared" si="58"/>
        <v>61228.889043756186</v>
      </c>
      <c r="G134" s="523">
        <f t="shared" si="59"/>
        <v>65457.85495284709</v>
      </c>
      <c r="H134" s="526">
        <f t="shared" si="56"/>
        <v>16533.143774158747</v>
      </c>
      <c r="I134" s="577">
        <f t="shared" si="57"/>
        <v>16533.143774158747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2043</v>
      </c>
      <c r="D135" s="374">
        <f>IF(F134+SUM(E$99:E134)=D$92,F134,D$92-SUM(E$99:E134))</f>
        <v>61228.889043756186</v>
      </c>
      <c r="E135" s="522">
        <f>IF(+J96&lt;F134,J96,D135)</f>
        <v>8457.931818181818</v>
      </c>
      <c r="F135" s="523">
        <f t="shared" si="58"/>
        <v>52770.95722557437</v>
      </c>
      <c r="G135" s="523">
        <f t="shared" si="59"/>
        <v>56999.923134665281</v>
      </c>
      <c r="H135" s="526">
        <f t="shared" si="56"/>
        <v>15489.730539945383</v>
      </c>
      <c r="I135" s="577">
        <f t="shared" si="57"/>
        <v>15489.730539945383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2044</v>
      </c>
      <c r="D136" s="374">
        <f>IF(F135+SUM(E$99:E135)=D$92,F135,D$92-SUM(E$99:E135))</f>
        <v>52770.95722557437</v>
      </c>
      <c r="E136" s="522">
        <f>IF(+J96&lt;F135,J96,D136)</f>
        <v>8457.931818181818</v>
      </c>
      <c r="F136" s="523">
        <f t="shared" si="58"/>
        <v>44313.025407392553</v>
      </c>
      <c r="G136" s="523">
        <f t="shared" si="59"/>
        <v>48541.991316483458</v>
      </c>
      <c r="H136" s="526">
        <f t="shared" si="56"/>
        <v>14446.317305732018</v>
      </c>
      <c r="I136" s="577">
        <f t="shared" si="57"/>
        <v>14446.317305732018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2045</v>
      </c>
      <c r="D137" s="374">
        <f>IF(F136+SUM(E$99:E136)=D$92,F136,D$92-SUM(E$99:E136))</f>
        <v>44313.025407392553</v>
      </c>
      <c r="E137" s="522">
        <f>IF(+J96&lt;F136,J96,D137)</f>
        <v>8457.931818181818</v>
      </c>
      <c r="F137" s="523">
        <f t="shared" si="58"/>
        <v>35855.093589210737</v>
      </c>
      <c r="G137" s="523">
        <f t="shared" si="59"/>
        <v>40084.059498301649</v>
      </c>
      <c r="H137" s="526">
        <f t="shared" si="56"/>
        <v>13402.904071518655</v>
      </c>
      <c r="I137" s="577">
        <f t="shared" si="57"/>
        <v>13402.904071518655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2046</v>
      </c>
      <c r="D138" s="374">
        <f>IF(F137+SUM(E$99:E137)=D$92,F137,D$92-SUM(E$99:E137))</f>
        <v>35855.093589210737</v>
      </c>
      <c r="E138" s="522">
        <f>IF(+J96&lt;F137,J96,D138)</f>
        <v>8457.931818181818</v>
      </c>
      <c r="F138" s="523">
        <f t="shared" si="58"/>
        <v>27397.161771028921</v>
      </c>
      <c r="G138" s="523">
        <f t="shared" si="59"/>
        <v>31626.127680119829</v>
      </c>
      <c r="H138" s="526">
        <f t="shared" si="56"/>
        <v>12359.490837305289</v>
      </c>
      <c r="I138" s="577">
        <f t="shared" si="57"/>
        <v>12359.490837305289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2047</v>
      </c>
      <c r="D139" s="374">
        <f>IF(F138+SUM(E$99:E138)=D$92,F138,D$92-SUM(E$99:E138))</f>
        <v>27397.161771028921</v>
      </c>
      <c r="E139" s="522">
        <f>IF(+J96&lt;F138,J96,D139)</f>
        <v>8457.931818181818</v>
      </c>
      <c r="F139" s="523">
        <f t="shared" si="58"/>
        <v>18939.229952847105</v>
      </c>
      <c r="G139" s="523">
        <f t="shared" si="59"/>
        <v>23168.195861938013</v>
      </c>
      <c r="H139" s="526">
        <f t="shared" si="56"/>
        <v>11316.077603091926</v>
      </c>
      <c r="I139" s="577">
        <f t="shared" si="57"/>
        <v>11316.077603091926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2048</v>
      </c>
      <c r="D140" s="374">
        <f>IF(F139+SUM(E$99:E139)=D$92,F139,D$92-SUM(E$99:E139))</f>
        <v>18939.229952847105</v>
      </c>
      <c r="E140" s="522">
        <f>IF(+J96&lt;F139,J96,D140)</f>
        <v>8457.931818181818</v>
      </c>
      <c r="F140" s="523">
        <f t="shared" si="58"/>
        <v>10481.298134665287</v>
      </c>
      <c r="G140" s="523">
        <f t="shared" si="59"/>
        <v>14710.264043756197</v>
      </c>
      <c r="H140" s="526">
        <f t="shared" si="56"/>
        <v>10272.664368878561</v>
      </c>
      <c r="I140" s="577">
        <f t="shared" si="57"/>
        <v>10272.664368878561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2049</v>
      </c>
      <c r="D141" s="374">
        <f>IF(F140+SUM(E$99:E140)=D$92,F140,D$92-SUM(E$99:E140))</f>
        <v>10481.298134665287</v>
      </c>
      <c r="E141" s="522">
        <f>IF(+J96&lt;F140,J96,D141)</f>
        <v>8457.931818181818</v>
      </c>
      <c r="F141" s="523">
        <f t="shared" si="58"/>
        <v>2023.3663164834688</v>
      </c>
      <c r="G141" s="523">
        <f t="shared" si="59"/>
        <v>6252.3322255743778</v>
      </c>
      <c r="H141" s="526">
        <f t="shared" si="56"/>
        <v>9229.2511346651954</v>
      </c>
      <c r="I141" s="577">
        <f t="shared" si="57"/>
        <v>9229.2511346651954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2050</v>
      </c>
      <c r="D142" s="374">
        <f>IF(F141+SUM(E$99:E141)=D$92,F141,D$92-SUM(E$99:E141))</f>
        <v>2023.3663164834688</v>
      </c>
      <c r="E142" s="522">
        <f>IF(+J96&lt;F141,J96,D142)</f>
        <v>2023.3663164834688</v>
      </c>
      <c r="F142" s="523">
        <f t="shared" si="58"/>
        <v>0</v>
      </c>
      <c r="G142" s="523">
        <f t="shared" si="59"/>
        <v>1011.6831582417344</v>
      </c>
      <c r="H142" s="526">
        <f t="shared" si="56"/>
        <v>2148.1726661718162</v>
      </c>
      <c r="I142" s="577">
        <f t="shared" si="57"/>
        <v>2148.1726661718162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9"/>
        <v>0</v>
      </c>
      <c r="H143" s="526">
        <f t="shared" si="56"/>
        <v>0</v>
      </c>
      <c r="I143" s="577">
        <f t="shared" si="57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372149.00000000012</v>
      </c>
      <c r="F155" s="375"/>
      <c r="G155" s="375"/>
      <c r="H155" s="375">
        <f>SUM(H99:H154)</f>
        <v>1394414.4333982263</v>
      </c>
      <c r="I155" s="375">
        <f>SUM(I99:I154)</f>
        <v>1394414.4333982263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zoomScaleNormal="100" zoomScaleSheetLayoutView="75" workbookViewId="0">
      <selection activeCell="D18" sqref="D1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37597.501654739717</v>
      </c>
      <c r="P5" s="269"/>
    </row>
    <row r="6" spans="1:17" ht="15.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37597.501654739717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666" t="s">
        <v>484</v>
      </c>
      <c r="F9" s="478"/>
      <c r="G9" s="672" t="s">
        <v>532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9054.0930232558148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9495.7560975609758</v>
      </c>
      <c r="F28" s="608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608">
        <v>280031.76495905104</v>
      </c>
      <c r="E30" s="609">
        <v>9269.6666666666661</v>
      </c>
      <c r="F30" s="608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608">
        <v>270320.43521807925</v>
      </c>
      <c r="E31" s="609">
        <v>9269.6666666666661</v>
      </c>
      <c r="F31" s="608">
        <v>261050.76855141259</v>
      </c>
      <c r="G31" s="609">
        <v>39144.444225431915</v>
      </c>
      <c r="H31" s="610">
        <v>39144.444225431915</v>
      </c>
      <c r="I31" s="511">
        <f t="shared" si="0"/>
        <v>0</v>
      </c>
      <c r="J31" s="511"/>
      <c r="K31" s="518">
        <f t="shared" ref="K31" si="15">G31</f>
        <v>39144.444225431915</v>
      </c>
      <c r="L31" s="519">
        <f t="shared" ref="L31" si="16">IF(K31&lt;&gt;0,+G31-K31,0)</f>
        <v>0</v>
      </c>
      <c r="M31" s="518">
        <f t="shared" ref="M31" si="17">H31</f>
        <v>39144.444225431915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608">
        <v>261050.76855141259</v>
      </c>
      <c r="E32" s="609">
        <v>9269.6666666666661</v>
      </c>
      <c r="F32" s="608">
        <v>251781.10188474593</v>
      </c>
      <c r="G32" s="609">
        <v>41661.868149558737</v>
      </c>
      <c r="H32" s="610">
        <v>41661.868149558737</v>
      </c>
      <c r="I32" s="511">
        <f t="shared" si="0"/>
        <v>0</v>
      </c>
      <c r="J32" s="511"/>
      <c r="K32" s="518">
        <f t="shared" ref="K32" si="18">G32</f>
        <v>41661.868149558737</v>
      </c>
      <c r="L32" s="519">
        <f t="shared" ref="L32" si="19">IF(K32&lt;&gt;0,+G32-K32,0)</f>
        <v>0</v>
      </c>
      <c r="M32" s="518">
        <f t="shared" ref="M32" si="20">H32</f>
        <v>41661.868149558737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 ht="13">
      <c r="B33" s="195" t="str">
        <f t="shared" si="6"/>
        <v/>
      </c>
      <c r="C33" s="669">
        <f>IF(D11="","-",+C32+1)</f>
        <v>2024</v>
      </c>
      <c r="D33" s="608">
        <v>251781.10188474593</v>
      </c>
      <c r="E33" s="609">
        <v>8848.318181818182</v>
      </c>
      <c r="F33" s="608">
        <v>242932.78370292776</v>
      </c>
      <c r="G33" s="609">
        <v>38414.184048676834</v>
      </c>
      <c r="H33" s="610">
        <v>38414.184048676834</v>
      </c>
      <c r="I33" s="511">
        <f t="shared" si="0"/>
        <v>0</v>
      </c>
      <c r="J33" s="511"/>
      <c r="K33" s="518">
        <f t="shared" ref="K33" si="23">G33</f>
        <v>38414.184048676834</v>
      </c>
      <c r="L33" s="519">
        <f t="shared" ref="L33" si="24">IF(K33&lt;&gt;0,+G33-K33,0)</f>
        <v>0</v>
      </c>
      <c r="M33" s="518">
        <f t="shared" ref="M33" si="25">H33</f>
        <v>38414.184048676834</v>
      </c>
      <c r="N33" s="514">
        <f t="shared" ref="N33" si="26">IF(M33&lt;&gt;0,+H33-M33,0)</f>
        <v>0</v>
      </c>
      <c r="O33" s="514">
        <f t="shared" ref="O33" si="27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242932.78370292776</v>
      </c>
      <c r="E34" s="522">
        <f>IF(+I14&lt;F33,I14,D34)</f>
        <v>9054.0930232558148</v>
      </c>
      <c r="F34" s="523">
        <f t="shared" ref="F34:F48" si="28">+D34-E34</f>
        <v>233878.69067967194</v>
      </c>
      <c r="G34" s="524">
        <f t="shared" ref="G34:G72" si="29">+I$12*((D34+F34)/2)+E34</f>
        <v>37597.501654739717</v>
      </c>
      <c r="H34" s="491">
        <f t="shared" ref="H34:H72" si="30">+I$13*((D34+F34)/2)+E34</f>
        <v>37597.501654739717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233878.69067967194</v>
      </c>
      <c r="E35" s="522">
        <f>IF(+I14&lt;F34,I14,D35)</f>
        <v>9054.0930232558148</v>
      </c>
      <c r="F35" s="523">
        <f t="shared" si="28"/>
        <v>224824.59765641612</v>
      </c>
      <c r="G35" s="524">
        <f t="shared" si="29"/>
        <v>36513.489667465743</v>
      </c>
      <c r="H35" s="491">
        <f t="shared" si="30"/>
        <v>36513.489667465743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224824.59765641612</v>
      </c>
      <c r="E36" s="522">
        <f>IF(+I14&lt;F35,I14,D36)</f>
        <v>9054.0930232558148</v>
      </c>
      <c r="F36" s="523">
        <f t="shared" si="28"/>
        <v>215770.50463316031</v>
      </c>
      <c r="G36" s="524">
        <f t="shared" si="29"/>
        <v>35429.477680191761</v>
      </c>
      <c r="H36" s="491">
        <f t="shared" si="30"/>
        <v>35429.477680191761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215770.50463316031</v>
      </c>
      <c r="E37" s="522">
        <f>IF(+I14&lt;F36,I14,D37)</f>
        <v>9054.0930232558148</v>
      </c>
      <c r="F37" s="523">
        <f t="shared" si="28"/>
        <v>206716.41160990449</v>
      </c>
      <c r="G37" s="524">
        <f t="shared" si="29"/>
        <v>34345.465692917787</v>
      </c>
      <c r="H37" s="491">
        <f t="shared" si="30"/>
        <v>34345.465692917787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206716.41160990449</v>
      </c>
      <c r="E38" s="522">
        <f>IF(+I14&lt;F37,I14,D38)</f>
        <v>9054.0930232558148</v>
      </c>
      <c r="F38" s="523">
        <f t="shared" si="28"/>
        <v>197662.31858664867</v>
      </c>
      <c r="G38" s="524">
        <f t="shared" si="29"/>
        <v>33261.453705643813</v>
      </c>
      <c r="H38" s="491">
        <f t="shared" si="30"/>
        <v>33261.453705643813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197662.31858664867</v>
      </c>
      <c r="E39" s="522">
        <f>IF(+I14&lt;F38,I14,D39)</f>
        <v>9054.0930232558148</v>
      </c>
      <c r="F39" s="523">
        <f t="shared" si="28"/>
        <v>188608.22556339286</v>
      </c>
      <c r="G39" s="524">
        <f t="shared" si="29"/>
        <v>32177.441718369839</v>
      </c>
      <c r="H39" s="491">
        <f t="shared" si="30"/>
        <v>32177.441718369839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188608.22556339286</v>
      </c>
      <c r="E40" s="522">
        <f>IF(+I14&lt;F39,I14,D40)</f>
        <v>9054.0930232558148</v>
      </c>
      <c r="F40" s="523">
        <f t="shared" si="28"/>
        <v>179554.13254013704</v>
      </c>
      <c r="G40" s="524">
        <f t="shared" si="29"/>
        <v>31093.429731095857</v>
      </c>
      <c r="H40" s="491">
        <f t="shared" si="30"/>
        <v>31093.429731095857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179554.13254013704</v>
      </c>
      <c r="E41" s="522">
        <f>IF(+I14&lt;F40,I14,D41)</f>
        <v>9054.0930232558148</v>
      </c>
      <c r="F41" s="523">
        <f t="shared" si="28"/>
        <v>170500.03951688122</v>
      </c>
      <c r="G41" s="524">
        <f t="shared" si="29"/>
        <v>30009.417743821883</v>
      </c>
      <c r="H41" s="491">
        <f t="shared" si="30"/>
        <v>30009.417743821883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170500.03951688122</v>
      </c>
      <c r="E42" s="522">
        <f>IF(+I14&lt;F41,I14,D42)</f>
        <v>9054.0930232558148</v>
      </c>
      <c r="F42" s="523">
        <f t="shared" si="28"/>
        <v>161445.94649362541</v>
      </c>
      <c r="G42" s="524">
        <f t="shared" si="29"/>
        <v>28925.405756547909</v>
      </c>
      <c r="H42" s="491">
        <f t="shared" si="30"/>
        <v>28925.405756547909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161445.94649362541</v>
      </c>
      <c r="E43" s="522">
        <f>IF(+I14&lt;F42,I14,D43)</f>
        <v>9054.0930232558148</v>
      </c>
      <c r="F43" s="523">
        <f t="shared" si="28"/>
        <v>152391.85347036959</v>
      </c>
      <c r="G43" s="524">
        <f t="shared" si="29"/>
        <v>27841.393769273935</v>
      </c>
      <c r="H43" s="491">
        <f t="shared" si="30"/>
        <v>27841.393769273935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152391.85347036959</v>
      </c>
      <c r="E44" s="522">
        <f>IF(+I14&lt;F43,I14,D44)</f>
        <v>9054.0930232558148</v>
      </c>
      <c r="F44" s="523">
        <f t="shared" si="28"/>
        <v>143337.76044711377</v>
      </c>
      <c r="G44" s="524">
        <f t="shared" si="29"/>
        <v>26757.381781999953</v>
      </c>
      <c r="H44" s="491">
        <f t="shared" si="30"/>
        <v>26757.381781999953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143337.76044711377</v>
      </c>
      <c r="E45" s="522">
        <f>IF(+I14&lt;F44,I14,D45)</f>
        <v>9054.0930232558148</v>
      </c>
      <c r="F45" s="523">
        <f t="shared" si="28"/>
        <v>134283.66742385796</v>
      </c>
      <c r="G45" s="524">
        <f t="shared" si="29"/>
        <v>25673.369794725979</v>
      </c>
      <c r="H45" s="491">
        <f t="shared" si="30"/>
        <v>25673.369794725979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134283.66742385796</v>
      </c>
      <c r="E46" s="522">
        <f>IF(+I14&lt;F45,I14,D46)</f>
        <v>9054.0930232558148</v>
      </c>
      <c r="F46" s="523">
        <f t="shared" si="28"/>
        <v>125229.57440060214</v>
      </c>
      <c r="G46" s="524">
        <f t="shared" si="29"/>
        <v>24589.357807452005</v>
      </c>
      <c r="H46" s="491">
        <f t="shared" si="30"/>
        <v>24589.357807452005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125229.57440060214</v>
      </c>
      <c r="E47" s="522">
        <f>IF(+I14&lt;F46,I14,D47)</f>
        <v>9054.0930232558148</v>
      </c>
      <c r="F47" s="523">
        <f t="shared" si="28"/>
        <v>116175.48137734632</v>
      </c>
      <c r="G47" s="524">
        <f t="shared" si="29"/>
        <v>23505.345820178027</v>
      </c>
      <c r="H47" s="491">
        <f t="shared" si="30"/>
        <v>23505.345820178027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116175.48137734632</v>
      </c>
      <c r="E48" s="522">
        <f>IF(+I14&lt;F47,I14,D48)</f>
        <v>9054.0930232558148</v>
      </c>
      <c r="F48" s="523">
        <f t="shared" si="28"/>
        <v>107121.38835409051</v>
      </c>
      <c r="G48" s="524">
        <f t="shared" si="29"/>
        <v>22421.333832904049</v>
      </c>
      <c r="H48" s="491">
        <f t="shared" si="30"/>
        <v>22421.333832904049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107121.38835409051</v>
      </c>
      <c r="E49" s="522">
        <f>IF(+I14&lt;F48,I14,D49)</f>
        <v>9054.0930232558148</v>
      </c>
      <c r="F49" s="523">
        <f t="shared" ref="F49:F72" si="31">+D49-E49</f>
        <v>98067.295330834691</v>
      </c>
      <c r="G49" s="524">
        <f t="shared" si="29"/>
        <v>21337.321845630075</v>
      </c>
      <c r="H49" s="491">
        <f t="shared" si="30"/>
        <v>21337.321845630075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98067.295330834691</v>
      </c>
      <c r="E50" s="522">
        <f>IF(+I14&lt;F49,I14,D50)</f>
        <v>9054.0930232558148</v>
      </c>
      <c r="F50" s="523">
        <f t="shared" si="31"/>
        <v>89013.202307578875</v>
      </c>
      <c r="G50" s="524">
        <f t="shared" si="29"/>
        <v>20253.309858356097</v>
      </c>
      <c r="H50" s="491">
        <f t="shared" si="30"/>
        <v>20253.309858356097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89013.202307578875</v>
      </c>
      <c r="E51" s="522">
        <f>IF(+I14&lt;F50,I14,D51)</f>
        <v>9054.0930232558148</v>
      </c>
      <c r="F51" s="523">
        <f t="shared" si="31"/>
        <v>79959.109284323058</v>
      </c>
      <c r="G51" s="524">
        <f t="shared" si="29"/>
        <v>19169.297871082119</v>
      </c>
      <c r="H51" s="491">
        <f t="shared" si="30"/>
        <v>19169.297871082119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79959.109284323058</v>
      </c>
      <c r="E52" s="522">
        <f>IF(+I14&lt;F51,I14,D52)</f>
        <v>9054.0930232558148</v>
      </c>
      <c r="F52" s="523">
        <f t="shared" si="31"/>
        <v>70905.016261067241</v>
      </c>
      <c r="G52" s="524">
        <f t="shared" si="29"/>
        <v>18085.285883808145</v>
      </c>
      <c r="H52" s="491">
        <f t="shared" si="30"/>
        <v>18085.285883808145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70905.016261067241</v>
      </c>
      <c r="E53" s="522">
        <f>IF(+I14&lt;F52,I14,D53)</f>
        <v>9054.0930232558148</v>
      </c>
      <c r="F53" s="523">
        <f t="shared" si="31"/>
        <v>61850.923237811425</v>
      </c>
      <c r="G53" s="524">
        <f t="shared" si="29"/>
        <v>17001.27389653417</v>
      </c>
      <c r="H53" s="491">
        <f t="shared" si="30"/>
        <v>17001.27389653417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61850.923237811425</v>
      </c>
      <c r="E54" s="522">
        <f>IF(+I14&lt;F53,I14,D54)</f>
        <v>9054.0930232558148</v>
      </c>
      <c r="F54" s="523">
        <f t="shared" si="31"/>
        <v>52796.830214555608</v>
      </c>
      <c r="G54" s="524">
        <f t="shared" si="29"/>
        <v>15917.261909260193</v>
      </c>
      <c r="H54" s="491">
        <f t="shared" si="30"/>
        <v>15917.261909260193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52796.830214555608</v>
      </c>
      <c r="E55" s="522">
        <f>IF(+I14&lt;F54,I14,D55)</f>
        <v>9054.0930232558148</v>
      </c>
      <c r="F55" s="523">
        <f t="shared" si="31"/>
        <v>43742.737191299791</v>
      </c>
      <c r="G55" s="524">
        <f t="shared" si="29"/>
        <v>14833.249921986215</v>
      </c>
      <c r="H55" s="491">
        <f t="shared" si="30"/>
        <v>14833.249921986215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43742.737191299791</v>
      </c>
      <c r="E56" s="522">
        <f>IF(+I14&lt;F55,I14,D56)</f>
        <v>9054.0930232558148</v>
      </c>
      <c r="F56" s="523">
        <f t="shared" si="31"/>
        <v>34688.644168043975</v>
      </c>
      <c r="G56" s="524">
        <f t="shared" si="29"/>
        <v>13749.237934712241</v>
      </c>
      <c r="H56" s="491">
        <f t="shared" si="30"/>
        <v>13749.237934712241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34688.644168043975</v>
      </c>
      <c r="E57" s="522">
        <f>IF(+I14&lt;F56,I14,D57)</f>
        <v>9054.0930232558148</v>
      </c>
      <c r="F57" s="523">
        <f t="shared" si="31"/>
        <v>25634.551144788158</v>
      </c>
      <c r="G57" s="524">
        <f t="shared" si="29"/>
        <v>12665.225947438263</v>
      </c>
      <c r="H57" s="491">
        <f t="shared" si="30"/>
        <v>12665.225947438263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25634.551144788158</v>
      </c>
      <c r="E58" s="522">
        <f>IF(+I14&lt;F57,I14,D58)</f>
        <v>9054.0930232558148</v>
      </c>
      <c r="F58" s="523">
        <f t="shared" si="31"/>
        <v>16580.458121532341</v>
      </c>
      <c r="G58" s="524">
        <f t="shared" si="29"/>
        <v>11581.213960164288</v>
      </c>
      <c r="H58" s="491">
        <f t="shared" si="30"/>
        <v>11581.213960164288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16580.458121532341</v>
      </c>
      <c r="E59" s="522">
        <f>IF(+I14&lt;F58,I14,D59)</f>
        <v>9054.0930232558148</v>
      </c>
      <c r="F59" s="523">
        <f t="shared" si="31"/>
        <v>7526.3650982765266</v>
      </c>
      <c r="G59" s="524">
        <f t="shared" si="29"/>
        <v>10497.201972890311</v>
      </c>
      <c r="H59" s="491">
        <f t="shared" si="30"/>
        <v>10497.201972890311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7526.3650982765266</v>
      </c>
      <c r="E60" s="522">
        <f>IF(+I14&lt;F59,I14,D60)</f>
        <v>7526.3650982765266</v>
      </c>
      <c r="F60" s="523">
        <f t="shared" si="31"/>
        <v>0</v>
      </c>
      <c r="G60" s="524">
        <f t="shared" si="29"/>
        <v>7976.9165762752809</v>
      </c>
      <c r="H60" s="491">
        <f t="shared" si="30"/>
        <v>7976.9165762752809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389326.00000000006</v>
      </c>
      <c r="F73" s="375"/>
      <c r="G73" s="375">
        <f>SUM(G17:G72)</f>
        <v>1462078.661464612</v>
      </c>
      <c r="H73" s="375">
        <f>SUM(H17:H72)</f>
        <v>1462078.661464612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41661.868149558737</v>
      </c>
      <c r="N87" s="546">
        <f>IF(J92&lt;D11,0,VLOOKUP(J92,C17:O72,11))</f>
        <v>41661.868149558737</v>
      </c>
      <c r="O87" s="547">
        <f>+N87-M87</f>
        <v>0</v>
      </c>
      <c r="P87" s="269"/>
      <c r="Q87" s="269"/>
    </row>
    <row r="88" spans="1:17" ht="15.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41370.542002717222</v>
      </c>
      <c r="N88" s="550">
        <f>IF(J92&lt;D11,0,VLOOKUP(J92,C99:P154,7))</f>
        <v>41370.542002717222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-291.32614684151486</v>
      </c>
      <c r="N89" s="555">
        <f>+N88-N87</f>
        <v>-291.32614684151486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8848.318181818182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36">+I99-H99</f>
        <v>0</v>
      </c>
      <c r="K99" s="514"/>
      <c r="L99" s="512">
        <v>0</v>
      </c>
      <c r="M99" s="513">
        <f t="shared" ref="M99:M130" si="37">IF(L99&lt;&gt;0,+H99-L99,0)</f>
        <v>0</v>
      </c>
      <c r="N99" s="512">
        <v>0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36"/>
        <v>0</v>
      </c>
      <c r="K100" s="514"/>
      <c r="L100" s="518">
        <f t="shared" ref="L100:L105" si="40">H100</f>
        <v>0</v>
      </c>
      <c r="M100" s="519">
        <f t="shared" si="37"/>
        <v>0</v>
      </c>
      <c r="N100" s="518">
        <f t="shared" ref="N100:N105" si="41">I100</f>
        <v>0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2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36"/>
        <v>0</v>
      </c>
      <c r="K101" s="514"/>
      <c r="L101" s="518">
        <f t="shared" si="40"/>
        <v>73671.650548973092</v>
      </c>
      <c r="M101" s="519">
        <f t="shared" si="37"/>
        <v>0</v>
      </c>
      <c r="N101" s="518">
        <f t="shared" si="41"/>
        <v>73671.650548973092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36"/>
        <v>0</v>
      </c>
      <c r="K102" s="514"/>
      <c r="L102" s="518">
        <f t="shared" si="40"/>
        <v>65578.844240085236</v>
      </c>
      <c r="M102" s="519">
        <f t="shared" si="37"/>
        <v>0</v>
      </c>
      <c r="N102" s="518">
        <f t="shared" si="41"/>
        <v>65578.844240085236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36"/>
        <v>0</v>
      </c>
      <c r="K103" s="514"/>
      <c r="L103" s="518">
        <f t="shared" si="40"/>
        <v>63006.82444122398</v>
      </c>
      <c r="M103" s="519">
        <f t="shared" si="37"/>
        <v>0</v>
      </c>
      <c r="N103" s="518">
        <f t="shared" si="41"/>
        <v>63006.82444122398</v>
      </c>
      <c r="O103" s="514">
        <f t="shared" si="38"/>
        <v>0</v>
      </c>
      <c r="P103" s="514">
        <f t="shared" si="39"/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40"/>
        <v>57420.908011898166</v>
      </c>
      <c r="M104" s="519">
        <f t="shared" ref="M104:M109" si="43">IF(L104&lt;&gt;0,+H104-L104,0)</f>
        <v>0</v>
      </c>
      <c r="N104" s="518">
        <f t="shared" si="41"/>
        <v>57420.908011898166</v>
      </c>
      <c r="O104" s="514">
        <f t="shared" ref="O104:O109" si="44">IF(N104&lt;&gt;0,+I104-N104,0)</f>
        <v>0</v>
      </c>
      <c r="P104" s="514">
        <f t="shared" ref="P104:P109" si="45"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40"/>
        <v>56385.789642955569</v>
      </c>
      <c r="M105" s="519">
        <f t="shared" si="43"/>
        <v>0</v>
      </c>
      <c r="N105" s="518">
        <f t="shared" si="41"/>
        <v>56385.789642955569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36"/>
        <v>0</v>
      </c>
      <c r="K106" s="514"/>
      <c r="L106" s="518">
        <f t="shared" ref="L106:L111" si="46">H106</f>
        <v>53724.203573157785</v>
      </c>
      <c r="M106" s="519">
        <f t="shared" si="43"/>
        <v>0</v>
      </c>
      <c r="N106" s="518">
        <f t="shared" ref="N106:N111" si="47">I106</f>
        <v>53724.203573157785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36"/>
        <v>0</v>
      </c>
      <c r="K107" s="514"/>
      <c r="L107" s="518">
        <f t="shared" si="46"/>
        <v>50719.792658112536</v>
      </c>
      <c r="M107" s="519">
        <f t="shared" si="43"/>
        <v>0</v>
      </c>
      <c r="N107" s="518">
        <f t="shared" si="47"/>
        <v>50719.792658112536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36"/>
        <v>0</v>
      </c>
      <c r="K108" s="514"/>
      <c r="L108" s="518">
        <f t="shared" si="46"/>
        <v>48024.374867081598</v>
      </c>
      <c r="M108" s="519">
        <f t="shared" si="43"/>
        <v>0</v>
      </c>
      <c r="N108" s="518">
        <f t="shared" si="47"/>
        <v>48024.374867081598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36"/>
        <v>0</v>
      </c>
      <c r="K109" s="514"/>
      <c r="L109" s="518">
        <f t="shared" si="46"/>
        <v>41983.22941148797</v>
      </c>
      <c r="M109" s="519">
        <f t="shared" si="43"/>
        <v>0</v>
      </c>
      <c r="N109" s="518">
        <f t="shared" si="47"/>
        <v>41983.22941148797</v>
      </c>
      <c r="O109" s="514">
        <f t="shared" si="44"/>
        <v>0</v>
      </c>
      <c r="P109" s="514">
        <f t="shared" si="45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36"/>
        <v>0</v>
      </c>
      <c r="K110" s="514"/>
      <c r="L110" s="518">
        <f t="shared" si="46"/>
        <v>41231.786544650007</v>
      </c>
      <c r="M110" s="519">
        <f t="shared" ref="M110:M111" si="48">IF(L110&lt;&gt;0,+H110-L110,0)</f>
        <v>0</v>
      </c>
      <c r="N110" s="518">
        <f t="shared" si="47"/>
        <v>41231.786544650007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36"/>
        <v>0</v>
      </c>
      <c r="K111" s="514"/>
      <c r="L111" s="518">
        <f t="shared" si="46"/>
        <v>40622.093922186577</v>
      </c>
      <c r="M111" s="519">
        <f t="shared" si="48"/>
        <v>0</v>
      </c>
      <c r="N111" s="518">
        <f t="shared" si="47"/>
        <v>40622.093922186577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2021</v>
      </c>
      <c r="D112" s="508">
        <v>286815.48062015488</v>
      </c>
      <c r="E112" s="516">
        <v>9495.7560975609758</v>
      </c>
      <c r="F112" s="515">
        <v>277319.7245225939</v>
      </c>
      <c r="G112" s="515">
        <v>282067.60257137439</v>
      </c>
      <c r="H112" s="516">
        <v>41514.441787998621</v>
      </c>
      <c r="I112" s="510">
        <v>41514.441787998621</v>
      </c>
      <c r="J112" s="514">
        <f t="shared" si="36"/>
        <v>0</v>
      </c>
      <c r="K112" s="514"/>
      <c r="L112" s="518">
        <f t="shared" ref="L112" si="49">H112</f>
        <v>41514.441787998621</v>
      </c>
      <c r="M112" s="519">
        <f t="shared" ref="M112" si="50">IF(L112&lt;&gt;0,+H112-L112,0)</f>
        <v>0</v>
      </c>
      <c r="N112" s="518">
        <f t="shared" ref="N112" si="51">I112</f>
        <v>41514.441787998621</v>
      </c>
      <c r="O112" s="514">
        <f t="shared" ref="O112" si="52">IF(N112&lt;&gt;0,+I112-N112,0)</f>
        <v>0</v>
      </c>
      <c r="P112" s="514">
        <f t="shared" ref="P112" si="53">+O112-M112</f>
        <v>0</v>
      </c>
      <c r="Q112" s="269"/>
    </row>
    <row r="113" spans="2:17" ht="13">
      <c r="B113" s="195" t="str">
        <f t="shared" si="42"/>
        <v/>
      </c>
      <c r="C113" s="669">
        <f>IF(D93="","-",+C112+1)</f>
        <v>2022</v>
      </c>
      <c r="D113" s="374">
        <v>277319.7245225939</v>
      </c>
      <c r="E113" s="522">
        <v>9269.6666666666661</v>
      </c>
      <c r="F113" s="523">
        <v>268050.05785592721</v>
      </c>
      <c r="G113" s="523">
        <v>272684.89118926052</v>
      </c>
      <c r="H113" s="526">
        <v>41298.645816011769</v>
      </c>
      <c r="I113" s="577">
        <v>41298.645816011769</v>
      </c>
      <c r="J113" s="514">
        <f t="shared" si="36"/>
        <v>0</v>
      </c>
      <c r="K113" s="514"/>
      <c r="L113" s="525"/>
      <c r="M113" s="514">
        <f t="shared" si="37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2023</v>
      </c>
      <c r="D114" s="374">
        <f>IF(F113+SUM(E$99:E113)=D$92,F113,D$92-SUM(E$99:E113))</f>
        <v>268050.05785592721</v>
      </c>
      <c r="E114" s="522">
        <f>IF(+J96&lt;F113,J96,D114)</f>
        <v>8848.318181818182</v>
      </c>
      <c r="F114" s="523">
        <f t="shared" ref="F114:F130" si="54">+D114-E114</f>
        <v>259201.73967410903</v>
      </c>
      <c r="G114" s="523">
        <f t="shared" ref="G114:G130" si="55">+(F114+D114)/2</f>
        <v>263625.89876501809</v>
      </c>
      <c r="H114" s="526">
        <f t="shared" ref="H114:H154" si="56">+J$94*G114+E114</f>
        <v>41370.542002717222</v>
      </c>
      <c r="I114" s="577">
        <f t="shared" ref="I114:I154" si="57">+J$95*G114+E114</f>
        <v>41370.542002717222</v>
      </c>
      <c r="J114" s="514">
        <f t="shared" si="36"/>
        <v>0</v>
      </c>
      <c r="K114" s="514"/>
      <c r="L114" s="525"/>
      <c r="M114" s="514">
        <f t="shared" si="37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2024</v>
      </c>
      <c r="D115" s="374">
        <f>IF(F114+SUM(E$99:E114)=D$92,F114,D$92-SUM(E$99:E114))</f>
        <v>259201.73967410903</v>
      </c>
      <c r="E115" s="522">
        <f>IF(+J96&lt;F114,J96,D115)</f>
        <v>8848.318181818182</v>
      </c>
      <c r="F115" s="523">
        <f t="shared" si="54"/>
        <v>250353.42149229086</v>
      </c>
      <c r="G115" s="523">
        <f t="shared" si="55"/>
        <v>254777.58058319995</v>
      </c>
      <c r="H115" s="526">
        <f t="shared" si="56"/>
        <v>40278.968732808258</v>
      </c>
      <c r="I115" s="577">
        <f t="shared" si="57"/>
        <v>40278.968732808258</v>
      </c>
      <c r="J115" s="514">
        <f t="shared" si="36"/>
        <v>0</v>
      </c>
      <c r="K115" s="514"/>
      <c r="L115" s="525"/>
      <c r="M115" s="514">
        <f t="shared" si="37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2025</v>
      </c>
      <c r="D116" s="374">
        <f>IF(F115+SUM(E$99:E115)=D$92,F115,D$92-SUM(E$99:E115))</f>
        <v>250353.42149229086</v>
      </c>
      <c r="E116" s="522">
        <f>IF(+J96&lt;F115,J96,D116)</f>
        <v>8848.318181818182</v>
      </c>
      <c r="F116" s="523">
        <f t="shared" si="54"/>
        <v>241505.10331047268</v>
      </c>
      <c r="G116" s="523">
        <f t="shared" si="55"/>
        <v>245929.26240138177</v>
      </c>
      <c r="H116" s="526">
        <f t="shared" si="56"/>
        <v>39187.395462899294</v>
      </c>
      <c r="I116" s="577">
        <f t="shared" si="57"/>
        <v>39187.395462899294</v>
      </c>
      <c r="J116" s="514">
        <f t="shared" si="36"/>
        <v>0</v>
      </c>
      <c r="K116" s="514"/>
      <c r="L116" s="525"/>
      <c r="M116" s="514">
        <f t="shared" si="37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2026</v>
      </c>
      <c r="D117" s="374">
        <f>IF(F116+SUM(E$99:E116)=D$92,F116,D$92-SUM(E$99:E116))</f>
        <v>241505.10331047268</v>
      </c>
      <c r="E117" s="522">
        <f>IF(+J96&lt;F116,J96,D117)</f>
        <v>8848.318181818182</v>
      </c>
      <c r="F117" s="523">
        <f t="shared" si="54"/>
        <v>232656.7851286545</v>
      </c>
      <c r="G117" s="523">
        <f t="shared" si="55"/>
        <v>237080.94421956359</v>
      </c>
      <c r="H117" s="526">
        <f t="shared" si="56"/>
        <v>38095.822192990323</v>
      </c>
      <c r="I117" s="577">
        <f t="shared" si="57"/>
        <v>38095.822192990323</v>
      </c>
      <c r="J117" s="514">
        <f t="shared" si="36"/>
        <v>0</v>
      </c>
      <c r="K117" s="514"/>
      <c r="L117" s="525"/>
      <c r="M117" s="514">
        <f t="shared" si="37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2027</v>
      </c>
      <c r="D118" s="374">
        <f>IF(F117+SUM(E$99:E117)=D$92,F117,D$92-SUM(E$99:E117))</f>
        <v>232656.7851286545</v>
      </c>
      <c r="E118" s="522">
        <f>IF(+J96&lt;F117,J96,D118)</f>
        <v>8848.318181818182</v>
      </c>
      <c r="F118" s="523">
        <f t="shared" si="54"/>
        <v>223808.46694683633</v>
      </c>
      <c r="G118" s="523">
        <f t="shared" si="55"/>
        <v>228232.62603774542</v>
      </c>
      <c r="H118" s="526">
        <f t="shared" si="56"/>
        <v>37004.248923081359</v>
      </c>
      <c r="I118" s="577">
        <f t="shared" si="57"/>
        <v>37004.248923081359</v>
      </c>
      <c r="J118" s="514">
        <f t="shared" si="36"/>
        <v>0</v>
      </c>
      <c r="K118" s="514"/>
      <c r="L118" s="525"/>
      <c r="M118" s="514">
        <f t="shared" si="37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2028</v>
      </c>
      <c r="D119" s="374">
        <f>IF(F118+SUM(E$99:E118)=D$92,F118,D$92-SUM(E$99:E118))</f>
        <v>223808.46694683633</v>
      </c>
      <c r="E119" s="522">
        <f>IF(+J96&lt;F118,J96,D119)</f>
        <v>8848.318181818182</v>
      </c>
      <c r="F119" s="523">
        <f t="shared" si="54"/>
        <v>214960.14876501815</v>
      </c>
      <c r="G119" s="523">
        <f t="shared" si="55"/>
        <v>219384.30785592724</v>
      </c>
      <c r="H119" s="526">
        <f t="shared" si="56"/>
        <v>35912.675653172388</v>
      </c>
      <c r="I119" s="577">
        <f t="shared" si="57"/>
        <v>35912.675653172388</v>
      </c>
      <c r="J119" s="514">
        <f t="shared" si="36"/>
        <v>0</v>
      </c>
      <c r="K119" s="514"/>
      <c r="L119" s="525"/>
      <c r="M119" s="514">
        <f t="shared" si="37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2029</v>
      </c>
      <c r="D120" s="374">
        <f>IF(F119+SUM(E$99:E119)=D$92,F119,D$92-SUM(E$99:E119))</f>
        <v>214960.14876501815</v>
      </c>
      <c r="E120" s="522">
        <f>IF(+J96&lt;F119,J96,D120)</f>
        <v>8848.318181818182</v>
      </c>
      <c r="F120" s="523">
        <f t="shared" si="54"/>
        <v>206111.83058319998</v>
      </c>
      <c r="G120" s="523">
        <f t="shared" si="55"/>
        <v>210535.98967410906</v>
      </c>
      <c r="H120" s="526">
        <f t="shared" si="56"/>
        <v>34821.102383263424</v>
      </c>
      <c r="I120" s="577">
        <f t="shared" si="57"/>
        <v>34821.102383263424</v>
      </c>
      <c r="J120" s="514">
        <f t="shared" si="36"/>
        <v>0</v>
      </c>
      <c r="K120" s="514"/>
      <c r="L120" s="525"/>
      <c r="M120" s="514">
        <f t="shared" si="37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2030</v>
      </c>
      <c r="D121" s="374">
        <f>IF(F120+SUM(E$99:E120)=D$92,F120,D$92-SUM(E$99:E120))</f>
        <v>206111.83058319998</v>
      </c>
      <c r="E121" s="522">
        <f>IF(+J96&lt;F120,J96,D121)</f>
        <v>8848.318181818182</v>
      </c>
      <c r="F121" s="523">
        <f t="shared" si="54"/>
        <v>197263.5124013818</v>
      </c>
      <c r="G121" s="523">
        <f t="shared" si="55"/>
        <v>201687.67149229089</v>
      </c>
      <c r="H121" s="526">
        <f t="shared" si="56"/>
        <v>33729.529113354452</v>
      </c>
      <c r="I121" s="577">
        <f t="shared" si="57"/>
        <v>33729.529113354452</v>
      </c>
      <c r="J121" s="514">
        <f t="shared" si="36"/>
        <v>0</v>
      </c>
      <c r="K121" s="514"/>
      <c r="L121" s="525"/>
      <c r="M121" s="514">
        <f t="shared" si="37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2031</v>
      </c>
      <c r="D122" s="374">
        <f>IF(F121+SUM(E$99:E121)=D$92,F121,D$92-SUM(E$99:E121))</f>
        <v>197263.5124013818</v>
      </c>
      <c r="E122" s="522">
        <f>IF(+J96&lt;F121,J96,D122)</f>
        <v>8848.318181818182</v>
      </c>
      <c r="F122" s="523">
        <f t="shared" si="54"/>
        <v>188415.19421956362</v>
      </c>
      <c r="G122" s="523">
        <f t="shared" si="55"/>
        <v>192839.35331047271</v>
      </c>
      <c r="H122" s="526">
        <f t="shared" si="56"/>
        <v>32637.955843445488</v>
      </c>
      <c r="I122" s="577">
        <f t="shared" si="57"/>
        <v>32637.955843445488</v>
      </c>
      <c r="J122" s="514">
        <f t="shared" si="36"/>
        <v>0</v>
      </c>
      <c r="K122" s="514"/>
      <c r="L122" s="525"/>
      <c r="M122" s="514">
        <f t="shared" si="37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2032</v>
      </c>
      <c r="D123" s="374">
        <f>IF(F122+SUM(E$99:E122)=D$92,F122,D$92-SUM(E$99:E122))</f>
        <v>188415.19421956362</v>
      </c>
      <c r="E123" s="522">
        <f>IF(+J96&lt;F122,J96,D123)</f>
        <v>8848.318181818182</v>
      </c>
      <c r="F123" s="523">
        <f t="shared" si="54"/>
        <v>179566.87603774545</v>
      </c>
      <c r="G123" s="523">
        <f t="shared" si="55"/>
        <v>183991.03512865453</v>
      </c>
      <c r="H123" s="526">
        <f t="shared" si="56"/>
        <v>31546.382573536517</v>
      </c>
      <c r="I123" s="577">
        <f t="shared" si="57"/>
        <v>31546.382573536517</v>
      </c>
      <c r="J123" s="514">
        <f t="shared" si="36"/>
        <v>0</v>
      </c>
      <c r="K123" s="514"/>
      <c r="L123" s="525"/>
      <c r="M123" s="514">
        <f t="shared" si="37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2033</v>
      </c>
      <c r="D124" s="374">
        <f>IF(F123+SUM(E$99:E123)=D$92,F123,D$92-SUM(E$99:E123))</f>
        <v>179566.87603774545</v>
      </c>
      <c r="E124" s="522">
        <f>IF(+J96&lt;F123,J96,D124)</f>
        <v>8848.318181818182</v>
      </c>
      <c r="F124" s="523">
        <f t="shared" si="54"/>
        <v>170718.55785592727</v>
      </c>
      <c r="G124" s="523">
        <f t="shared" si="55"/>
        <v>175142.71694683636</v>
      </c>
      <c r="H124" s="526">
        <f t="shared" si="56"/>
        <v>30454.809303627553</v>
      </c>
      <c r="I124" s="577">
        <f t="shared" si="57"/>
        <v>30454.809303627553</v>
      </c>
      <c r="J124" s="514">
        <f t="shared" si="36"/>
        <v>0</v>
      </c>
      <c r="K124" s="514"/>
      <c r="L124" s="525"/>
      <c r="M124" s="514">
        <f t="shared" si="37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2034</v>
      </c>
      <c r="D125" s="374">
        <f>IF(F124+SUM(E$99:E124)=D$92,F124,D$92-SUM(E$99:E124))</f>
        <v>170718.55785592727</v>
      </c>
      <c r="E125" s="522">
        <f>IF(+J96&lt;F124,J96,D125)</f>
        <v>8848.318181818182</v>
      </c>
      <c r="F125" s="523">
        <f t="shared" si="54"/>
        <v>161870.23967410909</v>
      </c>
      <c r="G125" s="523">
        <f t="shared" si="55"/>
        <v>166294.39876501818</v>
      </c>
      <c r="H125" s="526">
        <f t="shared" si="56"/>
        <v>29363.236033718589</v>
      </c>
      <c r="I125" s="577">
        <f t="shared" si="57"/>
        <v>29363.236033718589</v>
      </c>
      <c r="J125" s="514">
        <f t="shared" si="36"/>
        <v>0</v>
      </c>
      <c r="K125" s="514"/>
      <c r="L125" s="525"/>
      <c r="M125" s="514">
        <f t="shared" si="37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2035</v>
      </c>
      <c r="D126" s="374">
        <f>IF(F125+SUM(E$99:E125)=D$92,F125,D$92-SUM(E$99:E125))</f>
        <v>161870.23967410909</v>
      </c>
      <c r="E126" s="522">
        <f>IF(+J96&lt;F125,J96,D126)</f>
        <v>8848.318181818182</v>
      </c>
      <c r="F126" s="523">
        <f t="shared" si="54"/>
        <v>153021.92149229092</v>
      </c>
      <c r="G126" s="523">
        <f t="shared" si="55"/>
        <v>157446.0805832</v>
      </c>
      <c r="H126" s="526">
        <f t="shared" si="56"/>
        <v>28271.662763809618</v>
      </c>
      <c r="I126" s="577">
        <f t="shared" si="57"/>
        <v>28271.662763809618</v>
      </c>
      <c r="J126" s="514">
        <f t="shared" si="36"/>
        <v>0</v>
      </c>
      <c r="K126" s="514"/>
      <c r="L126" s="525"/>
      <c r="M126" s="514">
        <f t="shared" si="37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2036</v>
      </c>
      <c r="D127" s="374">
        <f>IF(F126+SUM(E$99:E126)=D$92,F126,D$92-SUM(E$99:E126))</f>
        <v>153021.92149229092</v>
      </c>
      <c r="E127" s="522">
        <f>IF(+J96&lt;F126,J96,D127)</f>
        <v>8848.318181818182</v>
      </c>
      <c r="F127" s="523">
        <f t="shared" si="54"/>
        <v>144173.60331047274</v>
      </c>
      <c r="G127" s="523">
        <f t="shared" si="55"/>
        <v>148597.76240138183</v>
      </c>
      <c r="H127" s="526">
        <f t="shared" si="56"/>
        <v>27180.089493900654</v>
      </c>
      <c r="I127" s="577">
        <f t="shared" si="57"/>
        <v>27180.089493900654</v>
      </c>
      <c r="J127" s="514">
        <f t="shared" si="36"/>
        <v>0</v>
      </c>
      <c r="K127" s="514"/>
      <c r="L127" s="525"/>
      <c r="M127" s="514">
        <f t="shared" si="37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2037</v>
      </c>
      <c r="D128" s="374">
        <f>IF(F127+SUM(E$99:E127)=D$92,F127,D$92-SUM(E$99:E127))</f>
        <v>144173.60331047274</v>
      </c>
      <c r="E128" s="522">
        <f>IF(+J96&lt;F127,J96,D128)</f>
        <v>8848.318181818182</v>
      </c>
      <c r="F128" s="523">
        <f t="shared" si="54"/>
        <v>135325.28512865456</v>
      </c>
      <c r="G128" s="523">
        <f t="shared" si="55"/>
        <v>139749.44421956365</v>
      </c>
      <c r="H128" s="526">
        <f t="shared" si="56"/>
        <v>26088.516223991683</v>
      </c>
      <c r="I128" s="577">
        <f t="shared" si="57"/>
        <v>26088.516223991683</v>
      </c>
      <c r="J128" s="514">
        <f t="shared" si="36"/>
        <v>0</v>
      </c>
      <c r="K128" s="514"/>
      <c r="L128" s="525"/>
      <c r="M128" s="514">
        <f t="shared" si="37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2038</v>
      </c>
      <c r="D129" s="374">
        <f>IF(F128+SUM(E$99:E128)=D$92,F128,D$92-SUM(E$99:E128))</f>
        <v>135325.28512865456</v>
      </c>
      <c r="E129" s="522">
        <f>IF(+J96&lt;F128,J96,D129)</f>
        <v>8848.318181818182</v>
      </c>
      <c r="F129" s="523">
        <f t="shared" si="54"/>
        <v>126476.96694683639</v>
      </c>
      <c r="G129" s="523">
        <f t="shared" si="55"/>
        <v>130901.12603774547</v>
      </c>
      <c r="H129" s="526">
        <f t="shared" si="56"/>
        <v>24996.942954082719</v>
      </c>
      <c r="I129" s="577">
        <f t="shared" si="57"/>
        <v>24996.942954082719</v>
      </c>
      <c r="J129" s="514">
        <f t="shared" si="36"/>
        <v>0</v>
      </c>
      <c r="K129" s="514"/>
      <c r="L129" s="525"/>
      <c r="M129" s="514">
        <f t="shared" si="37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2039</v>
      </c>
      <c r="D130" s="374">
        <f>IF(F129+SUM(E$99:E129)=D$92,F129,D$92-SUM(E$99:E129))</f>
        <v>126476.96694683639</v>
      </c>
      <c r="E130" s="522">
        <f>IF(+J96&lt;F129,J96,D130)</f>
        <v>8848.318181818182</v>
      </c>
      <c r="F130" s="523">
        <f t="shared" si="54"/>
        <v>117628.64876501821</v>
      </c>
      <c r="G130" s="523">
        <f t="shared" si="55"/>
        <v>122052.8078559273</v>
      </c>
      <c r="H130" s="526">
        <f t="shared" si="56"/>
        <v>23905.369684173747</v>
      </c>
      <c r="I130" s="577">
        <f t="shared" si="57"/>
        <v>23905.369684173747</v>
      </c>
      <c r="J130" s="514">
        <f t="shared" si="36"/>
        <v>0</v>
      </c>
      <c r="K130" s="514"/>
      <c r="L130" s="525"/>
      <c r="M130" s="514">
        <f t="shared" si="37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2040</v>
      </c>
      <c r="D131" s="374">
        <f>IF(F130+SUM(E$99:E130)=D$92,F130,D$92-SUM(E$99:E130))</f>
        <v>117628.64876501821</v>
      </c>
      <c r="E131" s="522">
        <f>IF(+J96&lt;F130,J96,D131)</f>
        <v>8848.318181818182</v>
      </c>
      <c r="F131" s="523">
        <f t="shared" ref="F131:F154" si="58">+D131-E131</f>
        <v>108780.33058320003</v>
      </c>
      <c r="G131" s="523">
        <f t="shared" ref="G131:G154" si="59">+(F131+D131)/2</f>
        <v>113204.48967410912</v>
      </c>
      <c r="H131" s="526">
        <f t="shared" si="56"/>
        <v>22813.796414264783</v>
      </c>
      <c r="I131" s="577">
        <f t="shared" si="57"/>
        <v>22813.796414264783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2041</v>
      </c>
      <c r="D132" s="374">
        <f>IF(F131+SUM(E$99:E131)=D$92,F131,D$92-SUM(E$99:E131))</f>
        <v>108780.33058320003</v>
      </c>
      <c r="E132" s="522">
        <f>IF(+J96&lt;F131,J96,D132)</f>
        <v>8848.318181818182</v>
      </c>
      <c r="F132" s="523">
        <f t="shared" si="58"/>
        <v>99932.012401381857</v>
      </c>
      <c r="G132" s="523">
        <f t="shared" si="59"/>
        <v>104356.17149229095</v>
      </c>
      <c r="H132" s="526">
        <f t="shared" si="56"/>
        <v>21722.223144355812</v>
      </c>
      <c r="I132" s="577">
        <f t="shared" si="57"/>
        <v>21722.223144355812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2042</v>
      </c>
      <c r="D133" s="374">
        <f>IF(F132+SUM(E$99:E132)=D$92,F132,D$92-SUM(E$99:E132))</f>
        <v>99932.012401381857</v>
      </c>
      <c r="E133" s="522">
        <f>IF(+J96&lt;F132,J96,D133)</f>
        <v>8848.318181818182</v>
      </c>
      <c r="F133" s="523">
        <f t="shared" si="58"/>
        <v>91083.69421956368</v>
      </c>
      <c r="G133" s="523">
        <f t="shared" si="59"/>
        <v>95507.853310472768</v>
      </c>
      <c r="H133" s="526">
        <f t="shared" si="56"/>
        <v>20630.649874446848</v>
      </c>
      <c r="I133" s="577">
        <f t="shared" si="57"/>
        <v>20630.649874446848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2043</v>
      </c>
      <c r="D134" s="374">
        <f>IF(F133+SUM(E$99:E133)=D$92,F133,D$92-SUM(E$99:E133))</f>
        <v>91083.69421956368</v>
      </c>
      <c r="E134" s="522">
        <f>IF(+J96&lt;F133,J96,D134)</f>
        <v>8848.318181818182</v>
      </c>
      <c r="F134" s="523">
        <f t="shared" si="58"/>
        <v>82235.376037745504</v>
      </c>
      <c r="G134" s="523">
        <f t="shared" si="59"/>
        <v>86659.535128654592</v>
      </c>
      <c r="H134" s="526">
        <f t="shared" si="56"/>
        <v>19539.07660453788</v>
      </c>
      <c r="I134" s="577">
        <f t="shared" si="57"/>
        <v>19539.07660453788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2044</v>
      </c>
      <c r="D135" s="374">
        <f>IF(F134+SUM(E$99:E134)=D$92,F134,D$92-SUM(E$99:E134))</f>
        <v>82235.376037745504</v>
      </c>
      <c r="E135" s="522">
        <f>IF(+J96&lt;F134,J96,D135)</f>
        <v>8848.318181818182</v>
      </c>
      <c r="F135" s="523">
        <f t="shared" si="58"/>
        <v>73387.057855927327</v>
      </c>
      <c r="G135" s="523">
        <f t="shared" si="59"/>
        <v>77811.216946836415</v>
      </c>
      <c r="H135" s="526">
        <f t="shared" si="56"/>
        <v>18447.503334628913</v>
      </c>
      <c r="I135" s="577">
        <f t="shared" si="57"/>
        <v>18447.503334628913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2045</v>
      </c>
      <c r="D136" s="374">
        <f>IF(F135+SUM(E$99:E135)=D$92,F135,D$92-SUM(E$99:E135))</f>
        <v>73387.057855927327</v>
      </c>
      <c r="E136" s="522">
        <f>IF(+J96&lt;F135,J96,D136)</f>
        <v>8848.318181818182</v>
      </c>
      <c r="F136" s="523">
        <f t="shared" si="58"/>
        <v>64538.739674109143</v>
      </c>
      <c r="G136" s="523">
        <f t="shared" si="59"/>
        <v>68962.898765018239</v>
      </c>
      <c r="H136" s="526">
        <f t="shared" si="56"/>
        <v>17355.930064719945</v>
      </c>
      <c r="I136" s="577">
        <f t="shared" si="57"/>
        <v>17355.930064719945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>
        <v>8848.318181818182</v>
      </c>
      <c r="F137" s="523">
        <f t="shared" si="58"/>
        <v>55690.42149229096</v>
      </c>
      <c r="G137" s="523">
        <f t="shared" si="59"/>
        <v>60114.580583200048</v>
      </c>
      <c r="H137" s="526">
        <f t="shared" si="56"/>
        <v>16264.356794810976</v>
      </c>
      <c r="I137" s="577">
        <f t="shared" si="57"/>
        <v>16264.356794810976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2047</v>
      </c>
      <c r="D138" s="374">
        <f>IF(F137+SUM(E$99:E137)=D$92,F137,D$92-SUM(E$99:E137))</f>
        <v>55690.42149229096</v>
      </c>
      <c r="E138" s="522">
        <f>IF(+J96&lt;F137,J96,D138)</f>
        <v>8848.318181818182</v>
      </c>
      <c r="F138" s="523">
        <f t="shared" si="58"/>
        <v>46842.103310472776</v>
      </c>
      <c r="G138" s="523">
        <f t="shared" si="59"/>
        <v>51266.262401381871</v>
      </c>
      <c r="H138" s="526">
        <f t="shared" si="56"/>
        <v>15172.78352490201</v>
      </c>
      <c r="I138" s="577">
        <f t="shared" si="57"/>
        <v>15172.78352490201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2048</v>
      </c>
      <c r="D139" s="374">
        <f>IF(F138+SUM(E$99:E138)=D$92,F138,D$92-SUM(E$99:E138))</f>
        <v>46842.103310472776</v>
      </c>
      <c r="E139" s="522">
        <f>IF(+J96&lt;F138,J96,D139)</f>
        <v>8848.318181818182</v>
      </c>
      <c r="F139" s="523">
        <f t="shared" si="58"/>
        <v>37993.785128654592</v>
      </c>
      <c r="G139" s="523">
        <f t="shared" si="59"/>
        <v>42417.94421956368</v>
      </c>
      <c r="H139" s="526">
        <f t="shared" si="56"/>
        <v>14081.210254993039</v>
      </c>
      <c r="I139" s="577">
        <f t="shared" si="57"/>
        <v>14081.210254993039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2049</v>
      </c>
      <c r="D140" s="374">
        <f>IF(F139+SUM(E$99:E139)=D$92,F139,D$92-SUM(E$99:E139))</f>
        <v>37993.785128654592</v>
      </c>
      <c r="E140" s="522">
        <f>IF(+J96&lt;F139,J96,D140)</f>
        <v>8848.318181818182</v>
      </c>
      <c r="F140" s="523">
        <f t="shared" si="58"/>
        <v>29145.466946836408</v>
      </c>
      <c r="G140" s="523">
        <f t="shared" si="59"/>
        <v>33569.626037745504</v>
      </c>
      <c r="H140" s="526">
        <f t="shared" si="56"/>
        <v>12989.636985084071</v>
      </c>
      <c r="I140" s="577">
        <f t="shared" si="57"/>
        <v>12989.636985084071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2050</v>
      </c>
      <c r="D141" s="374">
        <f>IF(F140+SUM(E$99:E140)=D$92,F140,D$92-SUM(E$99:E140))</f>
        <v>29145.466946836408</v>
      </c>
      <c r="E141" s="522">
        <f>IF(+J96&lt;F140,J96,D141)</f>
        <v>8848.318181818182</v>
      </c>
      <c r="F141" s="523">
        <f t="shared" si="58"/>
        <v>20297.148765018224</v>
      </c>
      <c r="G141" s="523">
        <f t="shared" si="59"/>
        <v>24721.307855927316</v>
      </c>
      <c r="H141" s="526">
        <f t="shared" si="56"/>
        <v>11898.063715175103</v>
      </c>
      <c r="I141" s="577">
        <f t="shared" si="57"/>
        <v>11898.063715175103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2051</v>
      </c>
      <c r="D142" s="374">
        <f>IF(F141+SUM(E$99:E141)=D$92,F141,D$92-SUM(E$99:E141))</f>
        <v>20297.148765018224</v>
      </c>
      <c r="E142" s="522">
        <f>IF(+J96&lt;F141,J96,D142)</f>
        <v>8848.318181818182</v>
      </c>
      <c r="F142" s="523">
        <f t="shared" si="58"/>
        <v>11448.830583200042</v>
      </c>
      <c r="G142" s="523">
        <f t="shared" si="59"/>
        <v>15872.989674109132</v>
      </c>
      <c r="H142" s="526">
        <f t="shared" si="56"/>
        <v>10806.490445266136</v>
      </c>
      <c r="I142" s="577">
        <f t="shared" si="57"/>
        <v>10806.490445266136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2052</v>
      </c>
      <c r="D143" s="374">
        <f>IF(F142+SUM(E$99:E142)=D$92,F142,D$92-SUM(E$99:E142))</f>
        <v>11448.830583200042</v>
      </c>
      <c r="E143" s="522">
        <f>IF(+J96&lt;F142,J96,D143)</f>
        <v>8848.318181818182</v>
      </c>
      <c r="F143" s="523">
        <f t="shared" si="58"/>
        <v>2600.5124013818604</v>
      </c>
      <c r="G143" s="523">
        <f t="shared" si="59"/>
        <v>7024.6714922909514</v>
      </c>
      <c r="H143" s="526">
        <f t="shared" si="56"/>
        <v>9714.9171753571682</v>
      </c>
      <c r="I143" s="577">
        <f t="shared" si="57"/>
        <v>9714.9171753571682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2053</v>
      </c>
      <c r="D144" s="374">
        <f>IF(F143+SUM(E$99:E143)=D$92,F143,D$92-SUM(E$99:E143))</f>
        <v>2600.5124013818604</v>
      </c>
      <c r="E144" s="522">
        <f>IF(+J96&lt;F143,J96,D144)</f>
        <v>2600.5124013818604</v>
      </c>
      <c r="F144" s="523">
        <f t="shared" si="58"/>
        <v>0</v>
      </c>
      <c r="G144" s="523">
        <f t="shared" si="59"/>
        <v>1300.2562006909302</v>
      </c>
      <c r="H144" s="526">
        <f t="shared" si="56"/>
        <v>2760.9185806741111</v>
      </c>
      <c r="I144" s="577">
        <f t="shared" si="57"/>
        <v>2760.9185806741111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389325.99999999977</v>
      </c>
      <c r="F155" s="375"/>
      <c r="G155" s="375"/>
      <c r="H155" s="375">
        <f>SUM(H99:H154)</f>
        <v>1444225.3917176132</v>
      </c>
      <c r="I155" s="375">
        <f>SUM(I99:I154)</f>
        <v>1444225.3917176132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F1" zoomScale="70" zoomScaleNormal="70" zoomScaleSheetLayoutView="70" workbookViewId="0">
      <selection activeCell="R132" sqref="R132:R13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87" t="s">
        <v>110</v>
      </c>
      <c r="B1" s="688"/>
      <c r="C1" s="688"/>
      <c r="D1" s="688"/>
      <c r="E1" s="688"/>
      <c r="F1" s="688"/>
      <c r="G1" s="688"/>
      <c r="H1" s="688"/>
      <c r="I1" s="688"/>
      <c r="J1" s="688"/>
    </row>
    <row r="2" spans="1:18" ht="17.5">
      <c r="A2" s="689" t="str">
        <f>L19&amp;" Cost of Service Formula Rate Projected on "&amp;L19-1&amp;" FF1 Balances"</f>
        <v>2025 Cost of Service Formula Rate Projected on 2024 FF1 Balances</v>
      </c>
      <c r="B2" s="689"/>
      <c r="C2" s="689"/>
      <c r="D2" s="689"/>
      <c r="E2" s="689"/>
      <c r="F2" s="689"/>
      <c r="G2" s="689"/>
      <c r="H2" s="689"/>
      <c r="I2" s="689"/>
      <c r="J2" s="689"/>
    </row>
    <row r="3" spans="1:18" ht="18">
      <c r="A3" s="690" t="s">
        <v>125</v>
      </c>
      <c r="B3" s="689"/>
      <c r="C3" s="689"/>
      <c r="D3" s="689"/>
      <c r="E3" s="689"/>
      <c r="F3" s="689"/>
      <c r="G3" s="689"/>
      <c r="H3" s="689"/>
      <c r="I3" s="689"/>
      <c r="J3" s="689"/>
      <c r="Q3" s="267" t="s">
        <v>111</v>
      </c>
    </row>
    <row r="4" spans="1:18" ht="17.5">
      <c r="A4" s="689" t="str">
        <f>"Based on a Carrying Charge Derived from ""Historic"" "&amp;L19-1&amp;" Data"</f>
        <v>Based on a Carrying Charge Derived from "Historic" 2024 Data</v>
      </c>
      <c r="B4" s="689"/>
      <c r="C4" s="689"/>
      <c r="D4" s="689"/>
      <c r="E4" s="689"/>
      <c r="F4" s="689"/>
      <c r="G4" s="689"/>
      <c r="H4" s="689"/>
      <c r="I4" s="689"/>
      <c r="J4" s="689"/>
    </row>
    <row r="5" spans="1:18" ht="18">
      <c r="A5" s="691" t="s">
        <v>135</v>
      </c>
      <c r="B5" s="692"/>
      <c r="C5" s="692"/>
      <c r="D5" s="692"/>
      <c r="E5" s="692"/>
      <c r="F5" s="692"/>
      <c r="G5" s="692"/>
      <c r="H5" s="692"/>
      <c r="I5" s="692"/>
      <c r="J5" s="692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8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5"/>
      <c r="E8" s="685"/>
      <c r="F8" s="685"/>
      <c r="G8" s="685"/>
      <c r="H8" s="685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78" t="s">
        <v>4</v>
      </c>
      <c r="L15" s="679"/>
      <c r="M15" s="679"/>
      <c r="N15" s="679"/>
      <c r="O15" s="680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81"/>
      <c r="L16" s="682"/>
      <c r="M16" s="682"/>
      <c r="N16" s="682"/>
      <c r="O16" s="683"/>
      <c r="P16" s="282"/>
      <c r="Q16" s="269"/>
    </row>
    <row r="17" spans="3:17" ht="12.5">
      <c r="C17" s="289" t="s">
        <v>8</v>
      </c>
      <c r="D17" s="290">
        <f>+R107</f>
        <v>0.46939501779591586</v>
      </c>
      <c r="E17" s="291">
        <f>+R108</f>
        <v>3.7937955101893434E-2</v>
      </c>
      <c r="F17" s="292">
        <f>E17*D17</f>
        <v>1.7807887110193925E-2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0.53060498220408403</v>
      </c>
      <c r="E19" s="291">
        <f>+F14</f>
        <v>0.105</v>
      </c>
      <c r="F19" s="304">
        <f>E19*D19</f>
        <v>5.571352313142882E-2</v>
      </c>
      <c r="G19" s="298"/>
      <c r="H19" s="298"/>
      <c r="I19" s="285"/>
      <c r="J19" s="300"/>
      <c r="K19" s="305" t="s">
        <v>14</v>
      </c>
      <c r="L19" s="306">
        <f>R104</f>
        <v>2025</v>
      </c>
      <c r="M19" s="307">
        <f>SUM('S.001:S.xyz - blank'!N5)</f>
        <v>80281832.621572271</v>
      </c>
      <c r="N19" s="307">
        <f>SUM('S.001:S.xyz - blank'!N6)</f>
        <v>80281832.621572271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7.3521410241622745E-2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63)</v>
      </c>
      <c r="D24" s="278"/>
      <c r="E24" s="315">
        <f>+R112</f>
        <v>2088016702.3663464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7.3521410241622745E-2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153513932.56603646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153513932.56603646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99)</v>
      </c>
      <c r="D31" s="309"/>
      <c r="E31" s="324">
        <f>+R113</f>
        <v>0.24302199999999996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0.24328152339792897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37347103.377472289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108)</v>
      </c>
      <c r="D34" s="327"/>
      <c r="E34" s="328">
        <f>+R114</f>
        <v>0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109)</v>
      </c>
      <c r="D35" s="327"/>
      <c r="E35" s="328">
        <f>+R115</f>
        <v>-1048625.1108837957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110)</v>
      </c>
      <c r="D36" s="327"/>
      <c r="E36" s="328">
        <f>+R116</f>
        <v>323508.35987446108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36621986.626462959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117)</v>
      </c>
      <c r="D44" s="335"/>
      <c r="E44" s="335"/>
      <c r="F44" s="328">
        <f>+R117</f>
        <v>341363441.72315437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112)</v>
      </c>
      <c r="D45" s="335"/>
      <c r="E45" s="335"/>
      <c r="F45" s="336">
        <f>+R118</f>
        <v>153513932.56603646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111)</v>
      </c>
      <c r="D46" s="335"/>
      <c r="E46" s="335"/>
      <c r="F46" s="328">
        <f>+R119</f>
        <v>36621986.626462959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116)</v>
      </c>
      <c r="D47" s="335"/>
      <c r="E47" s="335"/>
      <c r="F47" s="339">
        <f>+R120</f>
        <v>152814.26662427254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151074708.26403067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151074708.26403067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153513932.56603646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36621986.626462959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341210627.45653009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209812.46047086065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341420439.91700095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86)</v>
      </c>
      <c r="D58" s="270"/>
      <c r="E58" s="269"/>
      <c r="F58" s="356">
        <f>+R121</f>
        <v>69424196.779278234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271996243.13772273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341210627.45653009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0.4389464278034414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149773186.05061471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393</v>
      </c>
      <c r="D66" s="325"/>
      <c r="E66" s="357"/>
      <c r="F66" s="363">
        <v>0.14000000000000001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20968246.047086064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209682.46047086065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130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209812.46047086065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2271343167.1429567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341210627.45653009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0.15022416356649754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271996243.13772273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IF(F75=0,0,F79/F75)-0.000064</f>
        <v>0.11968727628109904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0.11972618179310132</v>
      </c>
      <c r="H81" s="247"/>
      <c r="J81" s="233"/>
      <c r="P81" s="269"/>
      <c r="Q81" s="269"/>
      <c r="R81" s="269"/>
      <c r="S81" s="269"/>
    </row>
    <row r="82" spans="2:19" ht="12.5">
      <c r="B82" s="269"/>
      <c r="C82" s="686" t="str">
        <f>"   Incremental FCR with "&amp;F13&amp;" Basis Point ROE increase, less Depreciation"</f>
        <v xml:space="preserve">   Incremental FCR with 0 Basis Point ROE increase, less Depreciation</v>
      </c>
      <c r="D82" s="685"/>
      <c r="E82" s="685"/>
      <c r="F82" s="366">
        <f>F80-F81</f>
        <v>-3.8905512002279652E-5</v>
      </c>
      <c r="H82" s="247"/>
      <c r="J82" s="233"/>
      <c r="P82" s="269"/>
      <c r="Q82" s="269"/>
      <c r="R82" s="269"/>
      <c r="S82" s="269"/>
    </row>
    <row r="83" spans="2:19" ht="12.5">
      <c r="B83" s="269"/>
      <c r="C83" s="685"/>
      <c r="D83" s="685"/>
      <c r="E83" s="685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2919592476.2368197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3314145765.4726601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6233738241.7094803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>Transmission Plant Average Balance for 2023 (WS A-1 Ln 14 Col (d))</v>
      </c>
      <c r="D89" s="325"/>
      <c r="E89" s="191"/>
      <c r="F89" s="351">
        <f>+F88/2</f>
        <v>3116869120.8547401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(TCOS, ln 86)</v>
      </c>
      <c r="D90" s="325"/>
      <c r="E90" s="357"/>
      <c r="F90" s="351">
        <f>R128</f>
        <v>72147731.903008103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2.3147501260246374E-2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43.201207281815968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43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394</v>
      </c>
      <c r="S103" s="380" t="s">
        <v>127</v>
      </c>
    </row>
    <row r="104" spans="3:19" ht="12.5">
      <c r="J104" s="233"/>
      <c r="P104" s="269"/>
      <c r="Q104" s="269"/>
      <c r="R104" s="381">
        <v>2025</v>
      </c>
      <c r="S104" s="382" t="s">
        <v>509</v>
      </c>
    </row>
    <row r="105" spans="3:19" ht="12.5">
      <c r="J105" s="233"/>
      <c r="P105" s="269"/>
      <c r="Q105" s="269"/>
      <c r="R105" s="383">
        <v>0.105</v>
      </c>
      <c r="S105" s="382" t="s">
        <v>510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0.46939501779591586</v>
      </c>
      <c r="S107" s="385" t="s">
        <v>98</v>
      </c>
    </row>
    <row r="108" spans="3:19" ht="12.5">
      <c r="J108" s="233"/>
      <c r="P108" s="269"/>
      <c r="Q108" s="269"/>
      <c r="R108" s="386">
        <v>3.7937955101893434E-2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0.53060498220408403</v>
      </c>
      <c r="S111" s="387" t="s">
        <v>102</v>
      </c>
    </row>
    <row r="112" spans="3:19" ht="12.5">
      <c r="J112" s="233"/>
      <c r="P112" s="269"/>
      <c r="Q112" s="269"/>
      <c r="R112" s="388">
        <v>2088016702.3663464</v>
      </c>
      <c r="S112" s="389" t="s">
        <v>449</v>
      </c>
    </row>
    <row r="113" spans="3:19" ht="12.5">
      <c r="J113" s="233"/>
      <c r="P113" s="269"/>
      <c r="Q113" s="269"/>
      <c r="R113" s="390">
        <v>0.24302199999999996</v>
      </c>
      <c r="S113" s="391" t="s">
        <v>450</v>
      </c>
    </row>
    <row r="114" spans="3:19" ht="12.5">
      <c r="J114" s="233"/>
      <c r="P114" s="269"/>
      <c r="Q114" s="269"/>
      <c r="R114" s="392">
        <v>0</v>
      </c>
      <c r="S114" s="391" t="s">
        <v>451</v>
      </c>
    </row>
    <row r="115" spans="3:19" ht="12.5">
      <c r="J115" s="233"/>
      <c r="P115" s="269"/>
      <c r="Q115" s="269"/>
      <c r="R115" s="392">
        <v>-1048625.1108837957</v>
      </c>
      <c r="S115" s="391" t="s">
        <v>436</v>
      </c>
    </row>
    <row r="116" spans="3:19" ht="12.5">
      <c r="J116" s="233"/>
      <c r="P116" s="269"/>
      <c r="Q116" s="269"/>
      <c r="R116" s="392">
        <v>323508.35987446108</v>
      </c>
      <c r="S116" s="391" t="s">
        <v>511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341363441.72315437</v>
      </c>
      <c r="S117" s="391" t="s">
        <v>452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153513932.56603646</v>
      </c>
      <c r="S118" s="391" t="s">
        <v>453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36621986.626462959</v>
      </c>
      <c r="S119" s="391" t="s">
        <v>454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152814.26662427254</v>
      </c>
      <c r="S120" s="391" t="s">
        <v>455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69424196.779278234</v>
      </c>
      <c r="S121" s="391" t="s">
        <v>456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0.4389464278034414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2271343167.1429567</v>
      </c>
      <c r="S123" s="391" t="s">
        <v>438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7">
        <v>0.11972618179310132</v>
      </c>
      <c r="S124" s="393" t="s">
        <v>439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2919592476.2368197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3314145765.4726601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3069030519.3653927</v>
      </c>
      <c r="S127" s="395" t="s">
        <v>514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72147731.903008103</v>
      </c>
      <c r="S128" s="397" t="s">
        <v>512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80281832.621572271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80281832.621572271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zoomScaleNormal="100" zoomScaleSheetLayoutView="75" workbookViewId="0">
      <selection activeCell="D17" sqref="D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185645.99619752425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185645.99619752425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666" t="s">
        <v>485</v>
      </c>
      <c r="F9" s="478"/>
      <c r="G9" s="672" t="s">
        <v>533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45345.035116279068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608">
        <v>1331684.962726193</v>
      </c>
      <c r="E31" s="609">
        <v>46424.678809523808</v>
      </c>
      <c r="F31" s="608">
        <v>1285260.2839166692</v>
      </c>
      <c r="G31" s="609">
        <v>193554.70123512414</v>
      </c>
      <c r="H31" s="610">
        <v>193554.70123512414</v>
      </c>
      <c r="I31" s="511">
        <f t="shared" si="0"/>
        <v>0</v>
      </c>
      <c r="J31" s="511"/>
      <c r="K31" s="518">
        <f t="shared" ref="K31" si="15">G31</f>
        <v>193554.70123512414</v>
      </c>
      <c r="L31" s="519">
        <f t="shared" ref="L31" si="16">IF(K31&lt;&gt;0,+G31-K31,0)</f>
        <v>0</v>
      </c>
      <c r="M31" s="518">
        <f t="shared" ref="M31" si="17">H31</f>
        <v>193554.70123512414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608">
        <v>1285260.2839166692</v>
      </c>
      <c r="E32" s="609">
        <v>46424.678809523808</v>
      </c>
      <c r="F32" s="608">
        <v>1238835.6051071454</v>
      </c>
      <c r="G32" s="609">
        <v>205855.1419160036</v>
      </c>
      <c r="H32" s="610">
        <v>205855.1419160036</v>
      </c>
      <c r="I32" s="511">
        <f t="shared" si="0"/>
        <v>0</v>
      </c>
      <c r="J32" s="511"/>
      <c r="K32" s="518">
        <f t="shared" ref="K32" si="18">G32</f>
        <v>205855.1419160036</v>
      </c>
      <c r="L32" s="519">
        <f t="shared" ref="L32" si="19">IF(K32&lt;&gt;0,+G32-K32,0)</f>
        <v>0</v>
      </c>
      <c r="M32" s="518">
        <f t="shared" ref="M32" si="20">H32</f>
        <v>205855.1419160036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 ht="13">
      <c r="B33" s="195" t="str">
        <f t="shared" si="6"/>
        <v/>
      </c>
      <c r="C33" s="669">
        <f>IF(D11="","-",+C32+1)</f>
        <v>2024</v>
      </c>
      <c r="D33" s="608">
        <v>1238835.6051071454</v>
      </c>
      <c r="E33" s="609">
        <v>44314.466136363633</v>
      </c>
      <c r="F33" s="608">
        <v>1194521.1389707818</v>
      </c>
      <c r="G33" s="609">
        <v>189740.54209168235</v>
      </c>
      <c r="H33" s="610">
        <v>189740.54209168235</v>
      </c>
      <c r="I33" s="511">
        <f t="shared" si="0"/>
        <v>0</v>
      </c>
      <c r="J33" s="511"/>
      <c r="K33" s="518">
        <f t="shared" ref="K33" si="23">G33</f>
        <v>189740.54209168235</v>
      </c>
      <c r="L33" s="519">
        <f t="shared" ref="L33" si="24">IF(K33&lt;&gt;0,+G33-K33,0)</f>
        <v>0</v>
      </c>
      <c r="M33" s="518">
        <f t="shared" ref="M33" si="25">H33</f>
        <v>189740.54209168235</v>
      </c>
      <c r="N33" s="514">
        <f t="shared" ref="N33" si="26">IF(M33&lt;&gt;0,+H33-M33,0)</f>
        <v>0</v>
      </c>
      <c r="O33" s="514">
        <f t="shared" ref="O33" si="27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1194521.1389707818</v>
      </c>
      <c r="E34" s="522">
        <f>IF(+I14&lt;F33,I14,D34)</f>
        <v>45345.035116279068</v>
      </c>
      <c r="F34" s="523">
        <f t="shared" ref="F34:F48" si="28">+D34-E34</f>
        <v>1149176.1038545028</v>
      </c>
      <c r="G34" s="524">
        <f t="shared" ref="G34:G72" si="29">+I$12*((D34+F34)/2)+E34</f>
        <v>185645.99619752425</v>
      </c>
      <c r="H34" s="491">
        <f t="shared" ref="H34:H72" si="30">+I$13*((D34+F34)/2)+E34</f>
        <v>185645.99619752425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1149176.1038545028</v>
      </c>
      <c r="E35" s="522">
        <f>IF(+I14&lt;F34,I14,D35)</f>
        <v>45345.035116279068</v>
      </c>
      <c r="F35" s="523">
        <f t="shared" si="28"/>
        <v>1103831.0687382238</v>
      </c>
      <c r="G35" s="524">
        <f t="shared" si="29"/>
        <v>180217.00827977806</v>
      </c>
      <c r="H35" s="491">
        <f t="shared" si="30"/>
        <v>180217.00827977806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1103831.0687382238</v>
      </c>
      <c r="E36" s="522">
        <f>IF(+I14&lt;F35,I14,D36)</f>
        <v>45345.035116279068</v>
      </c>
      <c r="F36" s="523">
        <f t="shared" si="28"/>
        <v>1058486.0336219447</v>
      </c>
      <c r="G36" s="524">
        <f t="shared" si="29"/>
        <v>174788.02036203188</v>
      </c>
      <c r="H36" s="491">
        <f t="shared" si="30"/>
        <v>174788.02036203188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1058486.0336219447</v>
      </c>
      <c r="E37" s="522">
        <f>IF(+I14&lt;F36,I14,D37)</f>
        <v>45345.035116279068</v>
      </c>
      <c r="F37" s="523">
        <f t="shared" si="28"/>
        <v>1013140.9985056657</v>
      </c>
      <c r="G37" s="524">
        <f t="shared" si="29"/>
        <v>169359.03244428569</v>
      </c>
      <c r="H37" s="491">
        <f t="shared" si="30"/>
        <v>169359.03244428569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1013140.9985056657</v>
      </c>
      <c r="E38" s="522">
        <f>IF(+I14&lt;F37,I14,D38)</f>
        <v>45345.035116279068</v>
      </c>
      <c r="F38" s="523">
        <f t="shared" si="28"/>
        <v>967795.96338938666</v>
      </c>
      <c r="G38" s="524">
        <f t="shared" si="29"/>
        <v>163930.04452653951</v>
      </c>
      <c r="H38" s="491">
        <f t="shared" si="30"/>
        <v>163930.04452653951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967795.96338938666</v>
      </c>
      <c r="E39" s="522">
        <f>IF(+I14&lt;F38,I14,D39)</f>
        <v>45345.035116279068</v>
      </c>
      <c r="F39" s="523">
        <f t="shared" si="28"/>
        <v>922450.92827310762</v>
      </c>
      <c r="G39" s="524">
        <f t="shared" si="29"/>
        <v>158501.05660879333</v>
      </c>
      <c r="H39" s="491">
        <f t="shared" si="30"/>
        <v>158501.05660879333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922450.92827310762</v>
      </c>
      <c r="E40" s="522">
        <f>IF(+I14&lt;F39,I14,D40)</f>
        <v>45345.035116279068</v>
      </c>
      <c r="F40" s="523">
        <f t="shared" si="28"/>
        <v>877105.89315682859</v>
      </c>
      <c r="G40" s="524">
        <f t="shared" si="29"/>
        <v>153072.06869104711</v>
      </c>
      <c r="H40" s="491">
        <f t="shared" si="30"/>
        <v>153072.06869104711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877105.89315682859</v>
      </c>
      <c r="E41" s="522">
        <f>IF(+I14&lt;F40,I14,D41)</f>
        <v>45345.035116279068</v>
      </c>
      <c r="F41" s="523">
        <f t="shared" si="28"/>
        <v>831760.85804054956</v>
      </c>
      <c r="G41" s="524">
        <f t="shared" si="29"/>
        <v>147643.08077330093</v>
      </c>
      <c r="H41" s="491">
        <f t="shared" si="30"/>
        <v>147643.08077330093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831760.85804054956</v>
      </c>
      <c r="E42" s="522">
        <f>IF(+I14&lt;F41,I14,D42)</f>
        <v>45345.035116279068</v>
      </c>
      <c r="F42" s="523">
        <f t="shared" si="28"/>
        <v>786415.82292427053</v>
      </c>
      <c r="G42" s="524">
        <f t="shared" si="29"/>
        <v>142214.09285555474</v>
      </c>
      <c r="H42" s="491">
        <f t="shared" si="30"/>
        <v>142214.09285555474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786415.82292427053</v>
      </c>
      <c r="E43" s="522">
        <f>IF(+I14&lt;F42,I14,D43)</f>
        <v>45345.035116279068</v>
      </c>
      <c r="F43" s="523">
        <f t="shared" si="28"/>
        <v>741070.7878079915</v>
      </c>
      <c r="G43" s="524">
        <f t="shared" si="29"/>
        <v>136785.10493780856</v>
      </c>
      <c r="H43" s="491">
        <f t="shared" si="30"/>
        <v>136785.10493780856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741070.7878079915</v>
      </c>
      <c r="E44" s="522">
        <f>IF(+I14&lt;F43,I14,D44)</f>
        <v>45345.035116279068</v>
      </c>
      <c r="F44" s="523">
        <f t="shared" si="28"/>
        <v>695725.75269171246</v>
      </c>
      <c r="G44" s="524">
        <f t="shared" si="29"/>
        <v>131356.11702006237</v>
      </c>
      <c r="H44" s="491">
        <f t="shared" si="30"/>
        <v>131356.11702006237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695725.75269171246</v>
      </c>
      <c r="E45" s="522">
        <f>IF(+I14&lt;F44,I14,D45)</f>
        <v>45345.035116279068</v>
      </c>
      <c r="F45" s="523">
        <f t="shared" si="28"/>
        <v>650380.71757543343</v>
      </c>
      <c r="G45" s="524">
        <f t="shared" si="29"/>
        <v>125927.12910231619</v>
      </c>
      <c r="H45" s="491">
        <f t="shared" si="30"/>
        <v>125927.12910231619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650380.71757543343</v>
      </c>
      <c r="E46" s="522">
        <f>IF(+I14&lt;F45,I14,D46)</f>
        <v>45345.035116279068</v>
      </c>
      <c r="F46" s="523">
        <f t="shared" si="28"/>
        <v>605035.6824591544</v>
      </c>
      <c r="G46" s="524">
        <f t="shared" si="29"/>
        <v>120498.14118457001</v>
      </c>
      <c r="H46" s="491">
        <f t="shared" si="30"/>
        <v>120498.14118457001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605035.6824591544</v>
      </c>
      <c r="E47" s="522">
        <f>IF(+I14&lt;F46,I14,D47)</f>
        <v>45345.035116279068</v>
      </c>
      <c r="F47" s="523">
        <f t="shared" si="28"/>
        <v>559690.64734287537</v>
      </c>
      <c r="G47" s="524">
        <f t="shared" si="29"/>
        <v>115069.15326682382</v>
      </c>
      <c r="H47" s="491">
        <f t="shared" si="30"/>
        <v>115069.15326682382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559690.64734287537</v>
      </c>
      <c r="E48" s="522">
        <f>IF(+I14&lt;F47,I14,D48)</f>
        <v>45345.035116279068</v>
      </c>
      <c r="F48" s="523">
        <f t="shared" si="28"/>
        <v>514345.61222659628</v>
      </c>
      <c r="G48" s="524">
        <f t="shared" si="29"/>
        <v>109640.16534907764</v>
      </c>
      <c r="H48" s="491">
        <f t="shared" si="30"/>
        <v>109640.16534907764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514345.61222659628</v>
      </c>
      <c r="E49" s="522">
        <f>IF(+I14&lt;F48,I14,D49)</f>
        <v>45345.035116279068</v>
      </c>
      <c r="F49" s="523">
        <f t="shared" ref="F49:F72" si="31">+D49-E49</f>
        <v>469000.57711031719</v>
      </c>
      <c r="G49" s="524">
        <f t="shared" si="29"/>
        <v>104211.17743133142</v>
      </c>
      <c r="H49" s="491">
        <f t="shared" si="30"/>
        <v>104211.17743133142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469000.57711031719</v>
      </c>
      <c r="E50" s="522">
        <f>IF(+I14&lt;F49,I14,D50)</f>
        <v>45345.035116279068</v>
      </c>
      <c r="F50" s="523">
        <f t="shared" si="31"/>
        <v>423655.5419940381</v>
      </c>
      <c r="G50" s="524">
        <f t="shared" si="29"/>
        <v>98782.189513585239</v>
      </c>
      <c r="H50" s="491">
        <f t="shared" si="30"/>
        <v>98782.189513585239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423655.5419940381</v>
      </c>
      <c r="E51" s="522">
        <f>IF(+I14&lt;F50,I14,D51)</f>
        <v>45345.035116279068</v>
      </c>
      <c r="F51" s="523">
        <f t="shared" si="31"/>
        <v>378310.50687775901</v>
      </c>
      <c r="G51" s="524">
        <f t="shared" si="29"/>
        <v>93353.201595839055</v>
      </c>
      <c r="H51" s="491">
        <f t="shared" si="30"/>
        <v>93353.201595839055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378310.50687775901</v>
      </c>
      <c r="E52" s="522">
        <f>IF(+I14&lt;F51,I14,D52)</f>
        <v>45345.035116279068</v>
      </c>
      <c r="F52" s="523">
        <f t="shared" si="31"/>
        <v>332965.47176147992</v>
      </c>
      <c r="G52" s="524">
        <f t="shared" si="29"/>
        <v>87924.213678092856</v>
      </c>
      <c r="H52" s="491">
        <f t="shared" si="30"/>
        <v>87924.213678092856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332965.47176147992</v>
      </c>
      <c r="E53" s="522">
        <f>IF(+I14&lt;F52,I14,D53)</f>
        <v>45345.035116279068</v>
      </c>
      <c r="F53" s="523">
        <f t="shared" si="31"/>
        <v>287620.43664520083</v>
      </c>
      <c r="G53" s="524">
        <f t="shared" si="29"/>
        <v>82495.225760346657</v>
      </c>
      <c r="H53" s="491">
        <f t="shared" si="30"/>
        <v>82495.225760346657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287620.43664520083</v>
      </c>
      <c r="E54" s="522">
        <f>IF(+I14&lt;F53,I14,D54)</f>
        <v>45345.035116279068</v>
      </c>
      <c r="F54" s="523">
        <f t="shared" si="31"/>
        <v>242275.40152892176</v>
      </c>
      <c r="G54" s="524">
        <f t="shared" si="29"/>
        <v>77066.237842600473</v>
      </c>
      <c r="H54" s="491">
        <f t="shared" si="30"/>
        <v>77066.237842600473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242275.40152892176</v>
      </c>
      <c r="E55" s="522">
        <f>IF(+I14&lt;F54,I14,D55)</f>
        <v>45345.035116279068</v>
      </c>
      <c r="F55" s="523">
        <f t="shared" si="31"/>
        <v>196930.3664126427</v>
      </c>
      <c r="G55" s="524">
        <f t="shared" si="29"/>
        <v>71637.249924854274</v>
      </c>
      <c r="H55" s="491">
        <f t="shared" si="30"/>
        <v>71637.249924854274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196930.3664126427</v>
      </c>
      <c r="E56" s="522">
        <f>IF(+I14&lt;F55,I14,D56)</f>
        <v>45345.035116279068</v>
      </c>
      <c r="F56" s="523">
        <f t="shared" si="31"/>
        <v>151585.33129636364</v>
      </c>
      <c r="G56" s="524">
        <f t="shared" si="29"/>
        <v>66208.262007108089</v>
      </c>
      <c r="H56" s="491">
        <f t="shared" si="30"/>
        <v>66208.262007108089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151585.33129636364</v>
      </c>
      <c r="E57" s="522">
        <f>IF(+I14&lt;F56,I14,D57)</f>
        <v>45345.035116279068</v>
      </c>
      <c r="F57" s="523">
        <f t="shared" si="31"/>
        <v>106240.29618008458</v>
      </c>
      <c r="G57" s="524">
        <f t="shared" si="29"/>
        <v>60779.274089361897</v>
      </c>
      <c r="H57" s="491">
        <f t="shared" si="30"/>
        <v>60779.274089361897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106240.29618008458</v>
      </c>
      <c r="E58" s="522">
        <f>IF(+I14&lt;F57,I14,D58)</f>
        <v>45345.035116279068</v>
      </c>
      <c r="F58" s="523">
        <f t="shared" si="31"/>
        <v>60895.261063805512</v>
      </c>
      <c r="G58" s="524">
        <f t="shared" si="29"/>
        <v>55350.286171615706</v>
      </c>
      <c r="H58" s="491">
        <f t="shared" si="30"/>
        <v>55350.286171615706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60895.261063805512</v>
      </c>
      <c r="E59" s="522">
        <f>IF(+I14&lt;F58,I14,D59)</f>
        <v>45345.035116279068</v>
      </c>
      <c r="F59" s="523">
        <f t="shared" si="31"/>
        <v>15550.225947526444</v>
      </c>
      <c r="G59" s="524">
        <f t="shared" si="29"/>
        <v>49921.298253869514</v>
      </c>
      <c r="H59" s="491">
        <f t="shared" si="30"/>
        <v>49921.298253869514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15550.225947526444</v>
      </c>
      <c r="E60" s="522">
        <f>IF(+I14&lt;F59,I14,D60)</f>
        <v>15550.225947526444</v>
      </c>
      <c r="F60" s="523">
        <f t="shared" si="31"/>
        <v>0</v>
      </c>
      <c r="G60" s="524">
        <f t="shared" si="29"/>
        <v>16481.11053688512</v>
      </c>
      <c r="H60" s="491">
        <f t="shared" si="30"/>
        <v>16481.11053688512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1949836.5099999998</v>
      </c>
      <c r="F73" s="375"/>
      <c r="G73" s="375">
        <f>SUM(G17:G72)</f>
        <v>7130503.4528873451</v>
      </c>
      <c r="H73" s="375">
        <f>SUM(H17:H72)</f>
        <v>7130503.4528873451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205855.1419160036</v>
      </c>
      <c r="N87" s="546">
        <f>IF(J92&lt;D11,0,VLOOKUP(J92,C17:O72,11))</f>
        <v>205855.1419160036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199158.41525518207</v>
      </c>
      <c r="N88" s="550">
        <f>IF(J92&lt;D11,0,VLOOKUP(J92,C99:P154,7))</f>
        <v>199158.41525518207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-6696.7266608215286</v>
      </c>
      <c r="N89" s="555">
        <f>+N88-N87</f>
        <v>-6696.7266608215286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44314.466136363633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36">+I99-H99</f>
        <v>0</v>
      </c>
      <c r="K99" s="514"/>
      <c r="L99" s="512">
        <v>119814</v>
      </c>
      <c r="M99" s="513">
        <f t="shared" ref="M99:M130" si="37">IF(L99&lt;&gt;0,+H99-L99,0)</f>
        <v>0</v>
      </c>
      <c r="N99" s="512">
        <v>119814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36"/>
        <v>0</v>
      </c>
      <c r="K100" s="514"/>
      <c r="L100" s="518">
        <f t="shared" ref="L100:L105" si="40">H100</f>
        <v>327269.44030165928</v>
      </c>
      <c r="M100" s="519">
        <f t="shared" si="37"/>
        <v>0</v>
      </c>
      <c r="N100" s="518">
        <f t="shared" ref="N100:N105" si="41">I100</f>
        <v>327269.44030165928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36"/>
        <v>0</v>
      </c>
      <c r="K101" s="514"/>
      <c r="L101" s="518">
        <f t="shared" si="40"/>
        <v>354150.48973333737</v>
      </c>
      <c r="M101" s="519">
        <f t="shared" si="37"/>
        <v>0</v>
      </c>
      <c r="N101" s="518">
        <f t="shared" si="41"/>
        <v>354150.48973333737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36"/>
        <v>0</v>
      </c>
      <c r="K102" s="514"/>
      <c r="L102" s="518">
        <f t="shared" si="40"/>
        <v>318639.77382654941</v>
      </c>
      <c r="M102" s="519">
        <f t="shared" si="37"/>
        <v>0</v>
      </c>
      <c r="N102" s="518">
        <f t="shared" si="41"/>
        <v>318639.77382654941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36"/>
        <v>0</v>
      </c>
      <c r="K103" s="514"/>
      <c r="L103" s="518">
        <f t="shared" si="40"/>
        <v>305968.60569385614</v>
      </c>
      <c r="M103" s="519">
        <f t="shared" si="37"/>
        <v>0</v>
      </c>
      <c r="N103" s="518">
        <f t="shared" si="41"/>
        <v>305968.60569385614</v>
      </c>
      <c r="O103" s="514">
        <f t="shared" si="38"/>
        <v>0</v>
      </c>
      <c r="P103" s="514">
        <f t="shared" si="39"/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40"/>
        <v>278765.62951624766</v>
      </c>
      <c r="M104" s="519">
        <f t="shared" ref="M104:M109" si="43">IF(L104&lt;&gt;0,+H104-L104,0)</f>
        <v>0</v>
      </c>
      <c r="N104" s="518">
        <f t="shared" si="41"/>
        <v>278765.62951624766</v>
      </c>
      <c r="O104" s="514">
        <f t="shared" ref="O104:O109" si="44">IF(N104&lt;&gt;0,+I104-N104,0)</f>
        <v>0</v>
      </c>
      <c r="P104" s="514">
        <f t="shared" ref="P104:P109" si="45"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40"/>
        <v>273540.36469294201</v>
      </c>
      <c r="M105" s="519">
        <f t="shared" si="43"/>
        <v>0</v>
      </c>
      <c r="N105" s="518">
        <f t="shared" si="41"/>
        <v>273540.36469294201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36"/>
        <v>0</v>
      </c>
      <c r="K106" s="514"/>
      <c r="L106" s="518">
        <f t="shared" ref="L106:L111" si="46">H106</f>
        <v>260481.11000678584</v>
      </c>
      <c r="M106" s="519">
        <f t="shared" si="43"/>
        <v>0</v>
      </c>
      <c r="N106" s="518">
        <f t="shared" ref="N106:N111" si="47">I106</f>
        <v>260481.11000678584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36"/>
        <v>0</v>
      </c>
      <c r="K107" s="514"/>
      <c r="L107" s="518">
        <f t="shared" si="46"/>
        <v>245748.17532364058</v>
      </c>
      <c r="M107" s="519">
        <f t="shared" si="43"/>
        <v>0</v>
      </c>
      <c r="N107" s="518">
        <f t="shared" si="47"/>
        <v>245748.17532364058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36"/>
        <v>0</v>
      </c>
      <c r="K108" s="514"/>
      <c r="L108" s="518">
        <f t="shared" si="46"/>
        <v>232605.71494726205</v>
      </c>
      <c r="M108" s="519">
        <f t="shared" si="43"/>
        <v>0</v>
      </c>
      <c r="N108" s="518">
        <f t="shared" si="47"/>
        <v>232605.71494726205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36"/>
        <v>0</v>
      </c>
      <c r="K109" s="514"/>
      <c r="L109" s="518">
        <f t="shared" si="46"/>
        <v>203383.67510232344</v>
      </c>
      <c r="M109" s="519">
        <f t="shared" si="43"/>
        <v>0</v>
      </c>
      <c r="N109" s="518">
        <f t="shared" si="47"/>
        <v>203383.67510232344</v>
      </c>
      <c r="O109" s="514">
        <f t="shared" si="44"/>
        <v>0</v>
      </c>
      <c r="P109" s="514">
        <f t="shared" si="45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36"/>
        <v>0</v>
      </c>
      <c r="K110" s="514"/>
      <c r="L110" s="518">
        <f t="shared" si="46"/>
        <v>199526.74471129151</v>
      </c>
      <c r="M110" s="519">
        <f t="shared" ref="M110:M111" si="48">IF(L110&lt;&gt;0,+H110-L110,0)</f>
        <v>0</v>
      </c>
      <c r="N110" s="518">
        <f t="shared" si="47"/>
        <v>199526.74471129151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36"/>
        <v>0</v>
      </c>
      <c r="K111" s="514"/>
      <c r="L111" s="518">
        <f t="shared" si="46"/>
        <v>196438.52610487738</v>
      </c>
      <c r="M111" s="519">
        <f t="shared" si="48"/>
        <v>0</v>
      </c>
      <c r="N111" s="518">
        <f t="shared" si="47"/>
        <v>196438.52610487738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2021</v>
      </c>
      <c r="D112" s="508">
        <v>1371307.5341372078</v>
      </c>
      <c r="E112" s="516">
        <v>47556.988048780491</v>
      </c>
      <c r="F112" s="515">
        <v>1323750.5460884273</v>
      </c>
      <c r="G112" s="515">
        <v>1347529.0401128177</v>
      </c>
      <c r="H112" s="516">
        <v>200520.70455071999</v>
      </c>
      <c r="I112" s="510">
        <v>200520.70455071999</v>
      </c>
      <c r="J112" s="514">
        <f t="shared" si="36"/>
        <v>0</v>
      </c>
      <c r="K112" s="514"/>
      <c r="L112" s="518">
        <f t="shared" ref="L112" si="49">H112</f>
        <v>200520.70455071999</v>
      </c>
      <c r="M112" s="519">
        <f t="shared" ref="M112" si="50">IF(L112&lt;&gt;0,+H112-L112,0)</f>
        <v>0</v>
      </c>
      <c r="N112" s="518">
        <f t="shared" ref="N112" si="51">I112</f>
        <v>200520.70455071999</v>
      </c>
      <c r="O112" s="514">
        <f t="shared" ref="O112" si="52">IF(N112&lt;&gt;0,+I112-N112,0)</f>
        <v>0</v>
      </c>
      <c r="P112" s="514">
        <f t="shared" ref="P112" si="53">+O112-M112</f>
        <v>0</v>
      </c>
      <c r="Q112" s="269"/>
    </row>
    <row r="113" spans="2:17" ht="13">
      <c r="B113" s="195" t="str">
        <f t="shared" si="42"/>
        <v/>
      </c>
      <c r="C113" s="669">
        <f>IF(D93="","-",+C112+1)</f>
        <v>2022</v>
      </c>
      <c r="D113" s="374">
        <v>1323750.5460884273</v>
      </c>
      <c r="E113" s="522">
        <v>46424.678809523808</v>
      </c>
      <c r="F113" s="523">
        <v>1277325.8672789035</v>
      </c>
      <c r="G113" s="523">
        <v>1300538.2066836655</v>
      </c>
      <c r="H113" s="526">
        <v>199183.09136083254</v>
      </c>
      <c r="I113" s="577">
        <v>199183.09136083254</v>
      </c>
      <c r="J113" s="514">
        <f t="shared" si="36"/>
        <v>0</v>
      </c>
      <c r="K113" s="514"/>
      <c r="L113" s="525"/>
      <c r="M113" s="514">
        <f t="shared" si="37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2023</v>
      </c>
      <c r="D114" s="374">
        <f>IF(F113+SUM(E$99:E113)=D$92,F113,D$92-SUM(E$99:E113))</f>
        <v>1277325.8672789035</v>
      </c>
      <c r="E114" s="522">
        <f>IF(+J96&lt;F113,J96,D114)</f>
        <v>44314.466136363633</v>
      </c>
      <c r="F114" s="523">
        <f t="shared" ref="F114:F130" si="54">+D114-E114</f>
        <v>1233011.4011425399</v>
      </c>
      <c r="G114" s="523">
        <f t="shared" ref="G114:G130" si="55">+(F114+D114)/2</f>
        <v>1255168.6342107216</v>
      </c>
      <c r="H114" s="526">
        <f t="shared" ref="H114:H154" si="56">+J$94*G114+E114</f>
        <v>199158.41525518207</v>
      </c>
      <c r="I114" s="577">
        <f t="shared" ref="I114:I154" si="57">+J$95*G114+E114</f>
        <v>199158.41525518207</v>
      </c>
      <c r="J114" s="514">
        <f t="shared" si="36"/>
        <v>0</v>
      </c>
      <c r="K114" s="514"/>
      <c r="L114" s="525"/>
      <c r="M114" s="514">
        <f t="shared" si="37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2024</v>
      </c>
      <c r="D115" s="374">
        <f>IF(F114+SUM(E$99:E114)=D$92,F114,D$92-SUM(E$99:E114))</f>
        <v>1233011.4011425399</v>
      </c>
      <c r="E115" s="522">
        <f>IF(+J96&lt;F114,J96,D115)</f>
        <v>44314.466136363633</v>
      </c>
      <c r="F115" s="523">
        <f t="shared" si="54"/>
        <v>1188696.9350061764</v>
      </c>
      <c r="G115" s="523">
        <f t="shared" si="55"/>
        <v>1210854.1680743583</v>
      </c>
      <c r="H115" s="526">
        <f t="shared" si="56"/>
        <v>193691.55864912807</v>
      </c>
      <c r="I115" s="577">
        <f t="shared" si="57"/>
        <v>193691.55864912807</v>
      </c>
      <c r="J115" s="514">
        <f t="shared" si="36"/>
        <v>0</v>
      </c>
      <c r="K115" s="514"/>
      <c r="L115" s="525"/>
      <c r="M115" s="514">
        <f t="shared" si="37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2025</v>
      </c>
      <c r="D116" s="374">
        <f>IF(F115+SUM(E$99:E115)=D$92,F115,D$92-SUM(E$99:E115))</f>
        <v>1188696.9350061764</v>
      </c>
      <c r="E116" s="522">
        <f>IF(+J96&lt;F115,J96,D116)</f>
        <v>44314.466136363633</v>
      </c>
      <c r="F116" s="523">
        <f t="shared" si="54"/>
        <v>1144382.4688698128</v>
      </c>
      <c r="G116" s="523">
        <f t="shared" si="55"/>
        <v>1166539.7019379945</v>
      </c>
      <c r="H116" s="526">
        <f t="shared" si="56"/>
        <v>188224.70204307404</v>
      </c>
      <c r="I116" s="577">
        <f t="shared" si="57"/>
        <v>188224.70204307404</v>
      </c>
      <c r="J116" s="514">
        <f t="shared" si="36"/>
        <v>0</v>
      </c>
      <c r="K116" s="514"/>
      <c r="L116" s="525"/>
      <c r="M116" s="514">
        <f t="shared" si="37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2026</v>
      </c>
      <c r="D117" s="374">
        <f>IF(F116+SUM(E$99:E116)=D$92,F116,D$92-SUM(E$99:E116))</f>
        <v>1144382.4688698128</v>
      </c>
      <c r="E117" s="522">
        <f>IF(+J96&lt;F116,J96,D117)</f>
        <v>44314.466136363633</v>
      </c>
      <c r="F117" s="523">
        <f t="shared" si="54"/>
        <v>1100068.0027334492</v>
      </c>
      <c r="G117" s="523">
        <f t="shared" si="55"/>
        <v>1122225.2358016311</v>
      </c>
      <c r="H117" s="526">
        <f t="shared" si="56"/>
        <v>182757.84543702003</v>
      </c>
      <c r="I117" s="577">
        <f t="shared" si="57"/>
        <v>182757.84543702003</v>
      </c>
      <c r="J117" s="514">
        <f t="shared" si="36"/>
        <v>0</v>
      </c>
      <c r="K117" s="514"/>
      <c r="L117" s="525"/>
      <c r="M117" s="514">
        <f t="shared" si="37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2027</v>
      </c>
      <c r="D118" s="374">
        <f>IF(F117+SUM(E$99:E117)=D$92,F117,D$92-SUM(E$99:E117))</f>
        <v>1100068.0027334492</v>
      </c>
      <c r="E118" s="522">
        <f>IF(+J96&lt;F117,J96,D118)</f>
        <v>44314.466136363633</v>
      </c>
      <c r="F118" s="523">
        <f t="shared" si="54"/>
        <v>1055753.5365970857</v>
      </c>
      <c r="G118" s="523">
        <f t="shared" si="55"/>
        <v>1077910.7696652673</v>
      </c>
      <c r="H118" s="526">
        <f t="shared" si="56"/>
        <v>177290.988830966</v>
      </c>
      <c r="I118" s="577">
        <f t="shared" si="57"/>
        <v>177290.988830966</v>
      </c>
      <c r="J118" s="514">
        <f t="shared" si="36"/>
        <v>0</v>
      </c>
      <c r="K118" s="514"/>
      <c r="L118" s="525"/>
      <c r="M118" s="514">
        <f t="shared" si="37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2028</v>
      </c>
      <c r="D119" s="374">
        <f>IF(F118+SUM(E$99:E118)=D$92,F118,D$92-SUM(E$99:E118))</f>
        <v>1055753.5365970857</v>
      </c>
      <c r="E119" s="522">
        <f>IF(+J96&lt;F118,J96,D119)</f>
        <v>44314.466136363633</v>
      </c>
      <c r="F119" s="523">
        <f t="shared" si="54"/>
        <v>1011439.070460722</v>
      </c>
      <c r="G119" s="523">
        <f t="shared" si="55"/>
        <v>1033596.3035289038</v>
      </c>
      <c r="H119" s="526">
        <f t="shared" si="56"/>
        <v>171824.132224912</v>
      </c>
      <c r="I119" s="577">
        <f t="shared" si="57"/>
        <v>171824.132224912</v>
      </c>
      <c r="J119" s="514">
        <f t="shared" si="36"/>
        <v>0</v>
      </c>
      <c r="K119" s="514"/>
      <c r="L119" s="525"/>
      <c r="M119" s="514">
        <f t="shared" si="37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2029</v>
      </c>
      <c r="D120" s="374">
        <f>IF(F119+SUM(E$99:E119)=D$92,F119,D$92-SUM(E$99:E119))</f>
        <v>1011439.070460722</v>
      </c>
      <c r="E120" s="522">
        <f>IF(+J96&lt;F119,J96,D120)</f>
        <v>44314.466136363633</v>
      </c>
      <c r="F120" s="523">
        <f t="shared" si="54"/>
        <v>967124.60432435828</v>
      </c>
      <c r="G120" s="523">
        <f t="shared" si="55"/>
        <v>989281.83739254018</v>
      </c>
      <c r="H120" s="526">
        <f t="shared" si="56"/>
        <v>166357.27561885797</v>
      </c>
      <c r="I120" s="577">
        <f t="shared" si="57"/>
        <v>166357.27561885797</v>
      </c>
      <c r="J120" s="514">
        <f t="shared" si="36"/>
        <v>0</v>
      </c>
      <c r="K120" s="514"/>
      <c r="L120" s="525"/>
      <c r="M120" s="514">
        <f t="shared" si="37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2030</v>
      </c>
      <c r="D121" s="374">
        <f>IF(F120+SUM(E$99:E120)=D$92,F120,D$92-SUM(E$99:E120))</f>
        <v>967124.60432435828</v>
      </c>
      <c r="E121" s="522">
        <f>IF(+J96&lt;F120,J96,D121)</f>
        <v>44314.466136363633</v>
      </c>
      <c r="F121" s="523">
        <f t="shared" si="54"/>
        <v>922810.1381879946</v>
      </c>
      <c r="G121" s="523">
        <f t="shared" si="55"/>
        <v>944967.37125617638</v>
      </c>
      <c r="H121" s="526">
        <f t="shared" si="56"/>
        <v>160890.41901280393</v>
      </c>
      <c r="I121" s="577">
        <f t="shared" si="57"/>
        <v>160890.41901280393</v>
      </c>
      <c r="J121" s="514">
        <f t="shared" si="36"/>
        <v>0</v>
      </c>
      <c r="K121" s="514"/>
      <c r="L121" s="525"/>
      <c r="M121" s="514">
        <f t="shared" si="37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2031</v>
      </c>
      <c r="D122" s="374">
        <f>IF(F121+SUM(E$99:E121)=D$92,F121,D$92-SUM(E$99:E121))</f>
        <v>922810.1381879946</v>
      </c>
      <c r="E122" s="522">
        <f>IF(+J96&lt;F121,J96,D122)</f>
        <v>44314.466136363633</v>
      </c>
      <c r="F122" s="523">
        <f t="shared" si="54"/>
        <v>878495.67205163091</v>
      </c>
      <c r="G122" s="523">
        <f t="shared" si="55"/>
        <v>900652.90511981281</v>
      </c>
      <c r="H122" s="526">
        <f t="shared" si="56"/>
        <v>155423.5624067499</v>
      </c>
      <c r="I122" s="577">
        <f t="shared" si="57"/>
        <v>155423.5624067499</v>
      </c>
      <c r="J122" s="514">
        <f t="shared" si="36"/>
        <v>0</v>
      </c>
      <c r="K122" s="514"/>
      <c r="L122" s="525"/>
      <c r="M122" s="514">
        <f t="shared" si="37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2032</v>
      </c>
      <c r="D123" s="374">
        <f>IF(F122+SUM(E$99:E122)=D$92,F122,D$92-SUM(E$99:E122))</f>
        <v>878495.67205163091</v>
      </c>
      <c r="E123" s="522">
        <f>IF(+J96&lt;F122,J96,D123)</f>
        <v>44314.466136363633</v>
      </c>
      <c r="F123" s="523">
        <f t="shared" si="54"/>
        <v>834181.20591526723</v>
      </c>
      <c r="G123" s="523">
        <f t="shared" si="55"/>
        <v>856338.43898344901</v>
      </c>
      <c r="H123" s="526">
        <f t="shared" si="56"/>
        <v>149956.70580069584</v>
      </c>
      <c r="I123" s="577">
        <f t="shared" si="57"/>
        <v>149956.70580069584</v>
      </c>
      <c r="J123" s="514">
        <f t="shared" si="36"/>
        <v>0</v>
      </c>
      <c r="K123" s="514"/>
      <c r="L123" s="525"/>
      <c r="M123" s="514">
        <f t="shared" si="37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2033</v>
      </c>
      <c r="D124" s="374">
        <f>IF(F123+SUM(E$99:E123)=D$92,F123,D$92-SUM(E$99:E123))</f>
        <v>834181.20591526723</v>
      </c>
      <c r="E124" s="522">
        <f>IF(+J96&lt;F123,J96,D124)</f>
        <v>44314.466136363633</v>
      </c>
      <c r="F124" s="523">
        <f t="shared" si="54"/>
        <v>789866.73977890355</v>
      </c>
      <c r="G124" s="523">
        <f t="shared" si="55"/>
        <v>812023.97284708545</v>
      </c>
      <c r="H124" s="526">
        <f t="shared" si="56"/>
        <v>144489.84919464184</v>
      </c>
      <c r="I124" s="577">
        <f t="shared" si="57"/>
        <v>144489.84919464184</v>
      </c>
      <c r="J124" s="514">
        <f t="shared" si="36"/>
        <v>0</v>
      </c>
      <c r="K124" s="514"/>
      <c r="L124" s="525"/>
      <c r="M124" s="514">
        <f t="shared" si="37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2034</v>
      </c>
      <c r="D125" s="374">
        <f>IF(F124+SUM(E$99:E124)=D$92,F124,D$92-SUM(E$99:E124))</f>
        <v>789866.73977890355</v>
      </c>
      <c r="E125" s="522">
        <f>IF(+J96&lt;F124,J96,D125)</f>
        <v>44314.466136363633</v>
      </c>
      <c r="F125" s="523">
        <f t="shared" si="54"/>
        <v>745552.27364253986</v>
      </c>
      <c r="G125" s="523">
        <f t="shared" si="55"/>
        <v>767709.50671072165</v>
      </c>
      <c r="H125" s="526">
        <f t="shared" si="56"/>
        <v>139022.99258858777</v>
      </c>
      <c r="I125" s="577">
        <f t="shared" si="57"/>
        <v>139022.99258858777</v>
      </c>
      <c r="J125" s="514">
        <f t="shared" si="36"/>
        <v>0</v>
      </c>
      <c r="K125" s="514"/>
      <c r="L125" s="525"/>
      <c r="M125" s="514">
        <f t="shared" si="37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2035</v>
      </c>
      <c r="D126" s="374">
        <f>IF(F125+SUM(E$99:E125)=D$92,F125,D$92-SUM(E$99:E125))</f>
        <v>745552.27364253986</v>
      </c>
      <c r="E126" s="522">
        <f>IF(+J96&lt;F125,J96,D126)</f>
        <v>44314.466136363633</v>
      </c>
      <c r="F126" s="523">
        <f t="shared" si="54"/>
        <v>701237.80750617618</v>
      </c>
      <c r="G126" s="523">
        <f t="shared" si="55"/>
        <v>723395.04057435808</v>
      </c>
      <c r="H126" s="526">
        <f t="shared" si="56"/>
        <v>133556.13598253377</v>
      </c>
      <c r="I126" s="577">
        <f t="shared" si="57"/>
        <v>133556.13598253377</v>
      </c>
      <c r="J126" s="514">
        <f t="shared" si="36"/>
        <v>0</v>
      </c>
      <c r="K126" s="514"/>
      <c r="L126" s="525"/>
      <c r="M126" s="514">
        <f t="shared" si="37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2036</v>
      </c>
      <c r="D127" s="374">
        <f>IF(F126+SUM(E$99:E126)=D$92,F126,D$92-SUM(E$99:E126))</f>
        <v>701237.80750617618</v>
      </c>
      <c r="E127" s="522">
        <f>IF(+J96&lt;F126,J96,D127)</f>
        <v>44314.466136363633</v>
      </c>
      <c r="F127" s="523">
        <f t="shared" si="54"/>
        <v>656923.34136981249</v>
      </c>
      <c r="G127" s="523">
        <f t="shared" si="55"/>
        <v>679080.57443799428</v>
      </c>
      <c r="H127" s="526">
        <f t="shared" si="56"/>
        <v>128089.27937647971</v>
      </c>
      <c r="I127" s="577">
        <f t="shared" si="57"/>
        <v>128089.27937647971</v>
      </c>
      <c r="J127" s="514">
        <f t="shared" si="36"/>
        <v>0</v>
      </c>
      <c r="K127" s="514"/>
      <c r="L127" s="525"/>
      <c r="M127" s="514">
        <f t="shared" si="37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2037</v>
      </c>
      <c r="D128" s="374">
        <f>IF(F127+SUM(E$99:E127)=D$92,F127,D$92-SUM(E$99:E127))</f>
        <v>656923.34136981249</v>
      </c>
      <c r="E128" s="522">
        <f>IF(+J96&lt;F127,J96,D128)</f>
        <v>44314.466136363633</v>
      </c>
      <c r="F128" s="523">
        <f t="shared" si="54"/>
        <v>612608.87523344881</v>
      </c>
      <c r="G128" s="523">
        <f t="shared" si="55"/>
        <v>634766.10830163071</v>
      </c>
      <c r="H128" s="526">
        <f t="shared" si="56"/>
        <v>122622.42277042571</v>
      </c>
      <c r="I128" s="577">
        <f t="shared" si="57"/>
        <v>122622.42277042571</v>
      </c>
      <c r="J128" s="514">
        <f t="shared" si="36"/>
        <v>0</v>
      </c>
      <c r="K128" s="514"/>
      <c r="L128" s="525"/>
      <c r="M128" s="514">
        <f t="shared" si="37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2038</v>
      </c>
      <c r="D129" s="374">
        <f>IF(F128+SUM(E$99:E128)=D$92,F128,D$92-SUM(E$99:E128))</f>
        <v>612608.87523344881</v>
      </c>
      <c r="E129" s="522">
        <f>IF(+J96&lt;F128,J96,D129)</f>
        <v>44314.466136363633</v>
      </c>
      <c r="F129" s="523">
        <f t="shared" si="54"/>
        <v>568294.40909708512</v>
      </c>
      <c r="G129" s="523">
        <f t="shared" si="55"/>
        <v>590451.64216526691</v>
      </c>
      <c r="H129" s="526">
        <f t="shared" si="56"/>
        <v>117155.56616437164</v>
      </c>
      <c r="I129" s="577">
        <f t="shared" si="57"/>
        <v>117155.56616437164</v>
      </c>
      <c r="J129" s="514">
        <f t="shared" si="36"/>
        <v>0</v>
      </c>
      <c r="K129" s="514"/>
      <c r="L129" s="525"/>
      <c r="M129" s="514">
        <f t="shared" si="37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2039</v>
      </c>
      <c r="D130" s="374">
        <f>IF(F129+SUM(E$99:E129)=D$92,F129,D$92-SUM(E$99:E129))</f>
        <v>568294.40909708512</v>
      </c>
      <c r="E130" s="522">
        <f>IF(+J96&lt;F129,J96,D130)</f>
        <v>44314.466136363633</v>
      </c>
      <c r="F130" s="523">
        <f t="shared" si="54"/>
        <v>523979.9429607215</v>
      </c>
      <c r="G130" s="523">
        <f t="shared" si="55"/>
        <v>546137.17602890334</v>
      </c>
      <c r="H130" s="526">
        <f t="shared" si="56"/>
        <v>111688.70955831764</v>
      </c>
      <c r="I130" s="577">
        <f t="shared" si="57"/>
        <v>111688.70955831764</v>
      </c>
      <c r="J130" s="514">
        <f t="shared" si="36"/>
        <v>0</v>
      </c>
      <c r="K130" s="514"/>
      <c r="L130" s="525"/>
      <c r="M130" s="514">
        <f t="shared" si="37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2040</v>
      </c>
      <c r="D131" s="374">
        <f>IF(F130+SUM(E$99:E130)=D$92,F130,D$92-SUM(E$99:E130))</f>
        <v>523979.9429607215</v>
      </c>
      <c r="E131" s="522">
        <f>IF(+J96&lt;F130,J96,D131)</f>
        <v>44314.466136363633</v>
      </c>
      <c r="F131" s="523">
        <f t="shared" ref="F131:F154" si="58">+D131-E131</f>
        <v>479665.47682435787</v>
      </c>
      <c r="G131" s="523">
        <f t="shared" ref="G131:G154" si="59">+(F131+D131)/2</f>
        <v>501822.70989253966</v>
      </c>
      <c r="H131" s="526">
        <f t="shared" si="56"/>
        <v>106221.85295226361</v>
      </c>
      <c r="I131" s="577">
        <f t="shared" si="57"/>
        <v>106221.85295226361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2041</v>
      </c>
      <c r="D132" s="374">
        <f>IF(F131+SUM(E$99:E131)=D$92,F131,D$92-SUM(E$99:E131))</f>
        <v>479665.47682435787</v>
      </c>
      <c r="E132" s="522">
        <f>IF(+J96&lt;F131,J96,D132)</f>
        <v>44314.466136363633</v>
      </c>
      <c r="F132" s="523">
        <f t="shared" si="58"/>
        <v>435351.01068799425</v>
      </c>
      <c r="G132" s="523">
        <f t="shared" si="59"/>
        <v>457508.24375617609</v>
      </c>
      <c r="H132" s="526">
        <f t="shared" si="56"/>
        <v>100754.99634620958</v>
      </c>
      <c r="I132" s="577">
        <f t="shared" si="57"/>
        <v>100754.99634620958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2042</v>
      </c>
      <c r="D133" s="374">
        <f>IF(F132+SUM(E$99:E132)=D$92,F132,D$92-SUM(E$99:E132))</f>
        <v>435351.01068799425</v>
      </c>
      <c r="E133" s="522">
        <f>IF(+J96&lt;F132,J96,D133)</f>
        <v>44314.466136363633</v>
      </c>
      <c r="F133" s="523">
        <f t="shared" si="58"/>
        <v>391036.54455163062</v>
      </c>
      <c r="G133" s="523">
        <f t="shared" si="59"/>
        <v>413193.7776198124</v>
      </c>
      <c r="H133" s="526">
        <f t="shared" si="56"/>
        <v>95288.139740155544</v>
      </c>
      <c r="I133" s="577">
        <f t="shared" si="57"/>
        <v>95288.139740155544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2043</v>
      </c>
      <c r="D134" s="374">
        <f>IF(F133+SUM(E$99:E133)=D$92,F133,D$92-SUM(E$99:E133))</f>
        <v>391036.54455163062</v>
      </c>
      <c r="E134" s="522">
        <f>IF(+J96&lt;F133,J96,D134)</f>
        <v>44314.466136363633</v>
      </c>
      <c r="F134" s="523">
        <f t="shared" si="58"/>
        <v>346722.07841526699</v>
      </c>
      <c r="G134" s="523">
        <f t="shared" si="59"/>
        <v>368879.31148344884</v>
      </c>
      <c r="H134" s="526">
        <f t="shared" si="56"/>
        <v>89821.283134101541</v>
      </c>
      <c r="I134" s="577">
        <f t="shared" si="57"/>
        <v>89821.283134101541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2044</v>
      </c>
      <c r="D135" s="374">
        <f>IF(F134+SUM(E$99:E134)=D$92,F134,D$92-SUM(E$99:E134))</f>
        <v>346722.07841526699</v>
      </c>
      <c r="E135" s="522">
        <f>IF(+J96&lt;F134,J96,D135)</f>
        <v>44314.466136363633</v>
      </c>
      <c r="F135" s="523">
        <f t="shared" si="58"/>
        <v>302407.61227890337</v>
      </c>
      <c r="G135" s="523">
        <f t="shared" si="59"/>
        <v>324564.84534708515</v>
      </c>
      <c r="H135" s="526">
        <f t="shared" si="56"/>
        <v>84354.426528047508</v>
      </c>
      <c r="I135" s="577">
        <f t="shared" si="57"/>
        <v>84354.426528047508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2045</v>
      </c>
      <c r="D136" s="374">
        <f>IF(F135+SUM(E$99:E135)=D$92,F135,D$92-SUM(E$99:E135))</f>
        <v>302407.61227890337</v>
      </c>
      <c r="E136" s="522">
        <f>IF(+J96&lt;F135,J96,D136)</f>
        <v>44314.466136363633</v>
      </c>
      <c r="F136" s="523">
        <f t="shared" si="58"/>
        <v>258093.14614253974</v>
      </c>
      <c r="G136" s="523">
        <f t="shared" si="59"/>
        <v>280250.37921072158</v>
      </c>
      <c r="H136" s="526">
        <f t="shared" si="56"/>
        <v>78887.569921993476</v>
      </c>
      <c r="I136" s="577">
        <f t="shared" si="57"/>
        <v>78887.569921993476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2046</v>
      </c>
      <c r="D137" s="374">
        <f>IF(F136+SUM(E$99:E136)=D$92,F136,D$92-SUM(E$99:E136))</f>
        <v>258093.14614253974</v>
      </c>
      <c r="E137" s="522">
        <f>IF(+J96&lt;F136,J96,D137)</f>
        <v>44314.466136363633</v>
      </c>
      <c r="F137" s="523">
        <f t="shared" si="58"/>
        <v>213778.68000617612</v>
      </c>
      <c r="G137" s="523">
        <f t="shared" si="59"/>
        <v>235935.91307435793</v>
      </c>
      <c r="H137" s="526">
        <f t="shared" si="56"/>
        <v>73420.713315939458</v>
      </c>
      <c r="I137" s="577">
        <f t="shared" si="57"/>
        <v>73420.713315939458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2047</v>
      </c>
      <c r="D138" s="374">
        <f>IF(F137+SUM(E$99:E137)=D$92,F137,D$92-SUM(E$99:E137))</f>
        <v>213778.68000617612</v>
      </c>
      <c r="E138" s="522">
        <f>IF(+J96&lt;F137,J96,D138)</f>
        <v>44314.466136363633</v>
      </c>
      <c r="F138" s="523">
        <f t="shared" si="58"/>
        <v>169464.21386981249</v>
      </c>
      <c r="G138" s="523">
        <f t="shared" si="59"/>
        <v>191621.4469379943</v>
      </c>
      <c r="H138" s="526">
        <f t="shared" si="56"/>
        <v>67953.856709885426</v>
      </c>
      <c r="I138" s="577">
        <f t="shared" si="57"/>
        <v>67953.856709885426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2048</v>
      </c>
      <c r="D139" s="374">
        <f>IF(F138+SUM(E$99:E138)=D$92,F138,D$92-SUM(E$99:E138))</f>
        <v>169464.21386981249</v>
      </c>
      <c r="E139" s="522">
        <f>IF(+J96&lt;F138,J96,D139)</f>
        <v>44314.466136363633</v>
      </c>
      <c r="F139" s="523">
        <f t="shared" si="58"/>
        <v>125149.74773344886</v>
      </c>
      <c r="G139" s="523">
        <f t="shared" si="59"/>
        <v>147306.98080163068</v>
      </c>
      <c r="H139" s="526">
        <f t="shared" si="56"/>
        <v>62487.000103831408</v>
      </c>
      <c r="I139" s="577">
        <f t="shared" si="57"/>
        <v>62487.000103831408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2049</v>
      </c>
      <c r="D140" s="374">
        <f>IF(F139+SUM(E$99:E139)=D$92,F139,D$92-SUM(E$99:E139))</f>
        <v>125149.74773344886</v>
      </c>
      <c r="E140" s="522">
        <f>IF(+J96&lt;F139,J96,D140)</f>
        <v>44314.466136363633</v>
      </c>
      <c r="F140" s="523">
        <f t="shared" si="58"/>
        <v>80835.281597085239</v>
      </c>
      <c r="G140" s="523">
        <f t="shared" si="59"/>
        <v>102992.51466526705</v>
      </c>
      <c r="H140" s="526">
        <f t="shared" si="56"/>
        <v>57020.143497777375</v>
      </c>
      <c r="I140" s="577">
        <f t="shared" si="57"/>
        <v>57020.143497777375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2050</v>
      </c>
      <c r="D141" s="374">
        <f>IF(F140+SUM(E$99:E140)=D$92,F140,D$92-SUM(E$99:E140))</f>
        <v>80835.281597085239</v>
      </c>
      <c r="E141" s="522">
        <f>IF(+J96&lt;F140,J96,D141)</f>
        <v>44314.466136363633</v>
      </c>
      <c r="F141" s="523">
        <f t="shared" si="58"/>
        <v>36520.815460721606</v>
      </c>
      <c r="G141" s="523">
        <f t="shared" si="59"/>
        <v>58678.048528903426</v>
      </c>
      <c r="H141" s="526">
        <f t="shared" si="56"/>
        <v>51553.28689172335</v>
      </c>
      <c r="I141" s="577">
        <f t="shared" si="57"/>
        <v>51553.28689172335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2051</v>
      </c>
      <c r="D142" s="374">
        <f>IF(F141+SUM(E$99:E141)=D$92,F141,D$92-SUM(E$99:E141))</f>
        <v>36520.815460721606</v>
      </c>
      <c r="E142" s="522">
        <f>IF(+J96&lt;F141,J96,D142)</f>
        <v>36520.815460721606</v>
      </c>
      <c r="F142" s="523">
        <f t="shared" si="58"/>
        <v>0</v>
      </c>
      <c r="G142" s="523">
        <f t="shared" si="59"/>
        <v>18260.407730360803</v>
      </c>
      <c r="H142" s="526">
        <f t="shared" si="56"/>
        <v>38773.511686887956</v>
      </c>
      <c r="I142" s="577">
        <f t="shared" si="57"/>
        <v>38773.511686887956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9"/>
        <v>0</v>
      </c>
      <c r="H143" s="526">
        <f t="shared" si="56"/>
        <v>0</v>
      </c>
      <c r="I143" s="577">
        <f t="shared" si="57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1949836.5099999991</v>
      </c>
      <c r="F155" s="375"/>
      <c r="G155" s="375"/>
      <c r="H155" s="375">
        <f>SUM(H99:H154)</f>
        <v>7264773.3876158874</v>
      </c>
      <c r="I155" s="375">
        <f>SUM(I99:I154)</f>
        <v>7264773.3876158874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view="pageBreakPreview" zoomScale="72" zoomScaleNormal="100" zoomScaleSheetLayoutView="7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3" thickBot="1">
      <c r="C17" s="507">
        <f>IF(D11= "","-",D11)</f>
        <v>2009</v>
      </c>
      <c r="D17" s="374">
        <v>0</v>
      </c>
      <c r="E17" s="601">
        <v>0</v>
      </c>
      <c r="F17" s="374">
        <v>0</v>
      </c>
      <c r="G17" s="601">
        <v>0</v>
      </c>
      <c r="H17" s="491">
        <v>0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3" thickBot="1">
      <c r="B18" s="195" t="str">
        <f>IF(D18=F17,"","IU")</f>
        <v/>
      </c>
      <c r="C18" s="507">
        <f>IF(D11="","-",+C17+1)</f>
        <v>2010</v>
      </c>
      <c r="D18" s="523">
        <v>0</v>
      </c>
      <c r="E18" s="522">
        <v>0</v>
      </c>
      <c r="F18" s="523">
        <v>0</v>
      </c>
      <c r="G18" s="524">
        <v>0</v>
      </c>
      <c r="H18" s="491">
        <v>0</v>
      </c>
      <c r="I18" s="511">
        <f t="shared" si="0"/>
        <v>0</v>
      </c>
      <c r="J18" s="511"/>
      <c r="K18" s="512">
        <v>0</v>
      </c>
      <c r="L18" s="597">
        <f t="shared" ref="L18:L32" si="4">IF(K18&lt;&gt;0,+G18-K18,0)</f>
        <v>0</v>
      </c>
      <c r="M18" s="512">
        <v>0</v>
      </c>
      <c r="N18" s="513">
        <f t="shared" ref="N18:N32" si="5">IF(M18&lt;&gt;0,+H18-M18,0)</f>
        <v>0</v>
      </c>
      <c r="O18" s="514">
        <f t="shared" si="3"/>
        <v>0</v>
      </c>
      <c r="P18" s="272"/>
    </row>
    <row r="19" spans="2:16" ht="13" thickBot="1">
      <c r="B19" s="195" t="str">
        <f>IF(D19=F18,"","IU")</f>
        <v/>
      </c>
      <c r="C19" s="507">
        <f>IF(D11="","-",+C18+1)</f>
        <v>2011</v>
      </c>
      <c r="D19" s="523">
        <v>0</v>
      </c>
      <c r="E19" s="522">
        <v>0</v>
      </c>
      <c r="F19" s="523">
        <v>0</v>
      </c>
      <c r="G19" s="524">
        <v>0</v>
      </c>
      <c r="H19" s="491">
        <v>0</v>
      </c>
      <c r="I19" s="511">
        <f t="shared" si="0"/>
        <v>0</v>
      </c>
      <c r="J19" s="511"/>
      <c r="K19" s="512">
        <v>0</v>
      </c>
      <c r="L19" s="597">
        <f t="shared" si="4"/>
        <v>0</v>
      </c>
      <c r="M19" s="512">
        <v>0</v>
      </c>
      <c r="N19" s="513">
        <f t="shared" si="5"/>
        <v>0</v>
      </c>
      <c r="O19" s="514">
        <f t="shared" si="3"/>
        <v>0</v>
      </c>
      <c r="P19" s="272"/>
    </row>
    <row r="20" spans="2:16" ht="13" thickBot="1">
      <c r="B20" s="195" t="str">
        <f t="shared" ref="B20:B72" si="6">IF(D20=F19,"","IU")</f>
        <v/>
      </c>
      <c r="C20" s="507">
        <f>IF(D11="","-",+C19+1)</f>
        <v>2012</v>
      </c>
      <c r="D20" s="523">
        <v>0</v>
      </c>
      <c r="E20" s="522">
        <v>0</v>
      </c>
      <c r="F20" s="523">
        <v>0</v>
      </c>
      <c r="G20" s="524">
        <v>0</v>
      </c>
      <c r="H20" s="491">
        <v>0</v>
      </c>
      <c r="I20" s="511">
        <f t="shared" si="0"/>
        <v>0</v>
      </c>
      <c r="J20" s="511"/>
      <c r="K20" s="512">
        <v>0</v>
      </c>
      <c r="L20" s="597">
        <f t="shared" si="4"/>
        <v>0</v>
      </c>
      <c r="M20" s="512">
        <v>0</v>
      </c>
      <c r="N20" s="513">
        <f t="shared" si="5"/>
        <v>0</v>
      </c>
      <c r="O20" s="514">
        <f t="shared" si="3"/>
        <v>0</v>
      </c>
      <c r="P20" s="272"/>
    </row>
    <row r="21" spans="2:16" ht="13" thickBot="1">
      <c r="B21" s="195" t="str">
        <f t="shared" si="6"/>
        <v/>
      </c>
      <c r="C21" s="507">
        <f>IF(D12="","-",+C20+1)</f>
        <v>2013</v>
      </c>
      <c r="D21" s="523">
        <v>0</v>
      </c>
      <c r="E21" s="522">
        <v>0</v>
      </c>
      <c r="F21" s="523">
        <v>0</v>
      </c>
      <c r="G21" s="524">
        <v>0</v>
      </c>
      <c r="H21" s="491">
        <v>0</v>
      </c>
      <c r="I21" s="511">
        <f t="shared" si="0"/>
        <v>0</v>
      </c>
      <c r="J21" s="511"/>
      <c r="K21" s="512">
        <v>0</v>
      </c>
      <c r="L21" s="597">
        <f t="shared" si="4"/>
        <v>0</v>
      </c>
      <c r="M21" s="512">
        <v>0</v>
      </c>
      <c r="N21" s="513">
        <f t="shared" si="5"/>
        <v>0</v>
      </c>
      <c r="O21" s="514">
        <f t="shared" si="3"/>
        <v>0</v>
      </c>
      <c r="P21" s="272"/>
    </row>
    <row r="22" spans="2:16" ht="13" thickBot="1">
      <c r="B22" s="195" t="str">
        <f t="shared" si="6"/>
        <v/>
      </c>
      <c r="C22" s="507">
        <f>IF(D11="","-",+C21+1)</f>
        <v>2014</v>
      </c>
      <c r="D22" s="523">
        <v>0</v>
      </c>
      <c r="E22" s="522">
        <v>0</v>
      </c>
      <c r="F22" s="523">
        <v>0</v>
      </c>
      <c r="G22" s="524">
        <v>0</v>
      </c>
      <c r="H22" s="491">
        <v>0</v>
      </c>
      <c r="I22" s="511">
        <f t="shared" si="0"/>
        <v>0</v>
      </c>
      <c r="J22" s="511"/>
      <c r="K22" s="512">
        <v>0</v>
      </c>
      <c r="L22" s="597">
        <f t="shared" si="4"/>
        <v>0</v>
      </c>
      <c r="M22" s="512">
        <v>0</v>
      </c>
      <c r="N22" s="513">
        <f t="shared" si="5"/>
        <v>0</v>
      </c>
      <c r="O22" s="514">
        <f t="shared" si="3"/>
        <v>0</v>
      </c>
      <c r="P22" s="272"/>
    </row>
    <row r="23" spans="2:16" ht="13" thickBot="1">
      <c r="B23" s="195" t="str">
        <f t="shared" si="6"/>
        <v/>
      </c>
      <c r="C23" s="507">
        <f>IF(D11="","-",+C22+1)</f>
        <v>2015</v>
      </c>
      <c r="D23" s="523">
        <v>0</v>
      </c>
      <c r="E23" s="522">
        <v>0</v>
      </c>
      <c r="F23" s="523">
        <v>0</v>
      </c>
      <c r="G23" s="524">
        <v>0</v>
      </c>
      <c r="H23" s="491">
        <v>0</v>
      </c>
      <c r="I23" s="511">
        <f t="shared" si="0"/>
        <v>0</v>
      </c>
      <c r="J23" s="511"/>
      <c r="K23" s="512">
        <v>0</v>
      </c>
      <c r="L23" s="597">
        <f t="shared" si="4"/>
        <v>0</v>
      </c>
      <c r="M23" s="512">
        <v>0</v>
      </c>
      <c r="N23" s="513">
        <f t="shared" si="5"/>
        <v>0</v>
      </c>
      <c r="O23" s="514">
        <f t="shared" si="3"/>
        <v>0</v>
      </c>
      <c r="P23" s="272"/>
    </row>
    <row r="24" spans="2:16" ht="13" thickBot="1">
      <c r="B24" s="195" t="str">
        <f t="shared" si="6"/>
        <v/>
      </c>
      <c r="C24" s="507">
        <f>IF(D11="","-",+C23+1)</f>
        <v>2016</v>
      </c>
      <c r="D24" s="523">
        <v>0</v>
      </c>
      <c r="E24" s="522">
        <v>0</v>
      </c>
      <c r="F24" s="523">
        <v>0</v>
      </c>
      <c r="G24" s="524">
        <v>0</v>
      </c>
      <c r="H24" s="491">
        <v>0</v>
      </c>
      <c r="I24" s="511">
        <f t="shared" si="0"/>
        <v>0</v>
      </c>
      <c r="J24" s="511"/>
      <c r="K24" s="512">
        <v>0</v>
      </c>
      <c r="L24" s="597">
        <f t="shared" si="4"/>
        <v>0</v>
      </c>
      <c r="M24" s="512">
        <v>0</v>
      </c>
      <c r="N24" s="513">
        <f t="shared" si="5"/>
        <v>0</v>
      </c>
      <c r="O24" s="514">
        <f t="shared" si="3"/>
        <v>0</v>
      </c>
      <c r="P24" s="272"/>
    </row>
    <row r="25" spans="2:16" ht="13" thickBot="1">
      <c r="B25" s="195" t="str">
        <f t="shared" si="6"/>
        <v/>
      </c>
      <c r="C25" s="507">
        <f>IF(D11="","-",+C24+1)</f>
        <v>2017</v>
      </c>
      <c r="D25" s="523">
        <v>0</v>
      </c>
      <c r="E25" s="522">
        <v>0</v>
      </c>
      <c r="F25" s="523">
        <v>0</v>
      </c>
      <c r="G25" s="524">
        <v>0</v>
      </c>
      <c r="H25" s="491">
        <v>0</v>
      </c>
      <c r="I25" s="511">
        <f t="shared" si="0"/>
        <v>0</v>
      </c>
      <c r="J25" s="511"/>
      <c r="K25" s="512">
        <v>0</v>
      </c>
      <c r="L25" s="597">
        <f t="shared" si="4"/>
        <v>0</v>
      </c>
      <c r="M25" s="512">
        <v>0</v>
      </c>
      <c r="N25" s="513">
        <f t="shared" si="5"/>
        <v>0</v>
      </c>
      <c r="O25" s="514">
        <f t="shared" si="3"/>
        <v>0</v>
      </c>
      <c r="P25" s="272"/>
    </row>
    <row r="26" spans="2:16" ht="13" thickBot="1">
      <c r="B26" s="195" t="str">
        <f t="shared" si="6"/>
        <v/>
      </c>
      <c r="C26" s="507">
        <f>IF(D11="","-",+C25+1)</f>
        <v>2018</v>
      </c>
      <c r="D26" s="523">
        <v>0</v>
      </c>
      <c r="E26" s="522">
        <v>0</v>
      </c>
      <c r="F26" s="523">
        <v>0</v>
      </c>
      <c r="G26" s="524">
        <v>0</v>
      </c>
      <c r="H26" s="491">
        <v>0</v>
      </c>
      <c r="I26" s="511">
        <f t="shared" si="0"/>
        <v>0</v>
      </c>
      <c r="J26" s="511"/>
      <c r="K26" s="512">
        <v>0</v>
      </c>
      <c r="L26" s="597">
        <f t="shared" si="4"/>
        <v>0</v>
      </c>
      <c r="M26" s="512">
        <v>0</v>
      </c>
      <c r="N26" s="513">
        <f t="shared" si="5"/>
        <v>0</v>
      </c>
      <c r="O26" s="514">
        <f t="shared" si="3"/>
        <v>0</v>
      </c>
      <c r="P26" s="272"/>
    </row>
    <row r="27" spans="2:16" ht="13" thickBot="1">
      <c r="B27" s="195" t="str">
        <f t="shared" si="6"/>
        <v/>
      </c>
      <c r="C27" s="507">
        <f>IF(D11="","-",+C26+1)</f>
        <v>2019</v>
      </c>
      <c r="D27" s="521">
        <v>0</v>
      </c>
      <c r="E27" s="522">
        <v>0</v>
      </c>
      <c r="F27" s="523">
        <v>0</v>
      </c>
      <c r="G27" s="524">
        <v>0</v>
      </c>
      <c r="H27" s="491">
        <v>0</v>
      </c>
      <c r="I27" s="511">
        <f t="shared" si="0"/>
        <v>0</v>
      </c>
      <c r="J27" s="511"/>
      <c r="K27" s="512">
        <v>0</v>
      </c>
      <c r="L27" s="597">
        <f t="shared" si="4"/>
        <v>0</v>
      </c>
      <c r="M27" s="512">
        <v>0</v>
      </c>
      <c r="N27" s="513">
        <f t="shared" si="5"/>
        <v>0</v>
      </c>
      <c r="O27" s="514">
        <f t="shared" si="3"/>
        <v>0</v>
      </c>
      <c r="P27" s="272"/>
    </row>
    <row r="28" spans="2:16" ht="13" thickBot="1">
      <c r="B28" s="195" t="str">
        <f t="shared" si="6"/>
        <v/>
      </c>
      <c r="C28" s="507">
        <f>IF(D11="","-",+C27+1)</f>
        <v>2020</v>
      </c>
      <c r="D28" s="523">
        <v>0</v>
      </c>
      <c r="E28" s="522">
        <v>0</v>
      </c>
      <c r="F28" s="523">
        <v>0</v>
      </c>
      <c r="G28" s="524">
        <v>0</v>
      </c>
      <c r="H28" s="491">
        <v>0</v>
      </c>
      <c r="I28" s="511">
        <f t="shared" si="0"/>
        <v>0</v>
      </c>
      <c r="J28" s="511"/>
      <c r="K28" s="512">
        <v>0</v>
      </c>
      <c r="L28" s="597">
        <f t="shared" si="4"/>
        <v>0</v>
      </c>
      <c r="M28" s="512">
        <v>0</v>
      </c>
      <c r="N28" s="513">
        <f t="shared" si="5"/>
        <v>0</v>
      </c>
      <c r="O28" s="514">
        <f t="shared" si="3"/>
        <v>0</v>
      </c>
      <c r="P28" s="272"/>
    </row>
    <row r="29" spans="2:16" ht="13" thickBot="1">
      <c r="B29" s="195" t="str">
        <f t="shared" si="6"/>
        <v/>
      </c>
      <c r="C29" s="507">
        <f>IF(D11="","-",+C28+1)</f>
        <v>2021</v>
      </c>
      <c r="D29" s="523">
        <v>0</v>
      </c>
      <c r="E29" s="522">
        <v>0</v>
      </c>
      <c r="F29" s="523">
        <v>0</v>
      </c>
      <c r="G29" s="524">
        <v>0</v>
      </c>
      <c r="H29" s="491">
        <v>0</v>
      </c>
      <c r="I29" s="511">
        <f t="shared" si="0"/>
        <v>0</v>
      </c>
      <c r="J29" s="511"/>
      <c r="K29" s="512">
        <v>0</v>
      </c>
      <c r="L29" s="597">
        <f t="shared" si="4"/>
        <v>0</v>
      </c>
      <c r="M29" s="512">
        <v>0</v>
      </c>
      <c r="N29" s="513">
        <f t="shared" si="5"/>
        <v>0</v>
      </c>
      <c r="O29" s="514">
        <f t="shared" si="3"/>
        <v>0</v>
      </c>
      <c r="P29" s="272"/>
    </row>
    <row r="30" spans="2:16" ht="13" thickBot="1">
      <c r="B30" s="195" t="str">
        <f t="shared" si="6"/>
        <v/>
      </c>
      <c r="C30" s="507">
        <f>IF(D11="","-",+C29+1)</f>
        <v>2022</v>
      </c>
      <c r="D30" s="523">
        <v>0</v>
      </c>
      <c r="E30" s="522">
        <v>0</v>
      </c>
      <c r="F30" s="523">
        <v>0</v>
      </c>
      <c r="G30" s="524">
        <v>0</v>
      </c>
      <c r="H30" s="491">
        <v>0</v>
      </c>
      <c r="I30" s="511">
        <f t="shared" si="0"/>
        <v>0</v>
      </c>
      <c r="J30" s="511"/>
      <c r="K30" s="512">
        <v>0</v>
      </c>
      <c r="L30" s="597">
        <f t="shared" si="4"/>
        <v>0</v>
      </c>
      <c r="M30" s="512">
        <v>0</v>
      </c>
      <c r="N30" s="513">
        <f t="shared" si="5"/>
        <v>0</v>
      </c>
      <c r="O30" s="514">
        <f t="shared" si="3"/>
        <v>0</v>
      </c>
      <c r="P30" s="272"/>
    </row>
    <row r="31" spans="2:16" ht="13" thickBot="1">
      <c r="B31" s="195" t="str">
        <f t="shared" si="6"/>
        <v/>
      </c>
      <c r="C31" s="507">
        <f>IF(D11="","-",+C30+1)</f>
        <v>2023</v>
      </c>
      <c r="D31" s="523">
        <v>0</v>
      </c>
      <c r="E31" s="522">
        <v>0</v>
      </c>
      <c r="F31" s="523">
        <v>0</v>
      </c>
      <c r="G31" s="524">
        <v>0</v>
      </c>
      <c r="H31" s="491">
        <v>0</v>
      </c>
      <c r="I31" s="511">
        <f t="shared" si="0"/>
        <v>0</v>
      </c>
      <c r="J31" s="511"/>
      <c r="K31" s="512">
        <v>0</v>
      </c>
      <c r="L31" s="597">
        <f t="shared" si="4"/>
        <v>0</v>
      </c>
      <c r="M31" s="512">
        <v>0</v>
      </c>
      <c r="N31" s="513">
        <f t="shared" si="5"/>
        <v>0</v>
      </c>
      <c r="O31" s="514">
        <f t="shared" si="3"/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23">
        <v>0</v>
      </c>
      <c r="E32" s="522">
        <v>0</v>
      </c>
      <c r="F32" s="523">
        <v>0</v>
      </c>
      <c r="G32" s="524">
        <v>0</v>
      </c>
      <c r="H32" s="491">
        <v>0</v>
      </c>
      <c r="I32" s="511">
        <f t="shared" si="0"/>
        <v>0</v>
      </c>
      <c r="J32" s="511"/>
      <c r="K32" s="512">
        <v>0</v>
      </c>
      <c r="L32" s="597">
        <f t="shared" si="4"/>
        <v>0</v>
      </c>
      <c r="M32" s="512">
        <v>0</v>
      </c>
      <c r="N32" s="513">
        <f t="shared" si="5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ref="F33:F48" si="7">+D33-E33</f>
        <v>0</v>
      </c>
      <c r="G33" s="524">
        <f t="shared" ref="G33:G48" si="8">+I$12*((D33+F33)/2)+E33</f>
        <v>0</v>
      </c>
      <c r="H33" s="491">
        <f t="shared" ref="H33:H48" si="9">+I$13*((D33+F33)/2)+E33</f>
        <v>0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7"/>
        <v>0</v>
      </c>
      <c r="G34" s="524">
        <f t="shared" si="8"/>
        <v>0</v>
      </c>
      <c r="H34" s="491">
        <f t="shared" si="9"/>
        <v>0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7"/>
        <v>0</v>
      </c>
      <c r="G35" s="524">
        <f t="shared" si="8"/>
        <v>0</v>
      </c>
      <c r="H35" s="491">
        <f t="shared" si="9"/>
        <v>0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7"/>
        <v>0</v>
      </c>
      <c r="G36" s="524">
        <f t="shared" si="8"/>
        <v>0</v>
      </c>
      <c r="H36" s="491">
        <f t="shared" si="9"/>
        <v>0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7"/>
        <v>0</v>
      </c>
      <c r="G37" s="524">
        <f t="shared" si="8"/>
        <v>0</v>
      </c>
      <c r="H37" s="491">
        <f t="shared" si="9"/>
        <v>0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7"/>
        <v>0</v>
      </c>
      <c r="G38" s="524">
        <f t="shared" si="8"/>
        <v>0</v>
      </c>
      <c r="H38" s="491">
        <f t="shared" si="9"/>
        <v>0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7"/>
        <v>0</v>
      </c>
      <c r="G39" s="524">
        <f t="shared" si="8"/>
        <v>0</v>
      </c>
      <c r="H39" s="491">
        <f t="shared" si="9"/>
        <v>0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7"/>
        <v>0</v>
      </c>
      <c r="G40" s="524">
        <f t="shared" si="8"/>
        <v>0</v>
      </c>
      <c r="H40" s="491">
        <f t="shared" si="9"/>
        <v>0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7"/>
        <v>0</v>
      </c>
      <c r="G41" s="524">
        <f t="shared" si="8"/>
        <v>0</v>
      </c>
      <c r="H41" s="491">
        <f t="shared" si="9"/>
        <v>0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7"/>
        <v>0</v>
      </c>
      <c r="G42" s="524">
        <f t="shared" si="8"/>
        <v>0</v>
      </c>
      <c r="H42" s="491">
        <f t="shared" si="9"/>
        <v>0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7"/>
        <v>0</v>
      </c>
      <c r="G43" s="524">
        <f t="shared" si="8"/>
        <v>0</v>
      </c>
      <c r="H43" s="491">
        <f t="shared" si="9"/>
        <v>0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7"/>
        <v>0</v>
      </c>
      <c r="G44" s="524">
        <f t="shared" si="8"/>
        <v>0</v>
      </c>
      <c r="H44" s="491">
        <f t="shared" si="9"/>
        <v>0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7"/>
        <v>0</v>
      </c>
      <c r="G45" s="524">
        <f t="shared" si="8"/>
        <v>0</v>
      </c>
      <c r="H45" s="491">
        <f t="shared" si="9"/>
        <v>0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7"/>
        <v>0</v>
      </c>
      <c r="G46" s="524">
        <f t="shared" si="8"/>
        <v>0</v>
      </c>
      <c r="H46" s="491">
        <f t="shared" si="9"/>
        <v>0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7"/>
        <v>0</v>
      </c>
      <c r="G47" s="524">
        <f t="shared" si="8"/>
        <v>0</v>
      </c>
      <c r="H47" s="491">
        <f t="shared" si="9"/>
        <v>0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7"/>
        <v>0</v>
      </c>
      <c r="G48" s="524">
        <f t="shared" si="8"/>
        <v>0</v>
      </c>
      <c r="H48" s="491">
        <f t="shared" si="9"/>
        <v>0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10">+D49-E49</f>
        <v>0</v>
      </c>
      <c r="G49" s="524">
        <f t="shared" ref="G49:G72" si="11">+I$12*((D49+F49)/2)+E49</f>
        <v>0</v>
      </c>
      <c r="H49" s="491">
        <f t="shared" ref="H49:H72" si="12">+I$13*((D49+F49)/2)+E49</f>
        <v>0</v>
      </c>
      <c r="I49" s="511">
        <f t="shared" ref="I49:I72" si="13">H49-G49</f>
        <v>0</v>
      </c>
      <c r="J49" s="511"/>
      <c r="K49" s="525"/>
      <c r="L49" s="514">
        <f t="shared" ref="L49:L72" si="14">IF(K49&lt;&gt;0,+G49-K49,0)</f>
        <v>0</v>
      </c>
      <c r="M49" s="525"/>
      <c r="N49" s="514">
        <f t="shared" ref="N49:N72" si="15">IF(M49&lt;&gt;0,+H49-M49,0)</f>
        <v>0</v>
      </c>
      <c r="O49" s="514">
        <f t="shared" ref="O49:O72" si="16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10"/>
        <v>0</v>
      </c>
      <c r="G50" s="524">
        <f t="shared" si="11"/>
        <v>0</v>
      </c>
      <c r="H50" s="491">
        <f t="shared" si="12"/>
        <v>0</v>
      </c>
      <c r="I50" s="511">
        <f t="shared" si="13"/>
        <v>0</v>
      </c>
      <c r="J50" s="511"/>
      <c r="K50" s="525"/>
      <c r="L50" s="514">
        <f t="shared" si="14"/>
        <v>0</v>
      </c>
      <c r="M50" s="525"/>
      <c r="N50" s="514">
        <f t="shared" si="15"/>
        <v>0</v>
      </c>
      <c r="O50" s="514">
        <f t="shared" si="16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10"/>
        <v>0</v>
      </c>
      <c r="G51" s="524">
        <f t="shared" si="11"/>
        <v>0</v>
      </c>
      <c r="H51" s="491">
        <f t="shared" si="12"/>
        <v>0</v>
      </c>
      <c r="I51" s="511">
        <f t="shared" si="13"/>
        <v>0</v>
      </c>
      <c r="J51" s="511"/>
      <c r="K51" s="525"/>
      <c r="L51" s="514">
        <f t="shared" si="14"/>
        <v>0</v>
      </c>
      <c r="M51" s="525"/>
      <c r="N51" s="514">
        <f t="shared" si="15"/>
        <v>0</v>
      </c>
      <c r="O51" s="514">
        <f t="shared" si="16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10"/>
        <v>0</v>
      </c>
      <c r="G52" s="524">
        <f t="shared" si="11"/>
        <v>0</v>
      </c>
      <c r="H52" s="491">
        <f t="shared" si="12"/>
        <v>0</v>
      </c>
      <c r="I52" s="511">
        <f t="shared" si="13"/>
        <v>0</v>
      </c>
      <c r="J52" s="511"/>
      <c r="K52" s="525"/>
      <c r="L52" s="514">
        <f t="shared" si="14"/>
        <v>0</v>
      </c>
      <c r="M52" s="525"/>
      <c r="N52" s="514">
        <f t="shared" si="15"/>
        <v>0</v>
      </c>
      <c r="O52" s="514">
        <f t="shared" si="16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10"/>
        <v>0</v>
      </c>
      <c r="G53" s="524">
        <f t="shared" si="11"/>
        <v>0</v>
      </c>
      <c r="H53" s="491">
        <f t="shared" si="12"/>
        <v>0</v>
      </c>
      <c r="I53" s="511">
        <f t="shared" si="13"/>
        <v>0</v>
      </c>
      <c r="J53" s="511"/>
      <c r="K53" s="525"/>
      <c r="L53" s="514">
        <f t="shared" si="14"/>
        <v>0</v>
      </c>
      <c r="M53" s="525"/>
      <c r="N53" s="514">
        <f t="shared" si="15"/>
        <v>0</v>
      </c>
      <c r="O53" s="514">
        <f t="shared" si="16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10"/>
        <v>0</v>
      </c>
      <c r="G54" s="524">
        <f t="shared" si="11"/>
        <v>0</v>
      </c>
      <c r="H54" s="491">
        <f t="shared" si="12"/>
        <v>0</v>
      </c>
      <c r="I54" s="511">
        <f t="shared" si="13"/>
        <v>0</v>
      </c>
      <c r="J54" s="511"/>
      <c r="K54" s="525"/>
      <c r="L54" s="514">
        <f t="shared" si="14"/>
        <v>0</v>
      </c>
      <c r="M54" s="525"/>
      <c r="N54" s="514">
        <f t="shared" si="15"/>
        <v>0</v>
      </c>
      <c r="O54" s="514">
        <f t="shared" si="16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10"/>
        <v>0</v>
      </c>
      <c r="G55" s="524">
        <f t="shared" si="11"/>
        <v>0</v>
      </c>
      <c r="H55" s="491">
        <f t="shared" si="12"/>
        <v>0</v>
      </c>
      <c r="I55" s="511">
        <f t="shared" si="13"/>
        <v>0</v>
      </c>
      <c r="J55" s="511"/>
      <c r="K55" s="525"/>
      <c r="L55" s="514">
        <f t="shared" si="14"/>
        <v>0</v>
      </c>
      <c r="M55" s="525"/>
      <c r="N55" s="514">
        <f t="shared" si="15"/>
        <v>0</v>
      </c>
      <c r="O55" s="514">
        <f t="shared" si="16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10"/>
        <v>0</v>
      </c>
      <c r="G56" s="524">
        <f t="shared" si="11"/>
        <v>0</v>
      </c>
      <c r="H56" s="491">
        <f t="shared" si="12"/>
        <v>0</v>
      </c>
      <c r="I56" s="511">
        <f t="shared" si="13"/>
        <v>0</v>
      </c>
      <c r="J56" s="511"/>
      <c r="K56" s="525"/>
      <c r="L56" s="514">
        <f t="shared" si="14"/>
        <v>0</v>
      </c>
      <c r="M56" s="525"/>
      <c r="N56" s="514">
        <f t="shared" si="15"/>
        <v>0</v>
      </c>
      <c r="O56" s="514">
        <f t="shared" si="16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10"/>
        <v>0</v>
      </c>
      <c r="G57" s="524">
        <f t="shared" si="11"/>
        <v>0</v>
      </c>
      <c r="H57" s="491">
        <f t="shared" si="12"/>
        <v>0</v>
      </c>
      <c r="I57" s="511">
        <f t="shared" si="13"/>
        <v>0</v>
      </c>
      <c r="J57" s="511"/>
      <c r="K57" s="525"/>
      <c r="L57" s="514">
        <f t="shared" si="14"/>
        <v>0</v>
      </c>
      <c r="M57" s="525"/>
      <c r="N57" s="514">
        <f t="shared" si="15"/>
        <v>0</v>
      </c>
      <c r="O57" s="514">
        <f t="shared" si="16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10"/>
        <v>0</v>
      </c>
      <c r="G58" s="524">
        <f t="shared" si="11"/>
        <v>0</v>
      </c>
      <c r="H58" s="491">
        <f t="shared" si="12"/>
        <v>0</v>
      </c>
      <c r="I58" s="511">
        <f t="shared" si="13"/>
        <v>0</v>
      </c>
      <c r="J58" s="511"/>
      <c r="K58" s="525"/>
      <c r="L58" s="514">
        <f t="shared" si="14"/>
        <v>0</v>
      </c>
      <c r="M58" s="525"/>
      <c r="N58" s="514">
        <f t="shared" si="15"/>
        <v>0</v>
      </c>
      <c r="O58" s="514">
        <f t="shared" si="16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10"/>
        <v>0</v>
      </c>
      <c r="G59" s="524">
        <f t="shared" si="11"/>
        <v>0</v>
      </c>
      <c r="H59" s="491">
        <f t="shared" si="12"/>
        <v>0</v>
      </c>
      <c r="I59" s="511">
        <f t="shared" si="13"/>
        <v>0</v>
      </c>
      <c r="J59" s="511"/>
      <c r="K59" s="525"/>
      <c r="L59" s="514">
        <f t="shared" si="14"/>
        <v>0</v>
      </c>
      <c r="M59" s="525"/>
      <c r="N59" s="514">
        <f t="shared" si="15"/>
        <v>0</v>
      </c>
      <c r="O59" s="514">
        <f t="shared" si="16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1"/>
        <v>0</v>
      </c>
      <c r="H60" s="491">
        <f t="shared" si="12"/>
        <v>0</v>
      </c>
      <c r="I60" s="511">
        <f t="shared" si="13"/>
        <v>0</v>
      </c>
      <c r="J60" s="511"/>
      <c r="K60" s="525"/>
      <c r="L60" s="514">
        <f t="shared" si="14"/>
        <v>0</v>
      </c>
      <c r="M60" s="525"/>
      <c r="N60" s="514">
        <f t="shared" si="15"/>
        <v>0</v>
      </c>
      <c r="O60" s="514">
        <f t="shared" si="16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1"/>
        <v>0</v>
      </c>
      <c r="H61" s="491">
        <f t="shared" si="12"/>
        <v>0</v>
      </c>
      <c r="I61" s="511">
        <f t="shared" si="13"/>
        <v>0</v>
      </c>
      <c r="J61" s="511"/>
      <c r="K61" s="525"/>
      <c r="L61" s="514">
        <f t="shared" si="14"/>
        <v>0</v>
      </c>
      <c r="M61" s="525"/>
      <c r="N61" s="514">
        <f t="shared" si="15"/>
        <v>0</v>
      </c>
      <c r="O61" s="514">
        <f t="shared" si="16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1"/>
        <v>0</v>
      </c>
      <c r="H62" s="491">
        <f t="shared" si="12"/>
        <v>0</v>
      </c>
      <c r="I62" s="511">
        <f t="shared" si="13"/>
        <v>0</v>
      </c>
      <c r="J62" s="511"/>
      <c r="K62" s="525"/>
      <c r="L62" s="514">
        <f t="shared" si="14"/>
        <v>0</v>
      </c>
      <c r="M62" s="525"/>
      <c r="N62" s="514">
        <f t="shared" si="15"/>
        <v>0</v>
      </c>
      <c r="O62" s="514">
        <f t="shared" si="16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1"/>
        <v>0</v>
      </c>
      <c r="H63" s="491">
        <f t="shared" si="12"/>
        <v>0</v>
      </c>
      <c r="I63" s="511">
        <f t="shared" si="13"/>
        <v>0</v>
      </c>
      <c r="J63" s="511"/>
      <c r="K63" s="525"/>
      <c r="L63" s="514">
        <f t="shared" si="14"/>
        <v>0</v>
      </c>
      <c r="M63" s="525"/>
      <c r="N63" s="514">
        <f t="shared" si="15"/>
        <v>0</v>
      </c>
      <c r="O63" s="514">
        <f t="shared" si="16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1"/>
        <v>0</v>
      </c>
      <c r="H64" s="491">
        <f t="shared" si="12"/>
        <v>0</v>
      </c>
      <c r="I64" s="511">
        <f t="shared" si="13"/>
        <v>0</v>
      </c>
      <c r="J64" s="511"/>
      <c r="K64" s="525"/>
      <c r="L64" s="514">
        <f t="shared" si="14"/>
        <v>0</v>
      </c>
      <c r="M64" s="525"/>
      <c r="N64" s="514">
        <f t="shared" si="15"/>
        <v>0</v>
      </c>
      <c r="O64" s="514">
        <f t="shared" si="16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1"/>
        <v>0</v>
      </c>
      <c r="H65" s="491">
        <f t="shared" si="12"/>
        <v>0</v>
      </c>
      <c r="I65" s="511">
        <f t="shared" si="13"/>
        <v>0</v>
      </c>
      <c r="J65" s="511"/>
      <c r="K65" s="525"/>
      <c r="L65" s="514">
        <f t="shared" si="14"/>
        <v>0</v>
      </c>
      <c r="M65" s="525"/>
      <c r="N65" s="514">
        <f t="shared" si="15"/>
        <v>0</v>
      </c>
      <c r="O65" s="514">
        <f t="shared" si="16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1"/>
        <v>0</v>
      </c>
      <c r="H66" s="491">
        <f t="shared" si="12"/>
        <v>0</v>
      </c>
      <c r="I66" s="511">
        <f t="shared" si="13"/>
        <v>0</v>
      </c>
      <c r="J66" s="511"/>
      <c r="K66" s="525"/>
      <c r="L66" s="514">
        <f t="shared" si="14"/>
        <v>0</v>
      </c>
      <c r="M66" s="525"/>
      <c r="N66" s="514">
        <f t="shared" si="15"/>
        <v>0</v>
      </c>
      <c r="O66" s="514">
        <f t="shared" si="16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1"/>
        <v>0</v>
      </c>
      <c r="H67" s="491">
        <f t="shared" si="12"/>
        <v>0</v>
      </c>
      <c r="I67" s="511">
        <f t="shared" si="13"/>
        <v>0</v>
      </c>
      <c r="J67" s="511"/>
      <c r="K67" s="525"/>
      <c r="L67" s="514">
        <f t="shared" si="14"/>
        <v>0</v>
      </c>
      <c r="M67" s="525"/>
      <c r="N67" s="514">
        <f t="shared" si="15"/>
        <v>0</v>
      </c>
      <c r="O67" s="514">
        <f t="shared" si="16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1"/>
        <v>0</v>
      </c>
      <c r="H68" s="491">
        <f t="shared" si="12"/>
        <v>0</v>
      </c>
      <c r="I68" s="511">
        <f t="shared" si="13"/>
        <v>0</v>
      </c>
      <c r="J68" s="511"/>
      <c r="K68" s="525"/>
      <c r="L68" s="514">
        <f t="shared" si="14"/>
        <v>0</v>
      </c>
      <c r="M68" s="525"/>
      <c r="N68" s="514">
        <f t="shared" si="15"/>
        <v>0</v>
      </c>
      <c r="O68" s="514">
        <f t="shared" si="16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1"/>
        <v>0</v>
      </c>
      <c r="H69" s="491">
        <f t="shared" si="12"/>
        <v>0</v>
      </c>
      <c r="I69" s="511">
        <f t="shared" si="13"/>
        <v>0</v>
      </c>
      <c r="J69" s="511"/>
      <c r="K69" s="525"/>
      <c r="L69" s="514">
        <f t="shared" si="14"/>
        <v>0</v>
      </c>
      <c r="M69" s="525"/>
      <c r="N69" s="514">
        <f t="shared" si="15"/>
        <v>0</v>
      </c>
      <c r="O69" s="514">
        <f t="shared" si="16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1"/>
        <v>0</v>
      </c>
      <c r="H70" s="491">
        <f t="shared" si="12"/>
        <v>0</v>
      </c>
      <c r="I70" s="511">
        <f t="shared" si="13"/>
        <v>0</v>
      </c>
      <c r="J70" s="511"/>
      <c r="K70" s="525"/>
      <c r="L70" s="514">
        <f t="shared" si="14"/>
        <v>0</v>
      </c>
      <c r="M70" s="525"/>
      <c r="N70" s="514">
        <f t="shared" si="15"/>
        <v>0</v>
      </c>
      <c r="O70" s="514">
        <f t="shared" si="16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1"/>
        <v>0</v>
      </c>
      <c r="H71" s="491">
        <f t="shared" si="12"/>
        <v>0</v>
      </c>
      <c r="I71" s="511">
        <f t="shared" si="13"/>
        <v>0</v>
      </c>
      <c r="J71" s="511"/>
      <c r="K71" s="525"/>
      <c r="L71" s="514">
        <f t="shared" si="14"/>
        <v>0</v>
      </c>
      <c r="M71" s="525"/>
      <c r="N71" s="514">
        <f t="shared" si="15"/>
        <v>0</v>
      </c>
      <c r="O71" s="514">
        <f t="shared" si="16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1"/>
        <v>0</v>
      </c>
      <c r="H72" s="471">
        <f t="shared" si="12"/>
        <v>0</v>
      </c>
      <c r="I72" s="531">
        <f t="shared" si="13"/>
        <v>0</v>
      </c>
      <c r="J72" s="511"/>
      <c r="K72" s="532"/>
      <c r="L72" s="533">
        <f t="shared" si="14"/>
        <v>0</v>
      </c>
      <c r="M72" s="532"/>
      <c r="N72" s="533">
        <f t="shared" si="15"/>
        <v>0</v>
      </c>
      <c r="O72" s="533">
        <f t="shared" si="16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7">+(F99+D99)/2</f>
        <v>0</v>
      </c>
      <c r="H99" s="604">
        <f t="shared" ref="H99:H112" si="18">+J$94*G99+E99</f>
        <v>0</v>
      </c>
      <c r="I99" s="605">
        <f t="shared" ref="I99:I112" si="19">+J$95*G99+E99</f>
        <v>0</v>
      </c>
      <c r="J99" s="514">
        <f t="shared" ref="J99:J130" si="20">+I99-H99</f>
        <v>0</v>
      </c>
      <c r="K99" s="514"/>
      <c r="L99" s="619"/>
      <c r="M99" s="513">
        <f t="shared" ref="M99:M130" si="21">IF(L99&lt;&gt;0,+H99-L99,0)</f>
        <v>0</v>
      </c>
      <c r="N99" s="619"/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374">
        <f t="shared" ref="D100:D109" si="24">F99</f>
        <v>0</v>
      </c>
      <c r="E100" s="522">
        <f>IF(+J96&lt;F99,J96,D100)</f>
        <v>0</v>
      </c>
      <c r="F100" s="523">
        <f t="shared" ref="F100:F130" si="25">+D100-E100</f>
        <v>0</v>
      </c>
      <c r="G100" s="523">
        <f t="shared" si="17"/>
        <v>0</v>
      </c>
      <c r="H100" s="526">
        <f t="shared" si="18"/>
        <v>0</v>
      </c>
      <c r="I100" s="577">
        <f t="shared" si="19"/>
        <v>0</v>
      </c>
      <c r="J100" s="514">
        <f t="shared" si="20"/>
        <v>0</v>
      </c>
      <c r="K100" s="514"/>
      <c r="L100" s="525"/>
      <c r="M100" s="514">
        <f t="shared" si="21"/>
        <v>0</v>
      </c>
      <c r="N100" s="525"/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374">
        <f t="shared" si="24"/>
        <v>0</v>
      </c>
      <c r="E101" s="522">
        <f>IF(+J96&lt;F100,J96,D101)</f>
        <v>0</v>
      </c>
      <c r="F101" s="523">
        <f t="shared" si="25"/>
        <v>0</v>
      </c>
      <c r="G101" s="523">
        <f t="shared" si="17"/>
        <v>0</v>
      </c>
      <c r="H101" s="526">
        <f t="shared" si="18"/>
        <v>0</v>
      </c>
      <c r="I101" s="577">
        <f t="shared" si="19"/>
        <v>0</v>
      </c>
      <c r="J101" s="514">
        <f t="shared" si="20"/>
        <v>0</v>
      </c>
      <c r="K101" s="514"/>
      <c r="L101" s="525"/>
      <c r="M101" s="514">
        <f t="shared" si="21"/>
        <v>0</v>
      </c>
      <c r="N101" s="525"/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374">
        <f t="shared" si="24"/>
        <v>0</v>
      </c>
      <c r="E102" s="522">
        <f>IF(+J96&lt;F101,J96,D102)</f>
        <v>0</v>
      </c>
      <c r="F102" s="523">
        <f t="shared" si="25"/>
        <v>0</v>
      </c>
      <c r="G102" s="523">
        <f t="shared" si="17"/>
        <v>0</v>
      </c>
      <c r="H102" s="526">
        <f t="shared" si="18"/>
        <v>0</v>
      </c>
      <c r="I102" s="577">
        <f t="shared" si="19"/>
        <v>0</v>
      </c>
      <c r="J102" s="514">
        <f t="shared" si="20"/>
        <v>0</v>
      </c>
      <c r="K102" s="514"/>
      <c r="L102" s="525"/>
      <c r="M102" s="514">
        <f t="shared" si="21"/>
        <v>0</v>
      </c>
      <c r="N102" s="525"/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374">
        <f t="shared" si="24"/>
        <v>0</v>
      </c>
      <c r="E103" s="522">
        <f>IF(+J96&lt;F102,J96,D103)</f>
        <v>0</v>
      </c>
      <c r="F103" s="523">
        <f t="shared" si="25"/>
        <v>0</v>
      </c>
      <c r="G103" s="523">
        <f t="shared" si="17"/>
        <v>0</v>
      </c>
      <c r="H103" s="526">
        <f t="shared" si="18"/>
        <v>0</v>
      </c>
      <c r="I103" s="577">
        <f t="shared" si="19"/>
        <v>0</v>
      </c>
      <c r="J103" s="514">
        <f t="shared" si="20"/>
        <v>0</v>
      </c>
      <c r="K103" s="514"/>
      <c r="L103" s="525"/>
      <c r="M103" s="514">
        <f t="shared" si="21"/>
        <v>0</v>
      </c>
      <c r="N103" s="525"/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374">
        <f t="shared" si="24"/>
        <v>0</v>
      </c>
      <c r="E104" s="522">
        <f>IF(+J96&lt;F103,J96,D104)</f>
        <v>0</v>
      </c>
      <c r="F104" s="523">
        <f t="shared" si="25"/>
        <v>0</v>
      </c>
      <c r="G104" s="523">
        <f t="shared" si="17"/>
        <v>0</v>
      </c>
      <c r="H104" s="526">
        <f t="shared" si="18"/>
        <v>0</v>
      </c>
      <c r="I104" s="577">
        <f t="shared" si="19"/>
        <v>0</v>
      </c>
      <c r="J104" s="514">
        <f t="shared" si="20"/>
        <v>0</v>
      </c>
      <c r="K104" s="514"/>
      <c r="L104" s="525"/>
      <c r="M104" s="514">
        <f t="shared" si="21"/>
        <v>0</v>
      </c>
      <c r="N104" s="525"/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374">
        <f t="shared" si="24"/>
        <v>0</v>
      </c>
      <c r="E105" s="522">
        <f>IF(+J96&lt;F104,J96,D105)</f>
        <v>0</v>
      </c>
      <c r="F105" s="523">
        <f t="shared" si="25"/>
        <v>0</v>
      </c>
      <c r="G105" s="523">
        <f t="shared" si="17"/>
        <v>0</v>
      </c>
      <c r="H105" s="526">
        <f t="shared" si="18"/>
        <v>0</v>
      </c>
      <c r="I105" s="577">
        <f t="shared" si="19"/>
        <v>0</v>
      </c>
      <c r="J105" s="514">
        <f t="shared" si="20"/>
        <v>0</v>
      </c>
      <c r="K105" s="514"/>
      <c r="L105" s="525"/>
      <c r="M105" s="514">
        <f t="shared" si="21"/>
        <v>0</v>
      </c>
      <c r="N105" s="525"/>
      <c r="O105" s="514">
        <f t="shared" si="22"/>
        <v>0</v>
      </c>
      <c r="P105" s="514">
        <f t="shared" si="23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374">
        <f t="shared" si="24"/>
        <v>0</v>
      </c>
      <c r="E106" s="522">
        <f>IF(+J96&lt;F105,J96,D106)</f>
        <v>0</v>
      </c>
      <c r="F106" s="523">
        <f t="shared" si="25"/>
        <v>0</v>
      </c>
      <c r="G106" s="523">
        <f t="shared" si="17"/>
        <v>0</v>
      </c>
      <c r="H106" s="526">
        <f t="shared" si="18"/>
        <v>0</v>
      </c>
      <c r="I106" s="577">
        <f t="shared" si="19"/>
        <v>0</v>
      </c>
      <c r="J106" s="514">
        <f t="shared" si="20"/>
        <v>0</v>
      </c>
      <c r="K106" s="514"/>
      <c r="L106" s="525"/>
      <c r="M106" s="514">
        <f t="shared" si="21"/>
        <v>0</v>
      </c>
      <c r="N106" s="525"/>
      <c r="O106" s="514">
        <f t="shared" si="22"/>
        <v>0</v>
      </c>
      <c r="P106" s="514">
        <f t="shared" si="23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374">
        <f t="shared" si="24"/>
        <v>0</v>
      </c>
      <c r="E107" s="522">
        <f>IF(+J96&lt;F106,J96,D107)</f>
        <v>0</v>
      </c>
      <c r="F107" s="523">
        <f t="shared" si="25"/>
        <v>0</v>
      </c>
      <c r="G107" s="523">
        <f t="shared" si="17"/>
        <v>0</v>
      </c>
      <c r="H107" s="526">
        <f t="shared" si="18"/>
        <v>0</v>
      </c>
      <c r="I107" s="577">
        <f t="shared" si="19"/>
        <v>0</v>
      </c>
      <c r="J107" s="514">
        <f t="shared" si="20"/>
        <v>0</v>
      </c>
      <c r="K107" s="514"/>
      <c r="L107" s="525"/>
      <c r="M107" s="514">
        <f t="shared" si="21"/>
        <v>0</v>
      </c>
      <c r="N107" s="525"/>
      <c r="O107" s="514">
        <f t="shared" si="22"/>
        <v>0</v>
      </c>
      <c r="P107" s="514">
        <f t="shared" si="23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374">
        <f t="shared" si="24"/>
        <v>0</v>
      </c>
      <c r="E108" s="522">
        <f>IF(+J96&lt;F107,J96,D108)</f>
        <v>0</v>
      </c>
      <c r="F108" s="523">
        <f t="shared" si="25"/>
        <v>0</v>
      </c>
      <c r="G108" s="523">
        <f t="shared" si="17"/>
        <v>0</v>
      </c>
      <c r="H108" s="526">
        <f t="shared" si="18"/>
        <v>0</v>
      </c>
      <c r="I108" s="577">
        <f t="shared" si="19"/>
        <v>0</v>
      </c>
      <c r="J108" s="514">
        <f t="shared" si="20"/>
        <v>0</v>
      </c>
      <c r="K108" s="514"/>
      <c r="L108" s="525"/>
      <c r="M108" s="514">
        <f t="shared" si="21"/>
        <v>0</v>
      </c>
      <c r="N108" s="525"/>
      <c r="O108" s="514">
        <f t="shared" si="22"/>
        <v>0</v>
      </c>
      <c r="P108" s="514">
        <f t="shared" si="23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374">
        <f t="shared" si="24"/>
        <v>0</v>
      </c>
      <c r="E109" s="522">
        <f>IF(+J96&lt;F108,J96,D109)</f>
        <v>0</v>
      </c>
      <c r="F109" s="523">
        <f t="shared" si="25"/>
        <v>0</v>
      </c>
      <c r="G109" s="523">
        <f t="shared" si="17"/>
        <v>0</v>
      </c>
      <c r="H109" s="526">
        <f t="shared" si="18"/>
        <v>0</v>
      </c>
      <c r="I109" s="577">
        <f t="shared" si="19"/>
        <v>0</v>
      </c>
      <c r="J109" s="514">
        <f t="shared" si="20"/>
        <v>0</v>
      </c>
      <c r="K109" s="514"/>
      <c r="L109" s="525"/>
      <c r="M109" s="514">
        <f t="shared" si="21"/>
        <v>0</v>
      </c>
      <c r="N109" s="525"/>
      <c r="O109" s="514">
        <f t="shared" si="22"/>
        <v>0</v>
      </c>
      <c r="P109" s="514">
        <f t="shared" si="23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5"/>
        <v>0</v>
      </c>
      <c r="G110" s="523">
        <f t="shared" si="17"/>
        <v>0</v>
      </c>
      <c r="H110" s="526">
        <f t="shared" si="18"/>
        <v>0</v>
      </c>
      <c r="I110" s="577">
        <f t="shared" si="19"/>
        <v>0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5"/>
        <v>0</v>
      </c>
      <c r="G111" s="523">
        <f t="shared" si="17"/>
        <v>0</v>
      </c>
      <c r="H111" s="526">
        <f t="shared" si="18"/>
        <v>0</v>
      </c>
      <c r="I111" s="577">
        <f t="shared" si="19"/>
        <v>0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3">
      <c r="B112" s="195" t="str">
        <f t="shared" si="26"/>
        <v/>
      </c>
      <c r="C112" s="669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5"/>
        <v>0</v>
      </c>
      <c r="G112" s="523">
        <f t="shared" si="17"/>
        <v>0</v>
      </c>
      <c r="H112" s="526">
        <f t="shared" si="18"/>
        <v>0</v>
      </c>
      <c r="I112" s="577">
        <f t="shared" si="19"/>
        <v>0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5"/>
        <v>0</v>
      </c>
      <c r="G113" s="523">
        <f t="shared" si="17"/>
        <v>0</v>
      </c>
      <c r="H113" s="526">
        <f t="shared" ref="H113:H154" si="27">+J$94*G113+E113</f>
        <v>0</v>
      </c>
      <c r="I113" s="577">
        <f t="shared" ref="I113:I154" si="28">+J$95*G113+E113</f>
        <v>0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5"/>
        <v>0</v>
      </c>
      <c r="G114" s="523">
        <f t="shared" si="17"/>
        <v>0</v>
      </c>
      <c r="H114" s="526">
        <f t="shared" si="27"/>
        <v>0</v>
      </c>
      <c r="I114" s="577">
        <f t="shared" si="28"/>
        <v>0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5"/>
        <v>0</v>
      </c>
      <c r="G115" s="523">
        <f t="shared" si="17"/>
        <v>0</v>
      </c>
      <c r="H115" s="526">
        <f t="shared" si="27"/>
        <v>0</v>
      </c>
      <c r="I115" s="577">
        <f t="shared" si="28"/>
        <v>0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5"/>
        <v>0</v>
      </c>
      <c r="G116" s="523">
        <f t="shared" si="17"/>
        <v>0</v>
      </c>
      <c r="H116" s="526">
        <f t="shared" si="27"/>
        <v>0</v>
      </c>
      <c r="I116" s="577">
        <f t="shared" si="28"/>
        <v>0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5"/>
        <v>0</v>
      </c>
      <c r="G117" s="523">
        <f t="shared" si="17"/>
        <v>0</v>
      </c>
      <c r="H117" s="526">
        <f t="shared" si="27"/>
        <v>0</v>
      </c>
      <c r="I117" s="577">
        <f t="shared" si="28"/>
        <v>0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5"/>
        <v>0</v>
      </c>
      <c r="G118" s="523">
        <f t="shared" si="17"/>
        <v>0</v>
      </c>
      <c r="H118" s="526">
        <f t="shared" si="27"/>
        <v>0</v>
      </c>
      <c r="I118" s="577">
        <f t="shared" si="28"/>
        <v>0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5"/>
        <v>0</v>
      </c>
      <c r="G119" s="523">
        <f t="shared" si="17"/>
        <v>0</v>
      </c>
      <c r="H119" s="526">
        <f t="shared" si="27"/>
        <v>0</v>
      </c>
      <c r="I119" s="577">
        <f t="shared" si="28"/>
        <v>0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5"/>
        <v>0</v>
      </c>
      <c r="G120" s="523">
        <f t="shared" si="17"/>
        <v>0</v>
      </c>
      <c r="H120" s="526">
        <f t="shared" si="27"/>
        <v>0</v>
      </c>
      <c r="I120" s="577">
        <f t="shared" si="28"/>
        <v>0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5"/>
        <v>0</v>
      </c>
      <c r="G121" s="523">
        <f t="shared" si="17"/>
        <v>0</v>
      </c>
      <c r="H121" s="526">
        <f t="shared" si="27"/>
        <v>0</v>
      </c>
      <c r="I121" s="577">
        <f t="shared" si="28"/>
        <v>0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5"/>
        <v>0</v>
      </c>
      <c r="G122" s="523">
        <f t="shared" si="17"/>
        <v>0</v>
      </c>
      <c r="H122" s="526">
        <f t="shared" si="27"/>
        <v>0</v>
      </c>
      <c r="I122" s="577">
        <f t="shared" si="28"/>
        <v>0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5"/>
        <v>0</v>
      </c>
      <c r="G123" s="523">
        <f t="shared" si="17"/>
        <v>0</v>
      </c>
      <c r="H123" s="526">
        <f t="shared" si="27"/>
        <v>0</v>
      </c>
      <c r="I123" s="577">
        <f t="shared" si="28"/>
        <v>0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5"/>
        <v>0</v>
      </c>
      <c r="G124" s="523">
        <f t="shared" si="17"/>
        <v>0</v>
      </c>
      <c r="H124" s="526">
        <f t="shared" si="27"/>
        <v>0</v>
      </c>
      <c r="I124" s="577">
        <f t="shared" si="28"/>
        <v>0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5"/>
        <v>0</v>
      </c>
      <c r="G125" s="523">
        <f t="shared" si="17"/>
        <v>0</v>
      </c>
      <c r="H125" s="526">
        <f t="shared" si="27"/>
        <v>0</v>
      </c>
      <c r="I125" s="577">
        <f t="shared" si="28"/>
        <v>0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5"/>
        <v>0</v>
      </c>
      <c r="G126" s="523">
        <f t="shared" si="17"/>
        <v>0</v>
      </c>
      <c r="H126" s="526">
        <f t="shared" si="27"/>
        <v>0</v>
      </c>
      <c r="I126" s="577">
        <f t="shared" si="28"/>
        <v>0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5"/>
        <v>0</v>
      </c>
      <c r="G127" s="523">
        <f t="shared" si="17"/>
        <v>0</v>
      </c>
      <c r="H127" s="526">
        <f t="shared" si="27"/>
        <v>0</v>
      </c>
      <c r="I127" s="577">
        <f t="shared" si="28"/>
        <v>0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5"/>
        <v>0</v>
      </c>
      <c r="G128" s="523">
        <f t="shared" si="17"/>
        <v>0</v>
      </c>
      <c r="H128" s="526">
        <f t="shared" si="27"/>
        <v>0</v>
      </c>
      <c r="I128" s="577">
        <f t="shared" si="28"/>
        <v>0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5"/>
        <v>0</v>
      </c>
      <c r="G129" s="523">
        <f t="shared" si="17"/>
        <v>0</v>
      </c>
      <c r="H129" s="526">
        <f t="shared" si="27"/>
        <v>0</v>
      </c>
      <c r="I129" s="577">
        <f t="shared" si="28"/>
        <v>0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5"/>
        <v>0</v>
      </c>
      <c r="G130" s="523">
        <f t="shared" si="17"/>
        <v>0</v>
      </c>
      <c r="H130" s="526">
        <f t="shared" si="27"/>
        <v>0</v>
      </c>
      <c r="I130" s="577">
        <f t="shared" si="28"/>
        <v>0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9">+D131-E131</f>
        <v>0</v>
      </c>
      <c r="G131" s="523">
        <f t="shared" ref="G131:G154" si="30">+(F131+D131)/2</f>
        <v>0</v>
      </c>
      <c r="H131" s="526">
        <f t="shared" si="27"/>
        <v>0</v>
      </c>
      <c r="I131" s="577">
        <f t="shared" si="28"/>
        <v>0</v>
      </c>
      <c r="J131" s="514">
        <f t="shared" ref="J131:J154" si="31">+I131-H131</f>
        <v>0</v>
      </c>
      <c r="K131" s="514"/>
      <c r="L131" s="525"/>
      <c r="M131" s="514">
        <f t="shared" ref="M131:M154" si="32">IF(L131&lt;&gt;0,+H131-L131,0)</f>
        <v>0</v>
      </c>
      <c r="N131" s="525"/>
      <c r="O131" s="514">
        <f t="shared" ref="O131:O154" si="33">IF(N131&lt;&gt;0,+I131-N131,0)</f>
        <v>0</v>
      </c>
      <c r="P131" s="514">
        <f t="shared" ref="P131:P154" si="34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9"/>
        <v>0</v>
      </c>
      <c r="G132" s="523">
        <f t="shared" si="30"/>
        <v>0</v>
      </c>
      <c r="H132" s="526">
        <f t="shared" si="27"/>
        <v>0</v>
      </c>
      <c r="I132" s="577">
        <f t="shared" si="28"/>
        <v>0</v>
      </c>
      <c r="J132" s="514">
        <f t="shared" si="31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9"/>
        <v>0</v>
      </c>
      <c r="G133" s="523">
        <f t="shared" si="30"/>
        <v>0</v>
      </c>
      <c r="H133" s="526">
        <f t="shared" si="27"/>
        <v>0</v>
      </c>
      <c r="I133" s="577">
        <f t="shared" si="28"/>
        <v>0</v>
      </c>
      <c r="J133" s="514">
        <f t="shared" si="31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9"/>
        <v>0</v>
      </c>
      <c r="G134" s="523">
        <f t="shared" si="30"/>
        <v>0</v>
      </c>
      <c r="H134" s="526">
        <f t="shared" si="27"/>
        <v>0</v>
      </c>
      <c r="I134" s="577">
        <f t="shared" si="28"/>
        <v>0</v>
      </c>
      <c r="J134" s="514">
        <f t="shared" si="31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9"/>
        <v>0</v>
      </c>
      <c r="G135" s="523">
        <f t="shared" si="30"/>
        <v>0</v>
      </c>
      <c r="H135" s="526">
        <f t="shared" si="27"/>
        <v>0</v>
      </c>
      <c r="I135" s="577">
        <f t="shared" si="28"/>
        <v>0</v>
      </c>
      <c r="J135" s="514">
        <f t="shared" si="31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9"/>
        <v>0</v>
      </c>
      <c r="G136" s="523">
        <f t="shared" si="30"/>
        <v>0</v>
      </c>
      <c r="H136" s="526">
        <f t="shared" si="27"/>
        <v>0</v>
      </c>
      <c r="I136" s="577">
        <f t="shared" si="28"/>
        <v>0</v>
      </c>
      <c r="J136" s="514">
        <f t="shared" si="31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9"/>
        <v>0</v>
      </c>
      <c r="G137" s="523">
        <f t="shared" si="30"/>
        <v>0</v>
      </c>
      <c r="H137" s="526">
        <f t="shared" si="27"/>
        <v>0</v>
      </c>
      <c r="I137" s="577">
        <f t="shared" si="28"/>
        <v>0</v>
      </c>
      <c r="J137" s="514">
        <f t="shared" si="31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9"/>
        <v>0</v>
      </c>
      <c r="G138" s="523">
        <f t="shared" si="30"/>
        <v>0</v>
      </c>
      <c r="H138" s="526">
        <f t="shared" si="27"/>
        <v>0</v>
      </c>
      <c r="I138" s="577">
        <f t="shared" si="28"/>
        <v>0</v>
      </c>
      <c r="J138" s="514">
        <f t="shared" si="31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9"/>
        <v>0</v>
      </c>
      <c r="G139" s="523">
        <f t="shared" si="30"/>
        <v>0</v>
      </c>
      <c r="H139" s="526">
        <f t="shared" si="27"/>
        <v>0</v>
      </c>
      <c r="I139" s="577">
        <f t="shared" si="28"/>
        <v>0</v>
      </c>
      <c r="J139" s="514">
        <f t="shared" si="31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9"/>
        <v>0</v>
      </c>
      <c r="G140" s="523">
        <f t="shared" si="30"/>
        <v>0</v>
      </c>
      <c r="H140" s="526">
        <f t="shared" si="27"/>
        <v>0</v>
      </c>
      <c r="I140" s="577">
        <f t="shared" si="28"/>
        <v>0</v>
      </c>
      <c r="J140" s="514">
        <f t="shared" si="31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9"/>
        <v>0</v>
      </c>
      <c r="G141" s="523">
        <f t="shared" si="30"/>
        <v>0</v>
      </c>
      <c r="H141" s="526">
        <f t="shared" si="27"/>
        <v>0</v>
      </c>
      <c r="I141" s="577">
        <f t="shared" si="28"/>
        <v>0</v>
      </c>
      <c r="J141" s="514">
        <f t="shared" si="31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9"/>
        <v>0</v>
      </c>
      <c r="G142" s="523">
        <f t="shared" si="30"/>
        <v>0</v>
      </c>
      <c r="H142" s="526">
        <f t="shared" si="27"/>
        <v>0</v>
      </c>
      <c r="I142" s="577">
        <f t="shared" si="28"/>
        <v>0</v>
      </c>
      <c r="J142" s="514">
        <f t="shared" si="31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9"/>
        <v>0</v>
      </c>
      <c r="G143" s="523">
        <f t="shared" si="30"/>
        <v>0</v>
      </c>
      <c r="H143" s="526">
        <f t="shared" si="27"/>
        <v>0</v>
      </c>
      <c r="I143" s="577">
        <f t="shared" si="28"/>
        <v>0</v>
      </c>
      <c r="J143" s="514">
        <f t="shared" si="31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9"/>
        <v>0</v>
      </c>
      <c r="G144" s="523">
        <f t="shared" si="30"/>
        <v>0</v>
      </c>
      <c r="H144" s="526">
        <f t="shared" si="27"/>
        <v>0</v>
      </c>
      <c r="I144" s="577">
        <f t="shared" si="28"/>
        <v>0</v>
      </c>
      <c r="J144" s="514">
        <f t="shared" si="31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9"/>
        <v>0</v>
      </c>
      <c r="G145" s="523">
        <f t="shared" si="30"/>
        <v>0</v>
      </c>
      <c r="H145" s="526">
        <f t="shared" si="27"/>
        <v>0</v>
      </c>
      <c r="I145" s="577">
        <f t="shared" si="28"/>
        <v>0</v>
      </c>
      <c r="J145" s="514">
        <f t="shared" si="31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9"/>
        <v>0</v>
      </c>
      <c r="G146" s="523">
        <f t="shared" si="30"/>
        <v>0</v>
      </c>
      <c r="H146" s="526">
        <f t="shared" si="27"/>
        <v>0</v>
      </c>
      <c r="I146" s="577">
        <f t="shared" si="28"/>
        <v>0</v>
      </c>
      <c r="J146" s="514">
        <f t="shared" si="31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9"/>
        <v>0</v>
      </c>
      <c r="G147" s="523">
        <f t="shared" si="30"/>
        <v>0</v>
      </c>
      <c r="H147" s="526">
        <f t="shared" si="27"/>
        <v>0</v>
      </c>
      <c r="I147" s="577">
        <f t="shared" si="28"/>
        <v>0</v>
      </c>
      <c r="J147" s="514">
        <f t="shared" si="31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9"/>
        <v>0</v>
      </c>
      <c r="G148" s="523">
        <f t="shared" si="30"/>
        <v>0</v>
      </c>
      <c r="H148" s="526">
        <f t="shared" si="27"/>
        <v>0</v>
      </c>
      <c r="I148" s="577">
        <f t="shared" si="28"/>
        <v>0</v>
      </c>
      <c r="J148" s="514">
        <f t="shared" si="31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9"/>
        <v>0</v>
      </c>
      <c r="G149" s="523">
        <f t="shared" si="30"/>
        <v>0</v>
      </c>
      <c r="H149" s="526">
        <f t="shared" si="27"/>
        <v>0</v>
      </c>
      <c r="I149" s="577">
        <f t="shared" si="28"/>
        <v>0</v>
      </c>
      <c r="J149" s="514">
        <f t="shared" si="31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9"/>
        <v>0</v>
      </c>
      <c r="G150" s="523">
        <f t="shared" si="30"/>
        <v>0</v>
      </c>
      <c r="H150" s="526">
        <f t="shared" si="27"/>
        <v>0</v>
      </c>
      <c r="I150" s="577">
        <f t="shared" si="28"/>
        <v>0</v>
      </c>
      <c r="J150" s="514">
        <f t="shared" si="31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9"/>
        <v>0</v>
      </c>
      <c r="G151" s="523">
        <f t="shared" si="30"/>
        <v>0</v>
      </c>
      <c r="H151" s="526">
        <f t="shared" si="27"/>
        <v>0</v>
      </c>
      <c r="I151" s="577">
        <f t="shared" si="28"/>
        <v>0</v>
      </c>
      <c r="J151" s="514">
        <f t="shared" si="31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9"/>
        <v>0</v>
      </c>
      <c r="G152" s="523">
        <f t="shared" si="30"/>
        <v>0</v>
      </c>
      <c r="H152" s="526">
        <f t="shared" si="27"/>
        <v>0</v>
      </c>
      <c r="I152" s="577">
        <f t="shared" si="28"/>
        <v>0</v>
      </c>
      <c r="J152" s="514">
        <f t="shared" si="31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9"/>
        <v>0</v>
      </c>
      <c r="G153" s="523">
        <f t="shared" si="30"/>
        <v>0</v>
      </c>
      <c r="H153" s="526">
        <f t="shared" si="27"/>
        <v>0</v>
      </c>
      <c r="I153" s="577">
        <f t="shared" si="28"/>
        <v>0</v>
      </c>
      <c r="J153" s="514">
        <f t="shared" si="31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9"/>
        <v>0</v>
      </c>
      <c r="G154" s="528">
        <f t="shared" si="30"/>
        <v>0</v>
      </c>
      <c r="H154" s="530">
        <f t="shared" si="27"/>
        <v>0</v>
      </c>
      <c r="I154" s="579">
        <f t="shared" si="28"/>
        <v>0</v>
      </c>
      <c r="J154" s="533">
        <f t="shared" si="31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topLeftCell="A7" zoomScaleNormal="100" zoomScaleSheetLayoutView="75" workbookViewId="0">
      <selection activeCell="D11" sqref="D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77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426657.474754803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426657.474754803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666" t="s">
        <v>476</v>
      </c>
      <c r="F9" s="39"/>
      <c r="G9" s="672" t="s">
        <v>534</v>
      </c>
      <c r="H9" s="39"/>
      <c r="I9" s="40"/>
      <c r="J9" s="41"/>
      <c r="O9" s="42"/>
      <c r="P9" s="4"/>
    </row>
    <row r="10" spans="1:17" ht="13">
      <c r="C10" s="43" t="s">
        <v>51</v>
      </c>
      <c r="D10" s="44">
        <v>4480168</v>
      </c>
      <c r="E10" s="12" t="s">
        <v>52</v>
      </c>
      <c r="F10" s="42"/>
      <c r="G10" s="45"/>
      <c r="H10" s="45"/>
      <c r="I10" s="46">
        <f>+'SWE.WS.F.BPU.ATRR.Projected'!L19</f>
        <v>2025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0.11972618179310132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43</v>
      </c>
      <c r="E13" s="47" t="s">
        <v>60</v>
      </c>
      <c r="F13" s="45"/>
      <c r="G13" s="7"/>
      <c r="H13" s="7"/>
      <c r="I13" s="51">
        <f>IF(G5="",I12,'SWE.WS.F.BPU.ATRR.Projected'!$F$80)</f>
        <v>0.11972618179310132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104189.95348837209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>IU</v>
      </c>
      <c r="C31" s="64">
        <f>IF(D11="","-",+C30+1)</f>
        <v>2022</v>
      </c>
      <c r="D31" s="173">
        <v>3060633.0578373754</v>
      </c>
      <c r="E31" s="174">
        <v>106670.65761904762</v>
      </c>
      <c r="F31" s="173">
        <v>2953962.400218328</v>
      </c>
      <c r="G31" s="174">
        <v>444823.534818093</v>
      </c>
      <c r="H31" s="172">
        <v>444823.534818093</v>
      </c>
      <c r="I31" s="67">
        <f t="shared" si="0"/>
        <v>0</v>
      </c>
      <c r="J31" s="67"/>
      <c r="K31" s="133">
        <f t="shared" ref="K31" si="15">G31</f>
        <v>444823.534818093</v>
      </c>
      <c r="L31" s="132">
        <f t="shared" ref="L31" si="16">IF(K31&lt;&gt;0,+G31-K31,0)</f>
        <v>0</v>
      </c>
      <c r="M31" s="133">
        <f t="shared" ref="M31" si="17">H31</f>
        <v>444823.534818093</v>
      </c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>IU</v>
      </c>
      <c r="C32" s="64">
        <f>IF(D11="","-",+C31+1)</f>
        <v>2023</v>
      </c>
      <c r="D32" s="173">
        <v>2953962.7802183279</v>
      </c>
      <c r="E32" s="174">
        <v>106670.66666666667</v>
      </c>
      <c r="F32" s="173">
        <v>2847292.1135516614</v>
      </c>
      <c r="G32" s="174">
        <v>473097.6151571942</v>
      </c>
      <c r="H32" s="172">
        <v>473097.6151571942</v>
      </c>
      <c r="I32" s="67">
        <f t="shared" si="0"/>
        <v>0</v>
      </c>
      <c r="J32" s="67"/>
      <c r="K32" s="133">
        <f t="shared" ref="K32" si="18">G32</f>
        <v>473097.6151571942</v>
      </c>
      <c r="L32" s="132">
        <f t="shared" ref="L32" si="19">IF(K32&lt;&gt;0,+G32-K32,0)</f>
        <v>0</v>
      </c>
      <c r="M32" s="133">
        <f t="shared" ref="M32" si="20">H32</f>
        <v>473097.6151571942</v>
      </c>
      <c r="N32" s="69">
        <f t="shared" ref="N32" si="21">IF(M32&lt;&gt;0,+H32-M32,0)</f>
        <v>0</v>
      </c>
      <c r="O32" s="69">
        <f t="shared" ref="O32" si="22">+N32-L32</f>
        <v>0</v>
      </c>
      <c r="P32" s="4"/>
    </row>
    <row r="33" spans="2:16" ht="13">
      <c r="B33" s="9" t="str">
        <f t="shared" si="6"/>
        <v/>
      </c>
      <c r="C33" s="670">
        <f>IF(D11="","-",+C32+1)</f>
        <v>2024</v>
      </c>
      <c r="D33" s="173">
        <v>2847292.1135516614</v>
      </c>
      <c r="E33" s="174">
        <v>101822</v>
      </c>
      <c r="F33" s="173">
        <v>2745470.1135516614</v>
      </c>
      <c r="G33" s="174">
        <v>436065.41351434769</v>
      </c>
      <c r="H33" s="172">
        <v>436065.41351434769</v>
      </c>
      <c r="I33" s="67">
        <f t="shared" si="0"/>
        <v>0</v>
      </c>
      <c r="J33" s="67"/>
      <c r="K33" s="133">
        <f t="shared" ref="K33" si="23">G33</f>
        <v>436065.41351434769</v>
      </c>
      <c r="L33" s="132">
        <f t="shared" ref="L33" si="24">IF(K33&lt;&gt;0,+G33-K33,0)</f>
        <v>0</v>
      </c>
      <c r="M33" s="133">
        <f t="shared" ref="M33" si="25">H33</f>
        <v>436065.41351434769</v>
      </c>
      <c r="N33" s="69">
        <f t="shared" ref="N33" si="26">IF(M33&lt;&gt;0,+H33-M33,0)</f>
        <v>0</v>
      </c>
      <c r="O33" s="69">
        <f t="shared" ref="O33" si="27">+N33-L33</f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2745470.1135516614</v>
      </c>
      <c r="E34" s="71">
        <f>IF(+I14&lt;F33,I14,D34)</f>
        <v>104189.95348837209</v>
      </c>
      <c r="F34" s="70">
        <f t="shared" ref="F34:F48" si="28">+D34-E34</f>
        <v>2641280.1600632891</v>
      </c>
      <c r="G34" s="72">
        <f t="shared" ref="G34:G72" si="29">+I$12*((D34+F34)/2)+E34</f>
        <v>426657.474754803</v>
      </c>
      <c r="H34" s="53">
        <f t="shared" ref="H34:H72" si="30">+I$13*((D34+F34)/2)+E34</f>
        <v>426657.474754803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2641280.1600632891</v>
      </c>
      <c r="E35" s="71">
        <f>IF(+I14&lt;F34,I14,D35)</f>
        <v>104189.95348837209</v>
      </c>
      <c r="F35" s="70">
        <f t="shared" si="28"/>
        <v>2537090.2065749168</v>
      </c>
      <c r="G35" s="72">
        <f t="shared" si="29"/>
        <v>414183.20944243937</v>
      </c>
      <c r="H35" s="53">
        <f t="shared" si="30"/>
        <v>414183.20944243937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2537090.2065749168</v>
      </c>
      <c r="E36" s="71">
        <f>IF(+I14&lt;F35,I14,D36)</f>
        <v>104189.95348837209</v>
      </c>
      <c r="F36" s="70">
        <f t="shared" si="28"/>
        <v>2432900.2530865446</v>
      </c>
      <c r="G36" s="72">
        <f t="shared" si="29"/>
        <v>401708.94413007575</v>
      </c>
      <c r="H36" s="53">
        <f t="shared" si="30"/>
        <v>401708.94413007575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2432900.2530865446</v>
      </c>
      <c r="E37" s="71">
        <f>IF(+I14&lt;F36,I14,D37)</f>
        <v>104189.95348837209</v>
      </c>
      <c r="F37" s="70">
        <f t="shared" si="28"/>
        <v>2328710.2995981723</v>
      </c>
      <c r="G37" s="72">
        <f t="shared" si="29"/>
        <v>389234.67881771212</v>
      </c>
      <c r="H37" s="53">
        <f t="shared" si="30"/>
        <v>389234.67881771212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2328710.2995981723</v>
      </c>
      <c r="E38" s="71">
        <f>IF(+I14&lt;F37,I14,D38)</f>
        <v>104189.95348837209</v>
      </c>
      <c r="F38" s="70">
        <f t="shared" si="28"/>
        <v>2224520.3461098</v>
      </c>
      <c r="G38" s="72">
        <f t="shared" si="29"/>
        <v>376760.41350534849</v>
      </c>
      <c r="H38" s="53">
        <f t="shared" si="30"/>
        <v>376760.41350534849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2224520.3461098</v>
      </c>
      <c r="E39" s="71">
        <f>IF(+I14&lt;F38,I14,D39)</f>
        <v>104189.95348837209</v>
      </c>
      <c r="F39" s="70">
        <f t="shared" si="28"/>
        <v>2120330.3926214278</v>
      </c>
      <c r="G39" s="72">
        <f t="shared" si="29"/>
        <v>364286.14819298487</v>
      </c>
      <c r="H39" s="53">
        <f t="shared" si="30"/>
        <v>364286.14819298487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2120330.3926214278</v>
      </c>
      <c r="E40" s="71">
        <f>IF(+I14&lt;F39,I14,D40)</f>
        <v>104189.95348837209</v>
      </c>
      <c r="F40" s="70">
        <f t="shared" si="28"/>
        <v>2016140.4391330557</v>
      </c>
      <c r="G40" s="72">
        <f t="shared" si="29"/>
        <v>351811.88288062124</v>
      </c>
      <c r="H40" s="53">
        <f t="shared" si="30"/>
        <v>351811.88288062124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2016140.4391330557</v>
      </c>
      <c r="E41" s="71">
        <f>IF(+I14&lt;F40,I14,D41)</f>
        <v>104189.95348837209</v>
      </c>
      <c r="F41" s="70">
        <f t="shared" si="28"/>
        <v>1911950.4856446837</v>
      </c>
      <c r="G41" s="72">
        <f t="shared" si="29"/>
        <v>339337.61756825767</v>
      </c>
      <c r="H41" s="53">
        <f t="shared" si="30"/>
        <v>339337.61756825767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1911950.4856446837</v>
      </c>
      <c r="E42" s="71">
        <f>IF(+I14&lt;F41,I14,D42)</f>
        <v>104189.95348837209</v>
      </c>
      <c r="F42" s="70">
        <f t="shared" si="28"/>
        <v>1807760.5321563117</v>
      </c>
      <c r="G42" s="72">
        <f t="shared" si="29"/>
        <v>326863.35225589405</v>
      </c>
      <c r="H42" s="53">
        <f t="shared" si="30"/>
        <v>326863.35225589405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1807760.5321563117</v>
      </c>
      <c r="E43" s="71">
        <f>IF(+I14&lt;F42,I14,D43)</f>
        <v>104189.95348837209</v>
      </c>
      <c r="F43" s="70">
        <f t="shared" si="28"/>
        <v>1703570.5786679396</v>
      </c>
      <c r="G43" s="72">
        <f t="shared" si="29"/>
        <v>314389.08694353048</v>
      </c>
      <c r="H43" s="53">
        <f t="shared" si="30"/>
        <v>314389.08694353048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1703570.5786679396</v>
      </c>
      <c r="E44" s="71">
        <f>IF(+I14&lt;F43,I14,D44)</f>
        <v>104189.95348837209</v>
      </c>
      <c r="F44" s="70">
        <f t="shared" si="28"/>
        <v>1599380.6251795676</v>
      </c>
      <c r="G44" s="72">
        <f t="shared" si="29"/>
        <v>301914.82163116685</v>
      </c>
      <c r="H44" s="53">
        <f t="shared" si="30"/>
        <v>301914.82163116685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1599380.6251795676</v>
      </c>
      <c r="E45" s="71">
        <f>IF(+I14&lt;F44,I14,D45)</f>
        <v>104189.95348837209</v>
      </c>
      <c r="F45" s="70">
        <f t="shared" si="28"/>
        <v>1495190.6716911956</v>
      </c>
      <c r="G45" s="72">
        <f t="shared" si="29"/>
        <v>289440.55631880322</v>
      </c>
      <c r="H45" s="53">
        <f t="shared" si="30"/>
        <v>289440.55631880322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1495190.6716911956</v>
      </c>
      <c r="E46" s="71">
        <f>IF(+I14&lt;F45,I14,D46)</f>
        <v>104189.95348837209</v>
      </c>
      <c r="F46" s="70">
        <f t="shared" si="28"/>
        <v>1391000.7182028235</v>
      </c>
      <c r="G46" s="72">
        <f t="shared" si="29"/>
        <v>276966.2910064396</v>
      </c>
      <c r="H46" s="53">
        <f t="shared" si="30"/>
        <v>276966.2910064396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1391000.7182028235</v>
      </c>
      <c r="E47" s="71">
        <f>IF(+I14&lt;F46,I14,D47)</f>
        <v>104189.95348837209</v>
      </c>
      <c r="F47" s="70">
        <f t="shared" si="28"/>
        <v>1286810.7647144515</v>
      </c>
      <c r="G47" s="72">
        <f t="shared" si="29"/>
        <v>264492.02569407609</v>
      </c>
      <c r="H47" s="53">
        <f t="shared" si="30"/>
        <v>264492.02569407609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1286810.7647144515</v>
      </c>
      <c r="E48" s="71">
        <f>IF(+I14&lt;F47,I14,D48)</f>
        <v>104189.95348837209</v>
      </c>
      <c r="F48" s="70">
        <f t="shared" si="28"/>
        <v>1182620.8112260795</v>
      </c>
      <c r="G48" s="72">
        <f t="shared" si="29"/>
        <v>252017.76038171243</v>
      </c>
      <c r="H48" s="53">
        <f t="shared" si="30"/>
        <v>252017.76038171243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1182620.8112260795</v>
      </c>
      <c r="E49" s="71">
        <f>IF(+I14&lt;F48,I14,D49)</f>
        <v>104189.95348837209</v>
      </c>
      <c r="F49" s="70">
        <f t="shared" ref="F49:F72" si="31">+D49-E49</f>
        <v>1078430.8577377074</v>
      </c>
      <c r="G49" s="72">
        <f t="shared" si="29"/>
        <v>239543.49506934886</v>
      </c>
      <c r="H49" s="53">
        <f t="shared" si="30"/>
        <v>239543.49506934886</v>
      </c>
      <c r="I49" s="67">
        <f t="shared" ref="I49:I72" si="32">H49-G49</f>
        <v>0</v>
      </c>
      <c r="J49" s="67"/>
      <c r="K49" s="150"/>
      <c r="L49" s="69">
        <f t="shared" ref="L49:L72" si="33">IF(K49&lt;&gt;0,+G49-K49,0)</f>
        <v>0</v>
      </c>
      <c r="M49" s="150"/>
      <c r="N49" s="69">
        <f t="shared" ref="N49:N72" si="34">IF(M49&lt;&gt;0,+H49-M49,0)</f>
        <v>0</v>
      </c>
      <c r="O49" s="69">
        <f t="shared" ref="O49:O72" si="35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1078430.8577377074</v>
      </c>
      <c r="E50" s="71">
        <f>IF(+I14&lt;F49,I14,D50)</f>
        <v>104189.95348837209</v>
      </c>
      <c r="F50" s="70">
        <f t="shared" si="31"/>
        <v>974240.90424933541</v>
      </c>
      <c r="G50" s="72">
        <f t="shared" si="29"/>
        <v>227069.22975698524</v>
      </c>
      <c r="H50" s="53">
        <f t="shared" si="30"/>
        <v>227069.22975698524</v>
      </c>
      <c r="I50" s="67">
        <f t="shared" si="32"/>
        <v>0</v>
      </c>
      <c r="J50" s="67"/>
      <c r="K50" s="150"/>
      <c r="L50" s="69">
        <f t="shared" si="33"/>
        <v>0</v>
      </c>
      <c r="M50" s="150"/>
      <c r="N50" s="69">
        <f t="shared" si="34"/>
        <v>0</v>
      </c>
      <c r="O50" s="69">
        <f t="shared" si="35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974240.90424933541</v>
      </c>
      <c r="E51" s="71">
        <f>IF(+I14&lt;F50,I14,D51)</f>
        <v>104189.95348837209</v>
      </c>
      <c r="F51" s="70">
        <f t="shared" si="31"/>
        <v>870050.95076096337</v>
      </c>
      <c r="G51" s="72">
        <f t="shared" si="29"/>
        <v>214594.96444462164</v>
      </c>
      <c r="H51" s="53">
        <f t="shared" si="30"/>
        <v>214594.96444462164</v>
      </c>
      <c r="I51" s="67">
        <f t="shared" si="32"/>
        <v>0</v>
      </c>
      <c r="J51" s="67"/>
      <c r="K51" s="150"/>
      <c r="L51" s="69">
        <f t="shared" si="33"/>
        <v>0</v>
      </c>
      <c r="M51" s="150"/>
      <c r="N51" s="69">
        <f t="shared" si="34"/>
        <v>0</v>
      </c>
      <c r="O51" s="69">
        <f t="shared" si="35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870050.95076096337</v>
      </c>
      <c r="E52" s="71">
        <f>IF(+I14&lt;F51,I14,D52)</f>
        <v>104189.95348837209</v>
      </c>
      <c r="F52" s="70">
        <f t="shared" si="31"/>
        <v>765860.99727259134</v>
      </c>
      <c r="G52" s="72">
        <f t="shared" si="29"/>
        <v>202120.69913225804</v>
      </c>
      <c r="H52" s="53">
        <f t="shared" si="30"/>
        <v>202120.69913225804</v>
      </c>
      <c r="I52" s="67">
        <f t="shared" si="32"/>
        <v>0</v>
      </c>
      <c r="J52" s="67"/>
      <c r="K52" s="150"/>
      <c r="L52" s="69">
        <f t="shared" si="33"/>
        <v>0</v>
      </c>
      <c r="M52" s="150"/>
      <c r="N52" s="69">
        <f t="shared" si="34"/>
        <v>0</v>
      </c>
      <c r="O52" s="69">
        <f t="shared" si="35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765860.99727259134</v>
      </c>
      <c r="E53" s="71">
        <f>IF(+I14&lt;F52,I14,D53)</f>
        <v>104189.95348837209</v>
      </c>
      <c r="F53" s="70">
        <f t="shared" si="31"/>
        <v>661671.04378421931</v>
      </c>
      <c r="G53" s="72">
        <f t="shared" si="29"/>
        <v>189646.43381989445</v>
      </c>
      <c r="H53" s="53">
        <f t="shared" si="30"/>
        <v>189646.43381989445</v>
      </c>
      <c r="I53" s="67">
        <f t="shared" si="32"/>
        <v>0</v>
      </c>
      <c r="J53" s="67"/>
      <c r="K53" s="150"/>
      <c r="L53" s="69">
        <f t="shared" si="33"/>
        <v>0</v>
      </c>
      <c r="M53" s="150"/>
      <c r="N53" s="69">
        <f t="shared" si="34"/>
        <v>0</v>
      </c>
      <c r="O53" s="69">
        <f t="shared" si="35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661671.04378421931</v>
      </c>
      <c r="E54" s="71">
        <f>IF(+I14&lt;F53,I14,D54)</f>
        <v>104189.95348837209</v>
      </c>
      <c r="F54" s="70">
        <f t="shared" si="31"/>
        <v>557481.09029584727</v>
      </c>
      <c r="G54" s="72">
        <f t="shared" si="29"/>
        <v>177172.16850753082</v>
      </c>
      <c r="H54" s="53">
        <f t="shared" si="30"/>
        <v>177172.16850753082</v>
      </c>
      <c r="I54" s="67">
        <f t="shared" si="32"/>
        <v>0</v>
      </c>
      <c r="J54" s="67"/>
      <c r="K54" s="150"/>
      <c r="L54" s="69">
        <f t="shared" si="33"/>
        <v>0</v>
      </c>
      <c r="M54" s="150"/>
      <c r="N54" s="69">
        <f t="shared" si="34"/>
        <v>0</v>
      </c>
      <c r="O54" s="69">
        <f t="shared" si="35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557481.09029584727</v>
      </c>
      <c r="E55" s="71">
        <f>IF(+I14&lt;F54,I14,D55)</f>
        <v>104189.95348837209</v>
      </c>
      <c r="F55" s="70">
        <f t="shared" si="31"/>
        <v>453291.13680747518</v>
      </c>
      <c r="G55" s="72">
        <f t="shared" si="29"/>
        <v>164697.90319516725</v>
      </c>
      <c r="H55" s="53">
        <f t="shared" si="30"/>
        <v>164697.90319516725</v>
      </c>
      <c r="I55" s="67">
        <f t="shared" si="32"/>
        <v>0</v>
      </c>
      <c r="J55" s="67"/>
      <c r="K55" s="150"/>
      <c r="L55" s="69">
        <f t="shared" si="33"/>
        <v>0</v>
      </c>
      <c r="M55" s="150"/>
      <c r="N55" s="69">
        <f t="shared" si="34"/>
        <v>0</v>
      </c>
      <c r="O55" s="69">
        <f t="shared" si="35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453291.13680747518</v>
      </c>
      <c r="E56" s="71">
        <f>IF(+I14&lt;F55,I14,D56)</f>
        <v>104189.95348837209</v>
      </c>
      <c r="F56" s="70">
        <f t="shared" si="31"/>
        <v>349101.18331910309</v>
      </c>
      <c r="G56" s="72">
        <f t="shared" si="29"/>
        <v>152223.63788280362</v>
      </c>
      <c r="H56" s="53">
        <f t="shared" si="30"/>
        <v>152223.63788280362</v>
      </c>
      <c r="I56" s="67">
        <f t="shared" si="32"/>
        <v>0</v>
      </c>
      <c r="J56" s="67"/>
      <c r="K56" s="150"/>
      <c r="L56" s="69">
        <f t="shared" si="33"/>
        <v>0</v>
      </c>
      <c r="M56" s="150"/>
      <c r="N56" s="69">
        <f t="shared" si="34"/>
        <v>0</v>
      </c>
      <c r="O56" s="69">
        <f t="shared" si="35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349101.18331910309</v>
      </c>
      <c r="E57" s="71">
        <f>IF(+I14&lt;F56,I14,D57)</f>
        <v>104189.95348837209</v>
      </c>
      <c r="F57" s="70">
        <f t="shared" si="31"/>
        <v>244911.229830731</v>
      </c>
      <c r="G57" s="72">
        <f t="shared" si="29"/>
        <v>139749.37257044003</v>
      </c>
      <c r="H57" s="53">
        <f t="shared" si="30"/>
        <v>139749.37257044003</v>
      </c>
      <c r="I57" s="67">
        <f t="shared" si="32"/>
        <v>0</v>
      </c>
      <c r="J57" s="67"/>
      <c r="K57" s="150"/>
      <c r="L57" s="69">
        <f t="shared" si="33"/>
        <v>0</v>
      </c>
      <c r="M57" s="150"/>
      <c r="N57" s="69">
        <f t="shared" si="34"/>
        <v>0</v>
      </c>
      <c r="O57" s="69">
        <f t="shared" si="35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244911.229830731</v>
      </c>
      <c r="E58" s="71">
        <f>IF(+I14&lt;F57,I14,D58)</f>
        <v>104189.95348837209</v>
      </c>
      <c r="F58" s="70">
        <f t="shared" si="31"/>
        <v>140721.27634235891</v>
      </c>
      <c r="G58" s="72">
        <f t="shared" si="29"/>
        <v>127275.1072580764</v>
      </c>
      <c r="H58" s="53">
        <f t="shared" si="30"/>
        <v>127275.1072580764</v>
      </c>
      <c r="I58" s="67">
        <f t="shared" si="32"/>
        <v>0</v>
      </c>
      <c r="J58" s="67"/>
      <c r="K58" s="150"/>
      <c r="L58" s="69">
        <f t="shared" si="33"/>
        <v>0</v>
      </c>
      <c r="M58" s="150"/>
      <c r="N58" s="69">
        <f t="shared" si="34"/>
        <v>0</v>
      </c>
      <c r="O58" s="69">
        <f t="shared" si="35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140721.27634235891</v>
      </c>
      <c r="E59" s="71">
        <f>IF(+I14&lt;F58,I14,D59)</f>
        <v>104189.95348837209</v>
      </c>
      <c r="F59" s="70">
        <f t="shared" si="31"/>
        <v>36531.322853986814</v>
      </c>
      <c r="G59" s="72">
        <f t="shared" si="29"/>
        <v>114800.8419457128</v>
      </c>
      <c r="H59" s="53">
        <f t="shared" si="30"/>
        <v>114800.8419457128</v>
      </c>
      <c r="I59" s="67">
        <f t="shared" si="32"/>
        <v>0</v>
      </c>
      <c r="J59" s="67"/>
      <c r="K59" s="150"/>
      <c r="L59" s="69">
        <f t="shared" si="33"/>
        <v>0</v>
      </c>
      <c r="M59" s="150"/>
      <c r="N59" s="69">
        <f t="shared" si="34"/>
        <v>0</v>
      </c>
      <c r="O59" s="69">
        <f t="shared" si="35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36531.322853986814</v>
      </c>
      <c r="E60" s="71">
        <f>IF(+I14&lt;F59,I14,D60)</f>
        <v>36531.322853986814</v>
      </c>
      <c r="F60" s="70">
        <f t="shared" si="31"/>
        <v>0</v>
      </c>
      <c r="G60" s="72">
        <f t="shared" si="29"/>
        <v>38718.200754566264</v>
      </c>
      <c r="H60" s="53">
        <f t="shared" si="30"/>
        <v>38718.200754566264</v>
      </c>
      <c r="I60" s="67">
        <f t="shared" si="32"/>
        <v>0</v>
      </c>
      <c r="J60" s="67"/>
      <c r="K60" s="150"/>
      <c r="L60" s="69">
        <f t="shared" si="33"/>
        <v>0</v>
      </c>
      <c r="M60" s="150"/>
      <c r="N60" s="69">
        <f t="shared" si="34"/>
        <v>0</v>
      </c>
      <c r="O60" s="69">
        <f t="shared" si="35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31"/>
        <v>0</v>
      </c>
      <c r="G61" s="73">
        <f t="shared" si="29"/>
        <v>0</v>
      </c>
      <c r="H61" s="53">
        <f t="shared" si="30"/>
        <v>0</v>
      </c>
      <c r="I61" s="67">
        <f t="shared" si="32"/>
        <v>0</v>
      </c>
      <c r="J61" s="67"/>
      <c r="K61" s="150"/>
      <c r="L61" s="69">
        <f t="shared" si="33"/>
        <v>0</v>
      </c>
      <c r="M61" s="150"/>
      <c r="N61" s="69">
        <f t="shared" si="34"/>
        <v>0</v>
      </c>
      <c r="O61" s="69">
        <f t="shared" si="35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31"/>
        <v>0</v>
      </c>
      <c r="G62" s="73">
        <f t="shared" si="29"/>
        <v>0</v>
      </c>
      <c r="H62" s="53">
        <f t="shared" si="30"/>
        <v>0</v>
      </c>
      <c r="I62" s="67">
        <f t="shared" si="32"/>
        <v>0</v>
      </c>
      <c r="J62" s="67"/>
      <c r="K62" s="150"/>
      <c r="L62" s="69">
        <f t="shared" si="33"/>
        <v>0</v>
      </c>
      <c r="M62" s="150"/>
      <c r="N62" s="69">
        <f t="shared" si="34"/>
        <v>0</v>
      </c>
      <c r="O62" s="69">
        <f t="shared" si="35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31"/>
        <v>0</v>
      </c>
      <c r="G63" s="73">
        <f t="shared" si="29"/>
        <v>0</v>
      </c>
      <c r="H63" s="53">
        <f t="shared" si="30"/>
        <v>0</v>
      </c>
      <c r="I63" s="67">
        <f t="shared" si="32"/>
        <v>0</v>
      </c>
      <c r="J63" s="67"/>
      <c r="K63" s="150"/>
      <c r="L63" s="69">
        <f t="shared" si="33"/>
        <v>0</v>
      </c>
      <c r="M63" s="150"/>
      <c r="N63" s="69">
        <f t="shared" si="34"/>
        <v>0</v>
      </c>
      <c r="O63" s="69">
        <f t="shared" si="35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31"/>
        <v>0</v>
      </c>
      <c r="G64" s="73">
        <f t="shared" si="29"/>
        <v>0</v>
      </c>
      <c r="H64" s="53">
        <f t="shared" si="30"/>
        <v>0</v>
      </c>
      <c r="I64" s="67">
        <f t="shared" si="32"/>
        <v>0</v>
      </c>
      <c r="J64" s="67"/>
      <c r="K64" s="150"/>
      <c r="L64" s="69">
        <f t="shared" si="33"/>
        <v>0</v>
      </c>
      <c r="M64" s="150"/>
      <c r="N64" s="69">
        <f t="shared" si="34"/>
        <v>0</v>
      </c>
      <c r="O64" s="69">
        <f t="shared" si="35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31"/>
        <v>0</v>
      </c>
      <c r="G65" s="73">
        <f t="shared" si="29"/>
        <v>0</v>
      </c>
      <c r="H65" s="53">
        <f t="shared" si="30"/>
        <v>0</v>
      </c>
      <c r="I65" s="67">
        <f t="shared" si="32"/>
        <v>0</v>
      </c>
      <c r="J65" s="67"/>
      <c r="K65" s="150"/>
      <c r="L65" s="69">
        <f t="shared" si="33"/>
        <v>0</v>
      </c>
      <c r="M65" s="150"/>
      <c r="N65" s="69">
        <f t="shared" si="34"/>
        <v>0</v>
      </c>
      <c r="O65" s="69">
        <f t="shared" si="35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31"/>
        <v>0</v>
      </c>
      <c r="G66" s="73">
        <f t="shared" si="29"/>
        <v>0</v>
      </c>
      <c r="H66" s="53">
        <f t="shared" si="30"/>
        <v>0</v>
      </c>
      <c r="I66" s="67">
        <f t="shared" si="32"/>
        <v>0</v>
      </c>
      <c r="J66" s="67"/>
      <c r="K66" s="150"/>
      <c r="L66" s="69">
        <f t="shared" si="33"/>
        <v>0</v>
      </c>
      <c r="M66" s="150"/>
      <c r="N66" s="69">
        <f t="shared" si="34"/>
        <v>0</v>
      </c>
      <c r="O66" s="69">
        <f t="shared" si="35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31"/>
        <v>0</v>
      </c>
      <c r="G67" s="73">
        <f t="shared" si="29"/>
        <v>0</v>
      </c>
      <c r="H67" s="53">
        <f t="shared" si="30"/>
        <v>0</v>
      </c>
      <c r="I67" s="67">
        <f t="shared" si="32"/>
        <v>0</v>
      </c>
      <c r="J67" s="67"/>
      <c r="K67" s="150"/>
      <c r="L67" s="69">
        <f t="shared" si="33"/>
        <v>0</v>
      </c>
      <c r="M67" s="150"/>
      <c r="N67" s="69">
        <f t="shared" si="34"/>
        <v>0</v>
      </c>
      <c r="O67" s="69">
        <f t="shared" si="35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31"/>
        <v>0</v>
      </c>
      <c r="G68" s="73">
        <f t="shared" si="29"/>
        <v>0</v>
      </c>
      <c r="H68" s="53">
        <f t="shared" si="30"/>
        <v>0</v>
      </c>
      <c r="I68" s="67">
        <f t="shared" si="32"/>
        <v>0</v>
      </c>
      <c r="J68" s="67"/>
      <c r="K68" s="150"/>
      <c r="L68" s="69">
        <f t="shared" si="33"/>
        <v>0</v>
      </c>
      <c r="M68" s="150"/>
      <c r="N68" s="69">
        <f t="shared" si="34"/>
        <v>0</v>
      </c>
      <c r="O68" s="69">
        <f t="shared" si="35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31"/>
        <v>0</v>
      </c>
      <c r="G69" s="73">
        <f t="shared" si="29"/>
        <v>0</v>
      </c>
      <c r="H69" s="53">
        <f t="shared" si="30"/>
        <v>0</v>
      </c>
      <c r="I69" s="67">
        <f t="shared" si="32"/>
        <v>0</v>
      </c>
      <c r="J69" s="67"/>
      <c r="K69" s="150"/>
      <c r="L69" s="69">
        <f t="shared" si="33"/>
        <v>0</v>
      </c>
      <c r="M69" s="150"/>
      <c r="N69" s="69">
        <f t="shared" si="34"/>
        <v>0</v>
      </c>
      <c r="O69" s="69">
        <f t="shared" si="35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31"/>
        <v>0</v>
      </c>
      <c r="G70" s="73">
        <f t="shared" si="29"/>
        <v>0</v>
      </c>
      <c r="H70" s="53">
        <f t="shared" si="30"/>
        <v>0</v>
      </c>
      <c r="I70" s="67">
        <f t="shared" si="32"/>
        <v>0</v>
      </c>
      <c r="J70" s="67"/>
      <c r="K70" s="150"/>
      <c r="L70" s="69">
        <f t="shared" si="33"/>
        <v>0</v>
      </c>
      <c r="M70" s="150"/>
      <c r="N70" s="69">
        <f t="shared" si="34"/>
        <v>0</v>
      </c>
      <c r="O70" s="69">
        <f t="shared" si="35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31"/>
        <v>0</v>
      </c>
      <c r="G71" s="73">
        <f t="shared" si="29"/>
        <v>0</v>
      </c>
      <c r="H71" s="53">
        <f t="shared" si="30"/>
        <v>0</v>
      </c>
      <c r="I71" s="67">
        <f t="shared" si="32"/>
        <v>0</v>
      </c>
      <c r="J71" s="67"/>
      <c r="K71" s="150"/>
      <c r="L71" s="69">
        <f t="shared" si="33"/>
        <v>0</v>
      </c>
      <c r="M71" s="150"/>
      <c r="N71" s="69">
        <f t="shared" si="34"/>
        <v>0</v>
      </c>
      <c r="O71" s="69">
        <f t="shared" si="35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31"/>
        <v>0</v>
      </c>
      <c r="G72" s="77">
        <f t="shared" si="29"/>
        <v>0</v>
      </c>
      <c r="H72" s="35">
        <f t="shared" si="30"/>
        <v>0</v>
      </c>
      <c r="I72" s="78">
        <f t="shared" si="32"/>
        <v>0</v>
      </c>
      <c r="J72" s="67"/>
      <c r="K72" s="151"/>
      <c r="L72" s="79">
        <f t="shared" si="33"/>
        <v>0</v>
      </c>
      <c r="M72" s="151"/>
      <c r="N72" s="79">
        <f t="shared" si="34"/>
        <v>0</v>
      </c>
      <c r="O72" s="79">
        <f t="shared" si="35"/>
        <v>0</v>
      </c>
      <c r="P72" s="4"/>
    </row>
    <row r="73" spans="1:16" ht="12.5">
      <c r="C73" s="65" t="s">
        <v>78</v>
      </c>
      <c r="D73" s="22"/>
      <c r="E73" s="22">
        <f>SUM(E17:E72)</f>
        <v>4480168.0000000037</v>
      </c>
      <c r="F73" s="22"/>
      <c r="G73" s="22">
        <f>SUM(G17:G72)</f>
        <v>16380368.310331892</v>
      </c>
      <c r="H73" s="22">
        <f>SUM(H17:H72)</f>
        <v>16380368.310331892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473097.6151571942</v>
      </c>
      <c r="N87" s="85">
        <f>IF(J92&lt;D11,0,VLOOKUP(J92,C17:O72,11))</f>
        <v>473097.6151571942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457121.23710419715</v>
      </c>
      <c r="N88" s="87">
        <f>IF(J92&lt;D11,0,VLOOKUP(J92,C99:P154,7))</f>
        <v>457121.23710419715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-15976.378052997054</v>
      </c>
      <c r="N89" s="90">
        <f>+N88-N87</f>
        <v>-15976.378052997054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101821.99136363636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36">+I99-H99</f>
        <v>0</v>
      </c>
      <c r="K99" s="69"/>
      <c r="L99" s="131">
        <v>264915</v>
      </c>
      <c r="M99" s="68">
        <f t="shared" ref="M99:M130" si="37">IF(L99&lt;&gt;0,+H99-L99,0)</f>
        <v>0</v>
      </c>
      <c r="N99" s="131">
        <v>264915</v>
      </c>
      <c r="O99" s="68">
        <f t="shared" ref="O99:O130" si="38">IF(N99&lt;&gt;0,+I99-N99,0)</f>
        <v>0</v>
      </c>
      <c r="P99" s="68">
        <f t="shared" ref="P99:P130" si="39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36"/>
        <v>0</v>
      </c>
      <c r="K100" s="69"/>
      <c r="L100" s="133">
        <f t="shared" ref="L100:L105" si="40">H100</f>
        <v>751399.2625697077</v>
      </c>
      <c r="M100" s="132">
        <f t="shared" si="37"/>
        <v>0</v>
      </c>
      <c r="N100" s="133">
        <f t="shared" ref="N100:N105" si="41">I100</f>
        <v>751399.2625697077</v>
      </c>
      <c r="O100" s="69">
        <f t="shared" si="38"/>
        <v>0</v>
      </c>
      <c r="P100" s="69">
        <f t="shared" si="39"/>
        <v>0</v>
      </c>
      <c r="Q100" s="1"/>
    </row>
    <row r="101" spans="1:17" ht="12.5">
      <c r="B101" s="9" t="str">
        <f t="shared" ref="B101:B154" si="42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36"/>
        <v>0</v>
      </c>
      <c r="K101" s="69"/>
      <c r="L101" s="133">
        <f t="shared" si="40"/>
        <v>813083.75625157298</v>
      </c>
      <c r="M101" s="132">
        <f t="shared" si="37"/>
        <v>0</v>
      </c>
      <c r="N101" s="133">
        <f t="shared" si="41"/>
        <v>813083.75625157298</v>
      </c>
      <c r="O101" s="69">
        <f t="shared" si="38"/>
        <v>0</v>
      </c>
      <c r="P101" s="69">
        <f t="shared" si="39"/>
        <v>0</v>
      </c>
      <c r="Q101" s="1"/>
    </row>
    <row r="102" spans="1:17" ht="12.5">
      <c r="B102" s="9" t="str">
        <f t="shared" si="42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36"/>
        <v>0</v>
      </c>
      <c r="K102" s="69"/>
      <c r="L102" s="133">
        <f t="shared" si="40"/>
        <v>731548.43625186454</v>
      </c>
      <c r="M102" s="132">
        <f t="shared" si="37"/>
        <v>0</v>
      </c>
      <c r="N102" s="133">
        <f t="shared" si="41"/>
        <v>731548.43625186454</v>
      </c>
      <c r="O102" s="69">
        <f t="shared" si="38"/>
        <v>0</v>
      </c>
      <c r="P102" s="69">
        <f t="shared" si="39"/>
        <v>0</v>
      </c>
      <c r="Q102" s="1"/>
    </row>
    <row r="103" spans="1:17" ht="12.5">
      <c r="B103" s="9" t="str">
        <f t="shared" si="42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36"/>
        <v>0</v>
      </c>
      <c r="K103" s="69"/>
      <c r="L103" s="133">
        <f t="shared" si="40"/>
        <v>702446.4690702348</v>
      </c>
      <c r="M103" s="132">
        <f t="shared" si="37"/>
        <v>0</v>
      </c>
      <c r="N103" s="133">
        <f t="shared" si="41"/>
        <v>702446.4690702348</v>
      </c>
      <c r="O103" s="69">
        <f t="shared" si="38"/>
        <v>0</v>
      </c>
      <c r="P103" s="69">
        <f t="shared" si="39"/>
        <v>0</v>
      </c>
      <c r="Q103" s="1"/>
    </row>
    <row r="104" spans="1:17" ht="12.5">
      <c r="B104" s="9" t="str">
        <f t="shared" si="42"/>
        <v/>
      </c>
      <c r="C104" s="64">
        <f>IF(D93="","-",+C103+1)</f>
        <v>2013</v>
      </c>
      <c r="D104" s="155">
        <v>3995321.7758915583</v>
      </c>
      <c r="E104" s="158">
        <v>106670.65761904762</v>
      </c>
      <c r="F104" s="159">
        <v>3888651.1182725108</v>
      </c>
      <c r="G104" s="159">
        <v>3941986.4470820343</v>
      </c>
      <c r="H104" s="158">
        <v>569687.88299572084</v>
      </c>
      <c r="I104" s="157">
        <v>569687.88299572084</v>
      </c>
      <c r="J104" s="177">
        <f t="shared" si="36"/>
        <v>0</v>
      </c>
      <c r="K104" s="69"/>
      <c r="L104" s="133">
        <f t="shared" si="40"/>
        <v>569687.88299572084</v>
      </c>
      <c r="M104" s="132">
        <f t="shared" ref="M104:M109" si="43">IF(L104&lt;&gt;0,+H104-L104,0)</f>
        <v>0</v>
      </c>
      <c r="N104" s="133">
        <f t="shared" si="41"/>
        <v>569687.88299572084</v>
      </c>
      <c r="O104" s="69">
        <f t="shared" ref="O104:O109" si="44">IF(N104&lt;&gt;0,+I104-N104,0)</f>
        <v>0</v>
      </c>
      <c r="P104" s="69">
        <f t="shared" ref="P104:P109" si="45">+O104-M104</f>
        <v>0</v>
      </c>
      <c r="Q104" s="1"/>
    </row>
    <row r="105" spans="1:17" ht="12.5">
      <c r="B105" s="9" t="str">
        <f t="shared" si="42"/>
        <v/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40"/>
        <v>627980.04901218251</v>
      </c>
      <c r="M105" s="132">
        <f t="shared" si="43"/>
        <v>0</v>
      </c>
      <c r="N105" s="133">
        <f t="shared" si="41"/>
        <v>627980.04901218251</v>
      </c>
      <c r="O105" s="69">
        <f t="shared" si="44"/>
        <v>0</v>
      </c>
      <c r="P105" s="69">
        <f t="shared" si="45"/>
        <v>0</v>
      </c>
      <c r="Q105" s="1"/>
    </row>
    <row r="106" spans="1:17" ht="12.5">
      <c r="B106" s="9" t="str">
        <f t="shared" si="42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36"/>
        <v>0</v>
      </c>
      <c r="K106" s="69"/>
      <c r="L106" s="133">
        <f t="shared" ref="L106:L111" si="46">H106</f>
        <v>597990.04263617261</v>
      </c>
      <c r="M106" s="132">
        <f t="shared" si="43"/>
        <v>0</v>
      </c>
      <c r="N106" s="133">
        <f t="shared" ref="N106:N111" si="47">I106</f>
        <v>597990.04263617261</v>
      </c>
      <c r="O106" s="69">
        <f t="shared" si="44"/>
        <v>0</v>
      </c>
      <c r="P106" s="69">
        <f t="shared" si="45"/>
        <v>0</v>
      </c>
      <c r="Q106" s="1"/>
    </row>
    <row r="107" spans="1:17" ht="12.5">
      <c r="B107" s="9" t="str">
        <f t="shared" si="42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36"/>
        <v>0</v>
      </c>
      <c r="K107" s="69"/>
      <c r="L107" s="133">
        <f t="shared" si="46"/>
        <v>564471.95145808836</v>
      </c>
      <c r="M107" s="132">
        <f t="shared" si="43"/>
        <v>0</v>
      </c>
      <c r="N107" s="133">
        <f t="shared" si="47"/>
        <v>564471.95145808836</v>
      </c>
      <c r="O107" s="69">
        <f t="shared" si="44"/>
        <v>0</v>
      </c>
      <c r="P107" s="69">
        <f t="shared" si="45"/>
        <v>0</v>
      </c>
      <c r="Q107" s="1"/>
    </row>
    <row r="108" spans="1:17" ht="12.5">
      <c r="B108" s="9" t="str">
        <f t="shared" si="42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36"/>
        <v>0</v>
      </c>
      <c r="K108" s="69"/>
      <c r="L108" s="133">
        <f t="shared" si="46"/>
        <v>533981.0722445295</v>
      </c>
      <c r="M108" s="132">
        <f t="shared" si="43"/>
        <v>0</v>
      </c>
      <c r="N108" s="133">
        <f t="shared" si="47"/>
        <v>533981.0722445295</v>
      </c>
      <c r="O108" s="69">
        <f t="shared" si="44"/>
        <v>0</v>
      </c>
      <c r="P108" s="69">
        <f t="shared" si="45"/>
        <v>0</v>
      </c>
      <c r="Q108" s="1"/>
    </row>
    <row r="109" spans="1:17" ht="12.5">
      <c r="B109" s="9" t="str">
        <f t="shared" si="42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36"/>
        <v>0</v>
      </c>
      <c r="K109" s="69"/>
      <c r="L109" s="133">
        <f t="shared" si="46"/>
        <v>466899.92525095958</v>
      </c>
      <c r="M109" s="132">
        <f t="shared" si="43"/>
        <v>0</v>
      </c>
      <c r="N109" s="133">
        <f t="shared" si="47"/>
        <v>466899.92525095958</v>
      </c>
      <c r="O109" s="69">
        <f t="shared" si="44"/>
        <v>0</v>
      </c>
      <c r="P109" s="69">
        <f t="shared" si="45"/>
        <v>0</v>
      </c>
      <c r="Q109" s="1"/>
    </row>
    <row r="110" spans="1:17" ht="12.5">
      <c r="B110" s="9" t="str">
        <f t="shared" si="42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36"/>
        <v>0</v>
      </c>
      <c r="K110" s="69"/>
      <c r="L110" s="133">
        <f t="shared" si="46"/>
        <v>458297.65763870062</v>
      </c>
      <c r="M110" s="132">
        <f t="shared" ref="M110:M111" si="48">IF(L110&lt;&gt;0,+H110-L110,0)</f>
        <v>0</v>
      </c>
      <c r="N110" s="133">
        <f t="shared" si="47"/>
        <v>458297.65763870062</v>
      </c>
      <c r="O110" s="69">
        <f t="shared" si="38"/>
        <v>0</v>
      </c>
      <c r="P110" s="69">
        <f t="shared" si="39"/>
        <v>0</v>
      </c>
      <c r="Q110" s="1"/>
    </row>
    <row r="111" spans="1:17" ht="12.5">
      <c r="B111" s="9" t="str">
        <f t="shared" si="42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36"/>
        <v>0</v>
      </c>
      <c r="K111" s="69"/>
      <c r="L111" s="133">
        <f t="shared" si="46"/>
        <v>450934.16681202245</v>
      </c>
      <c r="M111" s="132">
        <f t="shared" si="48"/>
        <v>0</v>
      </c>
      <c r="N111" s="133">
        <f t="shared" si="47"/>
        <v>450934.16681202245</v>
      </c>
      <c r="O111" s="69">
        <f t="shared" si="38"/>
        <v>0</v>
      </c>
      <c r="P111" s="69">
        <f t="shared" si="39"/>
        <v>0</v>
      </c>
      <c r="Q111" s="1"/>
    </row>
    <row r="112" spans="1:17" ht="12.5">
      <c r="B112" s="9" t="str">
        <f t="shared" si="42"/>
        <v>IU</v>
      </c>
      <c r="C112" s="64">
        <f>IF(D93="","-",+C111+1)</f>
        <v>2021</v>
      </c>
      <c r="D112" s="155">
        <v>3144316.2175183846</v>
      </c>
      <c r="E112" s="158">
        <v>109272.38097560976</v>
      </c>
      <c r="F112" s="159">
        <v>3035043.8365427749</v>
      </c>
      <c r="G112" s="159">
        <v>3089680.0270305797</v>
      </c>
      <c r="H112" s="158">
        <v>459995.01898038521</v>
      </c>
      <c r="I112" s="157">
        <v>459995.01898038521</v>
      </c>
      <c r="J112" s="69">
        <f t="shared" si="36"/>
        <v>0</v>
      </c>
      <c r="K112" s="69"/>
      <c r="L112" s="133">
        <f t="shared" ref="L112" si="49">H112</f>
        <v>459995.01898038521</v>
      </c>
      <c r="M112" s="132">
        <f t="shared" ref="M112" si="50">IF(L112&lt;&gt;0,+H112-L112,0)</f>
        <v>0</v>
      </c>
      <c r="N112" s="133">
        <f t="shared" ref="N112" si="51">I112</f>
        <v>459995.01898038521</v>
      </c>
      <c r="O112" s="69">
        <f t="shared" ref="O112" si="52">IF(N112&lt;&gt;0,+I112-N112,0)</f>
        <v>0</v>
      </c>
      <c r="P112" s="69">
        <f t="shared" ref="P112" si="53">+O112-M112</f>
        <v>0</v>
      </c>
      <c r="Q112" s="1"/>
    </row>
    <row r="113" spans="2:17" ht="13">
      <c r="B113" s="9" t="str">
        <f t="shared" si="42"/>
        <v>IU</v>
      </c>
      <c r="C113" s="670">
        <f>IF(D93="","-",+C112+1)</f>
        <v>2022</v>
      </c>
      <c r="D113" s="65">
        <v>3037645.5598993371</v>
      </c>
      <c r="E113" s="71">
        <v>106670.65761904762</v>
      </c>
      <c r="F113" s="70">
        <v>2930974.9022802897</v>
      </c>
      <c r="G113" s="70">
        <v>2984310.2310898136</v>
      </c>
      <c r="H113" s="73">
        <v>457201.30033225642</v>
      </c>
      <c r="I113" s="127">
        <v>457201.30033225642</v>
      </c>
      <c r="J113" s="69">
        <f t="shared" si="36"/>
        <v>0</v>
      </c>
      <c r="K113" s="69"/>
      <c r="L113" s="150"/>
      <c r="M113" s="69">
        <f t="shared" si="37"/>
        <v>0</v>
      </c>
      <c r="N113" s="150"/>
      <c r="O113" s="69">
        <f t="shared" si="38"/>
        <v>0</v>
      </c>
      <c r="P113" s="69">
        <f t="shared" si="39"/>
        <v>0</v>
      </c>
      <c r="Q113" s="1"/>
    </row>
    <row r="114" spans="2:17" ht="12.5">
      <c r="B114" s="9" t="str">
        <f t="shared" si="42"/>
        <v/>
      </c>
      <c r="C114" s="64">
        <f>IF(D93="","-",+C113+1)</f>
        <v>2023</v>
      </c>
      <c r="D114" s="65">
        <f>IF(F113+SUM(E$99:E113)=D$92,F113,D$92-SUM(E$99:E113))</f>
        <v>2930974.9022802897</v>
      </c>
      <c r="E114" s="71">
        <f>IF(+J96&lt;F113,J96,D114)</f>
        <v>101821.99136363636</v>
      </c>
      <c r="F114" s="70">
        <f t="shared" ref="F114:F130" si="54">+D114-E114</f>
        <v>2829152.9109166535</v>
      </c>
      <c r="G114" s="70">
        <f t="shared" ref="G114:G130" si="55">+(F114+D114)/2</f>
        <v>2880063.9065984716</v>
      </c>
      <c r="H114" s="73">
        <f t="shared" ref="H114:H154" si="56">+J$94*G114+E114</f>
        <v>457121.23710419715</v>
      </c>
      <c r="I114" s="127">
        <f t="shared" ref="I114:I154" si="57">+J$95*G114+E114</f>
        <v>457121.23710419715</v>
      </c>
      <c r="J114" s="69">
        <f t="shared" si="36"/>
        <v>0</v>
      </c>
      <c r="K114" s="69"/>
      <c r="L114" s="150"/>
      <c r="M114" s="69">
        <f t="shared" si="37"/>
        <v>0</v>
      </c>
      <c r="N114" s="150"/>
      <c r="O114" s="69">
        <f t="shared" si="38"/>
        <v>0</v>
      </c>
      <c r="P114" s="69">
        <f t="shared" si="39"/>
        <v>0</v>
      </c>
      <c r="Q114" s="1"/>
    </row>
    <row r="115" spans="2:17" ht="12.5">
      <c r="B115" s="9" t="str">
        <f t="shared" si="42"/>
        <v/>
      </c>
      <c r="C115" s="64">
        <f>IF(D93="","-",+C114+1)</f>
        <v>2024</v>
      </c>
      <c r="D115" s="65">
        <f>IF(F114+SUM(E$99:E114)=D$92,F114,D$92-SUM(E$99:E114))</f>
        <v>2829152.9109166535</v>
      </c>
      <c r="E115" s="71">
        <f>IF(+J96&lt;F114,J96,D115)</f>
        <v>101821.99136363636</v>
      </c>
      <c r="F115" s="70">
        <f t="shared" si="54"/>
        <v>2727330.9195530172</v>
      </c>
      <c r="G115" s="70">
        <f t="shared" si="55"/>
        <v>2778241.9152348354</v>
      </c>
      <c r="H115" s="73">
        <f t="shared" si="56"/>
        <v>444559.96141569014</v>
      </c>
      <c r="I115" s="127">
        <f t="shared" si="57"/>
        <v>444559.96141569014</v>
      </c>
      <c r="J115" s="69">
        <f t="shared" si="36"/>
        <v>0</v>
      </c>
      <c r="K115" s="69"/>
      <c r="L115" s="150"/>
      <c r="M115" s="69">
        <f t="shared" si="37"/>
        <v>0</v>
      </c>
      <c r="N115" s="150"/>
      <c r="O115" s="69">
        <f t="shared" si="38"/>
        <v>0</v>
      </c>
      <c r="P115" s="69">
        <f t="shared" si="39"/>
        <v>0</v>
      </c>
      <c r="Q115" s="1"/>
    </row>
    <row r="116" spans="2:17" ht="12.5">
      <c r="B116" s="9" t="str">
        <f t="shared" si="42"/>
        <v/>
      </c>
      <c r="C116" s="64">
        <f>IF(D93="","-",+C115+1)</f>
        <v>2025</v>
      </c>
      <c r="D116" s="65">
        <f>IF(F115+SUM(E$99:E115)=D$92,F115,D$92-SUM(E$99:E115))</f>
        <v>2727330.9195530172</v>
      </c>
      <c r="E116" s="71">
        <f>IF(+J96&lt;F115,J96,D116)</f>
        <v>101821.99136363636</v>
      </c>
      <c r="F116" s="70">
        <f t="shared" si="54"/>
        <v>2625508.928189381</v>
      </c>
      <c r="G116" s="70">
        <f t="shared" si="55"/>
        <v>2676419.9238711991</v>
      </c>
      <c r="H116" s="73">
        <f t="shared" si="56"/>
        <v>431998.68572718312</v>
      </c>
      <c r="I116" s="127">
        <f t="shared" si="57"/>
        <v>431998.68572718312</v>
      </c>
      <c r="J116" s="69">
        <f t="shared" si="36"/>
        <v>0</v>
      </c>
      <c r="K116" s="69"/>
      <c r="L116" s="150"/>
      <c r="M116" s="69">
        <f t="shared" si="37"/>
        <v>0</v>
      </c>
      <c r="N116" s="150"/>
      <c r="O116" s="69">
        <f t="shared" si="38"/>
        <v>0</v>
      </c>
      <c r="P116" s="69">
        <f t="shared" si="39"/>
        <v>0</v>
      </c>
      <c r="Q116" s="1"/>
    </row>
    <row r="117" spans="2:17" ht="12.5">
      <c r="B117" s="9" t="str">
        <f t="shared" si="42"/>
        <v/>
      </c>
      <c r="C117" s="64">
        <f>IF(D93="","-",+C116+1)</f>
        <v>2026</v>
      </c>
      <c r="D117" s="65">
        <f>IF(F116+SUM(E$99:E116)=D$92,F116,D$92-SUM(E$99:E116))</f>
        <v>2625508.928189381</v>
      </c>
      <c r="E117" s="71">
        <f>IF(+J96&lt;F116,J96,D117)</f>
        <v>101821.99136363636</v>
      </c>
      <c r="F117" s="70">
        <f t="shared" si="54"/>
        <v>2523686.9368257448</v>
      </c>
      <c r="G117" s="70">
        <f t="shared" si="55"/>
        <v>2574597.9325075629</v>
      </c>
      <c r="H117" s="73">
        <f t="shared" si="56"/>
        <v>419437.41003867623</v>
      </c>
      <c r="I117" s="127">
        <f t="shared" si="57"/>
        <v>419437.41003867623</v>
      </c>
      <c r="J117" s="69">
        <f t="shared" si="36"/>
        <v>0</v>
      </c>
      <c r="K117" s="69"/>
      <c r="L117" s="150"/>
      <c r="M117" s="69">
        <f t="shared" si="37"/>
        <v>0</v>
      </c>
      <c r="N117" s="150"/>
      <c r="O117" s="69">
        <f t="shared" si="38"/>
        <v>0</v>
      </c>
      <c r="P117" s="69">
        <f t="shared" si="39"/>
        <v>0</v>
      </c>
      <c r="Q117" s="1"/>
    </row>
    <row r="118" spans="2:17" ht="12.5">
      <c r="B118" s="9" t="str">
        <f t="shared" si="42"/>
        <v/>
      </c>
      <c r="C118" s="64">
        <f>IF(D93="","-",+C117+1)</f>
        <v>2027</v>
      </c>
      <c r="D118" s="65">
        <f>IF(F117+SUM(E$99:E117)=D$92,F117,D$92-SUM(E$99:E117))</f>
        <v>2523686.9368257448</v>
      </c>
      <c r="E118" s="71">
        <f>IF(+J96&lt;F117,J96,D118)</f>
        <v>101821.99136363636</v>
      </c>
      <c r="F118" s="70">
        <f t="shared" si="54"/>
        <v>2421864.9454621086</v>
      </c>
      <c r="G118" s="70">
        <f t="shared" si="55"/>
        <v>2472775.9411439267</v>
      </c>
      <c r="H118" s="73">
        <f t="shared" si="56"/>
        <v>406876.13435016922</v>
      </c>
      <c r="I118" s="127">
        <f t="shared" si="57"/>
        <v>406876.13435016922</v>
      </c>
      <c r="J118" s="69">
        <f t="shared" si="36"/>
        <v>0</v>
      </c>
      <c r="K118" s="69"/>
      <c r="L118" s="150"/>
      <c r="M118" s="69">
        <f t="shared" si="37"/>
        <v>0</v>
      </c>
      <c r="N118" s="150"/>
      <c r="O118" s="69">
        <f t="shared" si="38"/>
        <v>0</v>
      </c>
      <c r="P118" s="69">
        <f t="shared" si="39"/>
        <v>0</v>
      </c>
      <c r="Q118" s="1"/>
    </row>
    <row r="119" spans="2:17" ht="12.5">
      <c r="B119" s="9" t="str">
        <f t="shared" si="42"/>
        <v/>
      </c>
      <c r="C119" s="64">
        <f>IF(D93="","-",+C118+1)</f>
        <v>2028</v>
      </c>
      <c r="D119" s="65">
        <f>IF(F118+SUM(E$99:E118)=D$92,F118,D$92-SUM(E$99:E118))</f>
        <v>2421864.9454621086</v>
      </c>
      <c r="E119" s="71">
        <f>IF(+J96&lt;F118,J96,D119)</f>
        <v>101821.99136363636</v>
      </c>
      <c r="F119" s="70">
        <f t="shared" si="54"/>
        <v>2320042.9540984724</v>
      </c>
      <c r="G119" s="70">
        <f t="shared" si="55"/>
        <v>2370953.9497802905</v>
      </c>
      <c r="H119" s="73">
        <f t="shared" si="56"/>
        <v>394314.85866166221</v>
      </c>
      <c r="I119" s="127">
        <f t="shared" si="57"/>
        <v>394314.85866166221</v>
      </c>
      <c r="J119" s="69">
        <f t="shared" si="36"/>
        <v>0</v>
      </c>
      <c r="K119" s="69"/>
      <c r="L119" s="150"/>
      <c r="M119" s="69">
        <f t="shared" si="37"/>
        <v>0</v>
      </c>
      <c r="N119" s="150"/>
      <c r="O119" s="69">
        <f t="shared" si="38"/>
        <v>0</v>
      </c>
      <c r="P119" s="69">
        <f t="shared" si="39"/>
        <v>0</v>
      </c>
      <c r="Q119" s="1"/>
    </row>
    <row r="120" spans="2:17" ht="12.5">
      <c r="B120" s="9" t="str">
        <f t="shared" si="42"/>
        <v/>
      </c>
      <c r="C120" s="64">
        <f>IF(D93="","-",+C119+1)</f>
        <v>2029</v>
      </c>
      <c r="D120" s="65">
        <f>IF(F119+SUM(E$99:E119)=D$92,F119,D$92-SUM(E$99:E119))</f>
        <v>2320042.9540984724</v>
      </c>
      <c r="E120" s="71">
        <f>IF(+J96&lt;F119,J96,D120)</f>
        <v>101821.99136363636</v>
      </c>
      <c r="F120" s="70">
        <f t="shared" si="54"/>
        <v>2218220.9627348362</v>
      </c>
      <c r="G120" s="70">
        <f t="shared" si="55"/>
        <v>2269131.9584166543</v>
      </c>
      <c r="H120" s="73">
        <f t="shared" si="56"/>
        <v>381753.58297315519</v>
      </c>
      <c r="I120" s="127">
        <f t="shared" si="57"/>
        <v>381753.58297315519</v>
      </c>
      <c r="J120" s="69">
        <f t="shared" si="36"/>
        <v>0</v>
      </c>
      <c r="K120" s="69"/>
      <c r="L120" s="150"/>
      <c r="M120" s="69">
        <f t="shared" si="37"/>
        <v>0</v>
      </c>
      <c r="N120" s="150"/>
      <c r="O120" s="69">
        <f t="shared" si="38"/>
        <v>0</v>
      </c>
      <c r="P120" s="69">
        <f t="shared" si="39"/>
        <v>0</v>
      </c>
      <c r="Q120" s="1"/>
    </row>
    <row r="121" spans="2:17" ht="12.5">
      <c r="B121" s="9" t="str">
        <f t="shared" si="42"/>
        <v/>
      </c>
      <c r="C121" s="64">
        <f>IF(D93="","-",+C120+1)</f>
        <v>2030</v>
      </c>
      <c r="D121" s="65">
        <f>IF(F120+SUM(E$99:E120)=D$92,F120,D$92-SUM(E$99:E120))</f>
        <v>2218220.9627348362</v>
      </c>
      <c r="E121" s="71">
        <f>IF(+J96&lt;F120,J96,D121)</f>
        <v>101821.99136363636</v>
      </c>
      <c r="F121" s="70">
        <f t="shared" si="54"/>
        <v>2116398.9713711999</v>
      </c>
      <c r="G121" s="70">
        <f t="shared" si="55"/>
        <v>2167309.967053018</v>
      </c>
      <c r="H121" s="73">
        <f t="shared" si="56"/>
        <v>369192.30728464818</v>
      </c>
      <c r="I121" s="127">
        <f t="shared" si="57"/>
        <v>369192.30728464818</v>
      </c>
      <c r="J121" s="69">
        <f t="shared" si="36"/>
        <v>0</v>
      </c>
      <c r="K121" s="69"/>
      <c r="L121" s="150"/>
      <c r="M121" s="69">
        <f t="shared" si="37"/>
        <v>0</v>
      </c>
      <c r="N121" s="150"/>
      <c r="O121" s="69">
        <f t="shared" si="38"/>
        <v>0</v>
      </c>
      <c r="P121" s="69">
        <f t="shared" si="39"/>
        <v>0</v>
      </c>
      <c r="Q121" s="1"/>
    </row>
    <row r="122" spans="2:17" ht="12.5">
      <c r="B122" s="9" t="str">
        <f t="shared" si="42"/>
        <v/>
      </c>
      <c r="C122" s="64">
        <f>IF(D93="","-",+C121+1)</f>
        <v>2031</v>
      </c>
      <c r="D122" s="65">
        <f>IF(F121+SUM(E$99:E121)=D$92,F121,D$92-SUM(E$99:E121))</f>
        <v>2116398.9713711999</v>
      </c>
      <c r="E122" s="71">
        <f>IF(+J96&lt;F121,J96,D122)</f>
        <v>101821.99136363636</v>
      </c>
      <c r="F122" s="70">
        <f t="shared" si="54"/>
        <v>2014576.9800075635</v>
      </c>
      <c r="G122" s="70">
        <f t="shared" si="55"/>
        <v>2065487.9756893818</v>
      </c>
      <c r="H122" s="73">
        <f t="shared" si="56"/>
        <v>356631.03159614123</v>
      </c>
      <c r="I122" s="127">
        <f t="shared" si="57"/>
        <v>356631.03159614123</v>
      </c>
      <c r="J122" s="69">
        <f t="shared" si="36"/>
        <v>0</v>
      </c>
      <c r="K122" s="69"/>
      <c r="L122" s="150"/>
      <c r="M122" s="69">
        <f t="shared" si="37"/>
        <v>0</v>
      </c>
      <c r="N122" s="150"/>
      <c r="O122" s="69">
        <f t="shared" si="38"/>
        <v>0</v>
      </c>
      <c r="P122" s="69">
        <f t="shared" si="39"/>
        <v>0</v>
      </c>
      <c r="Q122" s="1"/>
    </row>
    <row r="123" spans="2:17" ht="12.5">
      <c r="B123" s="9" t="str">
        <f t="shared" si="42"/>
        <v/>
      </c>
      <c r="C123" s="64">
        <f>IF(D93="","-",+C122+1)</f>
        <v>2032</v>
      </c>
      <c r="D123" s="65">
        <f>IF(F122+SUM(E$99:E122)=D$92,F122,D$92-SUM(E$99:E122))</f>
        <v>2014576.9800075635</v>
      </c>
      <c r="E123" s="71">
        <f>IF(+J96&lt;F122,J96,D123)</f>
        <v>101821.99136363636</v>
      </c>
      <c r="F123" s="70">
        <f t="shared" si="54"/>
        <v>1912754.988643927</v>
      </c>
      <c r="G123" s="70">
        <f t="shared" si="55"/>
        <v>1963665.9843257451</v>
      </c>
      <c r="H123" s="73">
        <f t="shared" si="56"/>
        <v>344069.75590763416</v>
      </c>
      <c r="I123" s="127">
        <f t="shared" si="57"/>
        <v>344069.75590763416</v>
      </c>
      <c r="J123" s="69">
        <f t="shared" si="36"/>
        <v>0</v>
      </c>
      <c r="K123" s="69"/>
      <c r="L123" s="150"/>
      <c r="M123" s="69">
        <f t="shared" si="37"/>
        <v>0</v>
      </c>
      <c r="N123" s="150"/>
      <c r="O123" s="69">
        <f t="shared" si="38"/>
        <v>0</v>
      </c>
      <c r="P123" s="69">
        <f t="shared" si="39"/>
        <v>0</v>
      </c>
      <c r="Q123" s="1"/>
    </row>
    <row r="124" spans="2:17" ht="12.5">
      <c r="B124" s="9" t="str">
        <f t="shared" si="42"/>
        <v/>
      </c>
      <c r="C124" s="64">
        <f>IF(D93="","-",+C123+1)</f>
        <v>2033</v>
      </c>
      <c r="D124" s="65">
        <f>IF(F123+SUM(E$99:E123)=D$92,F123,D$92-SUM(E$99:E123))</f>
        <v>1912754.988643927</v>
      </c>
      <c r="E124" s="71">
        <f>IF(+J96&lt;F123,J96,D124)</f>
        <v>101821.99136363636</v>
      </c>
      <c r="F124" s="70">
        <f t="shared" si="54"/>
        <v>1810932.9972802906</v>
      </c>
      <c r="G124" s="70">
        <f t="shared" si="55"/>
        <v>1861843.9929621089</v>
      </c>
      <c r="H124" s="73">
        <f t="shared" si="56"/>
        <v>331508.4802191272</v>
      </c>
      <c r="I124" s="127">
        <f t="shared" si="57"/>
        <v>331508.4802191272</v>
      </c>
      <c r="J124" s="69">
        <f t="shared" si="36"/>
        <v>0</v>
      </c>
      <c r="K124" s="69"/>
      <c r="L124" s="150"/>
      <c r="M124" s="69">
        <f t="shared" si="37"/>
        <v>0</v>
      </c>
      <c r="N124" s="150"/>
      <c r="O124" s="69">
        <f t="shared" si="38"/>
        <v>0</v>
      </c>
      <c r="P124" s="69">
        <f t="shared" si="39"/>
        <v>0</v>
      </c>
      <c r="Q124" s="1"/>
    </row>
    <row r="125" spans="2:17" ht="12.5">
      <c r="B125" s="9" t="str">
        <f t="shared" si="42"/>
        <v/>
      </c>
      <c r="C125" s="64">
        <f>IF(D93="","-",+C124+1)</f>
        <v>2034</v>
      </c>
      <c r="D125" s="65">
        <f>IF(F124+SUM(E$99:E124)=D$92,F124,D$92-SUM(E$99:E124))</f>
        <v>1810932.9972802906</v>
      </c>
      <c r="E125" s="71">
        <f>IF(+J96&lt;F124,J96,D125)</f>
        <v>101821.99136363636</v>
      </c>
      <c r="F125" s="70">
        <f t="shared" si="54"/>
        <v>1709111.0059166541</v>
      </c>
      <c r="G125" s="70">
        <f t="shared" si="55"/>
        <v>1760022.0015984722</v>
      </c>
      <c r="H125" s="73">
        <f t="shared" si="56"/>
        <v>318947.20453062013</v>
      </c>
      <c r="I125" s="127">
        <f t="shared" si="57"/>
        <v>318947.20453062013</v>
      </c>
      <c r="J125" s="69">
        <f t="shared" si="36"/>
        <v>0</v>
      </c>
      <c r="K125" s="69"/>
      <c r="L125" s="150"/>
      <c r="M125" s="69">
        <f t="shared" si="37"/>
        <v>0</v>
      </c>
      <c r="N125" s="150"/>
      <c r="O125" s="69">
        <f t="shared" si="38"/>
        <v>0</v>
      </c>
      <c r="P125" s="69">
        <f t="shared" si="39"/>
        <v>0</v>
      </c>
      <c r="Q125" s="1"/>
    </row>
    <row r="126" spans="2:17" ht="12.5">
      <c r="B126" s="9" t="str">
        <f t="shared" si="42"/>
        <v/>
      </c>
      <c r="C126" s="64">
        <f>IF(D93="","-",+C125+1)</f>
        <v>2035</v>
      </c>
      <c r="D126" s="65">
        <f>IF(F125+SUM(E$99:E125)=D$92,F125,D$92-SUM(E$99:E125))</f>
        <v>1709111.0059166541</v>
      </c>
      <c r="E126" s="71">
        <f>IF(+J96&lt;F125,J96,D126)</f>
        <v>101821.99136363636</v>
      </c>
      <c r="F126" s="70">
        <f t="shared" si="54"/>
        <v>1607289.0145530177</v>
      </c>
      <c r="G126" s="70">
        <f t="shared" si="55"/>
        <v>1658200.010234836</v>
      </c>
      <c r="H126" s="73">
        <f t="shared" si="56"/>
        <v>306385.92884211318</v>
      </c>
      <c r="I126" s="127">
        <f t="shared" si="57"/>
        <v>306385.92884211318</v>
      </c>
      <c r="J126" s="69">
        <f t="shared" si="36"/>
        <v>0</v>
      </c>
      <c r="K126" s="69"/>
      <c r="L126" s="150"/>
      <c r="M126" s="69">
        <f t="shared" si="37"/>
        <v>0</v>
      </c>
      <c r="N126" s="150"/>
      <c r="O126" s="69">
        <f t="shared" si="38"/>
        <v>0</v>
      </c>
      <c r="P126" s="69">
        <f t="shared" si="39"/>
        <v>0</v>
      </c>
      <c r="Q126" s="1"/>
    </row>
    <row r="127" spans="2:17" ht="12.5">
      <c r="B127" s="9" t="str">
        <f t="shared" si="42"/>
        <v/>
      </c>
      <c r="C127" s="64">
        <f>IF(D93="","-",+C126+1)</f>
        <v>2036</v>
      </c>
      <c r="D127" s="65">
        <f>IF(F126+SUM(E$99:E126)=D$92,F126,D$92-SUM(E$99:E126))</f>
        <v>1607289.0145530177</v>
      </c>
      <c r="E127" s="71">
        <f>IF(+J96&lt;F126,J96,D127)</f>
        <v>101821.99136363636</v>
      </c>
      <c r="F127" s="70">
        <f t="shared" si="54"/>
        <v>1505467.0231893812</v>
      </c>
      <c r="G127" s="70">
        <f t="shared" si="55"/>
        <v>1556378.0188711993</v>
      </c>
      <c r="H127" s="73">
        <f t="shared" si="56"/>
        <v>293824.65315360611</v>
      </c>
      <c r="I127" s="127">
        <f t="shared" si="57"/>
        <v>293824.65315360611</v>
      </c>
      <c r="J127" s="69">
        <f t="shared" si="36"/>
        <v>0</v>
      </c>
      <c r="K127" s="69"/>
      <c r="L127" s="150"/>
      <c r="M127" s="69">
        <f t="shared" si="37"/>
        <v>0</v>
      </c>
      <c r="N127" s="150"/>
      <c r="O127" s="69">
        <f t="shared" si="38"/>
        <v>0</v>
      </c>
      <c r="P127" s="69">
        <f t="shared" si="39"/>
        <v>0</v>
      </c>
      <c r="Q127" s="1"/>
    </row>
    <row r="128" spans="2:17" ht="12.5">
      <c r="B128" s="9" t="str">
        <f t="shared" si="42"/>
        <v/>
      </c>
      <c r="C128" s="64">
        <f>IF(D93="","-",+C127+1)</f>
        <v>2037</v>
      </c>
      <c r="D128" s="65">
        <f>IF(F127+SUM(E$99:E127)=D$92,F127,D$92-SUM(E$99:E127))</f>
        <v>1505467.0231893812</v>
      </c>
      <c r="E128" s="71">
        <f>IF(+J96&lt;F127,J96,D128)</f>
        <v>101821.99136363636</v>
      </c>
      <c r="F128" s="70">
        <f t="shared" si="54"/>
        <v>1403645.0318257448</v>
      </c>
      <c r="G128" s="70">
        <f t="shared" si="55"/>
        <v>1454556.0275075631</v>
      </c>
      <c r="H128" s="73">
        <f t="shared" si="56"/>
        <v>281263.3774650991</v>
      </c>
      <c r="I128" s="127">
        <f t="shared" si="57"/>
        <v>281263.3774650991</v>
      </c>
      <c r="J128" s="69">
        <f t="shared" si="36"/>
        <v>0</v>
      </c>
      <c r="K128" s="69"/>
      <c r="L128" s="150"/>
      <c r="M128" s="69">
        <f t="shared" si="37"/>
        <v>0</v>
      </c>
      <c r="N128" s="150"/>
      <c r="O128" s="69">
        <f t="shared" si="38"/>
        <v>0</v>
      </c>
      <c r="P128" s="69">
        <f t="shared" si="39"/>
        <v>0</v>
      </c>
      <c r="Q128" s="1"/>
    </row>
    <row r="129" spans="2:17" ht="12.5">
      <c r="B129" s="9" t="str">
        <f t="shared" si="42"/>
        <v/>
      </c>
      <c r="C129" s="64">
        <f>IF(D93="","-",+C128+1)</f>
        <v>2038</v>
      </c>
      <c r="D129" s="65">
        <f>IF(F128+SUM(E$99:E128)=D$92,F128,D$92-SUM(E$99:E128))</f>
        <v>1403645.0318257448</v>
      </c>
      <c r="E129" s="71">
        <f>IF(+J96&lt;F128,J96,D129)</f>
        <v>101821.99136363636</v>
      </c>
      <c r="F129" s="70">
        <f t="shared" si="54"/>
        <v>1301823.0404621083</v>
      </c>
      <c r="G129" s="70">
        <f t="shared" si="55"/>
        <v>1352734.0361439264</v>
      </c>
      <c r="H129" s="73">
        <f t="shared" si="56"/>
        <v>268702.10177659208</v>
      </c>
      <c r="I129" s="127">
        <f t="shared" si="57"/>
        <v>268702.10177659208</v>
      </c>
      <c r="J129" s="69">
        <f t="shared" si="36"/>
        <v>0</v>
      </c>
      <c r="K129" s="69"/>
      <c r="L129" s="150"/>
      <c r="M129" s="69">
        <f t="shared" si="37"/>
        <v>0</v>
      </c>
      <c r="N129" s="150"/>
      <c r="O129" s="69">
        <f t="shared" si="38"/>
        <v>0</v>
      </c>
      <c r="P129" s="69">
        <f t="shared" si="39"/>
        <v>0</v>
      </c>
      <c r="Q129" s="1"/>
    </row>
    <row r="130" spans="2:17" ht="12.5">
      <c r="B130" s="9" t="str">
        <f t="shared" si="42"/>
        <v/>
      </c>
      <c r="C130" s="64">
        <f>IF(D93="","-",+C129+1)</f>
        <v>2039</v>
      </c>
      <c r="D130" s="65">
        <f>IF(F129+SUM(E$99:E129)=D$92,F129,D$92-SUM(E$99:E129))</f>
        <v>1301823.0404621083</v>
      </c>
      <c r="E130" s="71">
        <f>IF(+J96&lt;F129,J96,D130)</f>
        <v>101821.99136363636</v>
      </c>
      <c r="F130" s="70">
        <f t="shared" si="54"/>
        <v>1200001.0490984719</v>
      </c>
      <c r="G130" s="70">
        <f t="shared" si="55"/>
        <v>1250912.0447802902</v>
      </c>
      <c r="H130" s="73">
        <f t="shared" si="56"/>
        <v>256140.8260880851</v>
      </c>
      <c r="I130" s="127">
        <f t="shared" si="57"/>
        <v>256140.8260880851</v>
      </c>
      <c r="J130" s="69">
        <f t="shared" si="36"/>
        <v>0</v>
      </c>
      <c r="K130" s="69"/>
      <c r="L130" s="150"/>
      <c r="M130" s="69">
        <f t="shared" si="37"/>
        <v>0</v>
      </c>
      <c r="N130" s="150"/>
      <c r="O130" s="69">
        <f t="shared" si="38"/>
        <v>0</v>
      </c>
      <c r="P130" s="69">
        <f t="shared" si="39"/>
        <v>0</v>
      </c>
      <c r="Q130" s="1"/>
    </row>
    <row r="131" spans="2:17" ht="12.5">
      <c r="B131" s="9" t="str">
        <f t="shared" si="42"/>
        <v/>
      </c>
      <c r="C131" s="64">
        <f>IF(D93="","-",+C130+1)</f>
        <v>2040</v>
      </c>
      <c r="D131" s="65">
        <f>IF(F130+SUM(E$99:E130)=D$92,F130,D$92-SUM(E$99:E130))</f>
        <v>1200001.0490984719</v>
      </c>
      <c r="E131" s="71">
        <f>IF(+J96&lt;F130,J96,D131)</f>
        <v>101821.99136363636</v>
      </c>
      <c r="F131" s="70">
        <f t="shared" ref="F131:F154" si="58">+D131-E131</f>
        <v>1098179.0577348354</v>
      </c>
      <c r="G131" s="70">
        <f t="shared" ref="G131:G154" si="59">+(F131+D131)/2</f>
        <v>1149090.0534166535</v>
      </c>
      <c r="H131" s="73">
        <f t="shared" si="56"/>
        <v>243579.55039957806</v>
      </c>
      <c r="I131" s="127">
        <f t="shared" si="57"/>
        <v>243579.55039957806</v>
      </c>
      <c r="J131" s="69">
        <f t="shared" ref="J131:J154" si="60">+I131-H131</f>
        <v>0</v>
      </c>
      <c r="K131" s="69"/>
      <c r="L131" s="150"/>
      <c r="M131" s="69">
        <f t="shared" ref="M131:M154" si="61">IF(L131&lt;&gt;0,+H131-L131,0)</f>
        <v>0</v>
      </c>
      <c r="N131" s="150"/>
      <c r="O131" s="69">
        <f t="shared" ref="O131:O154" si="62">IF(N131&lt;&gt;0,+I131-N131,0)</f>
        <v>0</v>
      </c>
      <c r="P131" s="69">
        <f t="shared" ref="P131:P154" si="63">+O131-M131</f>
        <v>0</v>
      </c>
      <c r="Q131" s="1"/>
    </row>
    <row r="132" spans="2:17" ht="12.5">
      <c r="B132" s="9" t="str">
        <f t="shared" si="42"/>
        <v/>
      </c>
      <c r="C132" s="64">
        <f>IF(D93="","-",+C131+1)</f>
        <v>2041</v>
      </c>
      <c r="D132" s="65">
        <f>IF(F131+SUM(E$99:E131)=D$92,F131,D$92-SUM(E$99:E131))</f>
        <v>1098179.0577348354</v>
      </c>
      <c r="E132" s="71">
        <f>IF(+J96&lt;F131,J96,D132)</f>
        <v>101821.99136363636</v>
      </c>
      <c r="F132" s="70">
        <f t="shared" si="58"/>
        <v>996357.06637119909</v>
      </c>
      <c r="G132" s="70">
        <f t="shared" si="59"/>
        <v>1047268.0620530173</v>
      </c>
      <c r="H132" s="73">
        <f t="shared" si="56"/>
        <v>231018.27471107105</v>
      </c>
      <c r="I132" s="127">
        <f t="shared" si="57"/>
        <v>231018.27471107105</v>
      </c>
      <c r="J132" s="69">
        <f t="shared" si="60"/>
        <v>0</v>
      </c>
      <c r="K132" s="69"/>
      <c r="L132" s="150"/>
      <c r="M132" s="69">
        <f t="shared" si="61"/>
        <v>0</v>
      </c>
      <c r="N132" s="150"/>
      <c r="O132" s="69">
        <f t="shared" si="62"/>
        <v>0</v>
      </c>
      <c r="P132" s="69">
        <f t="shared" si="63"/>
        <v>0</v>
      </c>
      <c r="Q132" s="1"/>
    </row>
    <row r="133" spans="2:17" ht="12.5">
      <c r="B133" s="9" t="str">
        <f t="shared" si="42"/>
        <v/>
      </c>
      <c r="C133" s="64">
        <f>IF(D93="","-",+C132+1)</f>
        <v>2042</v>
      </c>
      <c r="D133" s="65">
        <f>IF(F132+SUM(E$99:E132)=D$92,F132,D$92-SUM(E$99:E132))</f>
        <v>996357.06637119909</v>
      </c>
      <c r="E133" s="71">
        <f>IF(+J96&lt;F132,J96,D133)</f>
        <v>101821.99136363636</v>
      </c>
      <c r="F133" s="70">
        <f t="shared" si="58"/>
        <v>894535.07500756276</v>
      </c>
      <c r="G133" s="70">
        <f t="shared" si="59"/>
        <v>945446.07068938087</v>
      </c>
      <c r="H133" s="73">
        <f t="shared" si="56"/>
        <v>218456.99902256404</v>
      </c>
      <c r="I133" s="127">
        <f t="shared" si="57"/>
        <v>218456.99902256404</v>
      </c>
      <c r="J133" s="69">
        <f t="shared" si="60"/>
        <v>0</v>
      </c>
      <c r="K133" s="69"/>
      <c r="L133" s="150"/>
      <c r="M133" s="69">
        <f t="shared" si="61"/>
        <v>0</v>
      </c>
      <c r="N133" s="150"/>
      <c r="O133" s="69">
        <f t="shared" si="62"/>
        <v>0</v>
      </c>
      <c r="P133" s="69">
        <f t="shared" si="63"/>
        <v>0</v>
      </c>
      <c r="Q133" s="1"/>
    </row>
    <row r="134" spans="2:17" ht="12.5">
      <c r="B134" s="9" t="str">
        <f t="shared" si="42"/>
        <v/>
      </c>
      <c r="C134" s="64">
        <f>IF(D93="","-",+C133+1)</f>
        <v>2043</v>
      </c>
      <c r="D134" s="65">
        <f>IF(F133+SUM(E$99:E133)=D$92,F133,D$92-SUM(E$99:E133))</f>
        <v>894535.07500756276</v>
      </c>
      <c r="E134" s="71">
        <f>IF(+J96&lt;F133,J96,D134)</f>
        <v>101821.99136363636</v>
      </c>
      <c r="F134" s="70">
        <f t="shared" si="58"/>
        <v>792713.08364392642</v>
      </c>
      <c r="G134" s="70">
        <f t="shared" si="59"/>
        <v>843624.07932574465</v>
      </c>
      <c r="H134" s="73">
        <f t="shared" si="56"/>
        <v>205895.72333405708</v>
      </c>
      <c r="I134" s="127">
        <f t="shared" si="57"/>
        <v>205895.72333405708</v>
      </c>
      <c r="J134" s="69">
        <f t="shared" si="60"/>
        <v>0</v>
      </c>
      <c r="K134" s="69"/>
      <c r="L134" s="150"/>
      <c r="M134" s="69">
        <f t="shared" si="61"/>
        <v>0</v>
      </c>
      <c r="N134" s="150"/>
      <c r="O134" s="69">
        <f t="shared" si="62"/>
        <v>0</v>
      </c>
      <c r="P134" s="69">
        <f t="shared" si="63"/>
        <v>0</v>
      </c>
      <c r="Q134" s="1"/>
    </row>
    <row r="135" spans="2:17" ht="12.5">
      <c r="B135" s="9" t="str">
        <f t="shared" si="42"/>
        <v/>
      </c>
      <c r="C135" s="64">
        <f>IF(D93="","-",+C134+1)</f>
        <v>2044</v>
      </c>
      <c r="D135" s="65">
        <f>IF(F134+SUM(E$99:E134)=D$92,F134,D$92-SUM(E$99:E134))</f>
        <v>792713.08364392642</v>
      </c>
      <c r="E135" s="71">
        <f>IF(+J96&lt;F134,J96,D135)</f>
        <v>101821.99136363636</v>
      </c>
      <c r="F135" s="70">
        <f t="shared" si="58"/>
        <v>690891.09228029009</v>
      </c>
      <c r="G135" s="70">
        <f t="shared" si="59"/>
        <v>741802.0879621082</v>
      </c>
      <c r="H135" s="73">
        <f t="shared" si="56"/>
        <v>193334.44764555004</v>
      </c>
      <c r="I135" s="127">
        <f t="shared" si="57"/>
        <v>193334.44764555004</v>
      </c>
      <c r="J135" s="69">
        <f t="shared" si="60"/>
        <v>0</v>
      </c>
      <c r="K135" s="69"/>
      <c r="L135" s="150"/>
      <c r="M135" s="69">
        <f t="shared" si="61"/>
        <v>0</v>
      </c>
      <c r="N135" s="150"/>
      <c r="O135" s="69">
        <f t="shared" si="62"/>
        <v>0</v>
      </c>
      <c r="P135" s="69">
        <f t="shared" si="63"/>
        <v>0</v>
      </c>
      <c r="Q135" s="1"/>
    </row>
    <row r="136" spans="2:17" ht="12.5">
      <c r="B136" s="9" t="str">
        <f t="shared" si="42"/>
        <v/>
      </c>
      <c r="C136" s="64">
        <f>IF(D93="","-",+C135+1)</f>
        <v>2045</v>
      </c>
      <c r="D136" s="65">
        <f>IF(F135+SUM(E$99:E135)=D$92,F135,D$92-SUM(E$99:E135))</f>
        <v>690891.09228029009</v>
      </c>
      <c r="E136" s="71">
        <f>IF(+J96&lt;F135,J96,D136)</f>
        <v>101821.99136363636</v>
      </c>
      <c r="F136" s="70">
        <f t="shared" si="58"/>
        <v>589069.10091665376</v>
      </c>
      <c r="G136" s="70">
        <f t="shared" si="59"/>
        <v>639980.09659847198</v>
      </c>
      <c r="H136" s="73">
        <f t="shared" si="56"/>
        <v>180773.17195704306</v>
      </c>
      <c r="I136" s="127">
        <f t="shared" si="57"/>
        <v>180773.17195704306</v>
      </c>
      <c r="J136" s="69">
        <f t="shared" si="60"/>
        <v>0</v>
      </c>
      <c r="K136" s="69"/>
      <c r="L136" s="150"/>
      <c r="M136" s="69">
        <f t="shared" si="61"/>
        <v>0</v>
      </c>
      <c r="N136" s="150"/>
      <c r="O136" s="69">
        <f t="shared" si="62"/>
        <v>0</v>
      </c>
      <c r="P136" s="69">
        <f t="shared" si="63"/>
        <v>0</v>
      </c>
      <c r="Q136" s="1"/>
    </row>
    <row r="137" spans="2:17" ht="12.5">
      <c r="B137" s="9" t="str">
        <f t="shared" si="42"/>
        <v/>
      </c>
      <c r="C137" s="64">
        <f>IF(D93="","-",+C136+1)</f>
        <v>2046</v>
      </c>
      <c r="D137" s="65">
        <f>IF(F136+SUM(E$99:E136)=D$92,F136,D$92-SUM(E$99:E136))</f>
        <v>589069.10091665376</v>
      </c>
      <c r="E137" s="71">
        <f>IF(+J96&lt;F136,J96,D137)</f>
        <v>101821.99136363636</v>
      </c>
      <c r="F137" s="70">
        <f t="shared" si="58"/>
        <v>487247.10955301742</v>
      </c>
      <c r="G137" s="70">
        <f t="shared" si="59"/>
        <v>538158.10523483553</v>
      </c>
      <c r="H137" s="73">
        <f t="shared" si="56"/>
        <v>168211.89626853605</v>
      </c>
      <c r="I137" s="127">
        <f t="shared" si="57"/>
        <v>168211.89626853605</v>
      </c>
      <c r="J137" s="69">
        <f t="shared" si="60"/>
        <v>0</v>
      </c>
      <c r="K137" s="69"/>
      <c r="L137" s="150"/>
      <c r="M137" s="69">
        <f t="shared" si="61"/>
        <v>0</v>
      </c>
      <c r="N137" s="150"/>
      <c r="O137" s="69">
        <f t="shared" si="62"/>
        <v>0</v>
      </c>
      <c r="P137" s="69">
        <f t="shared" si="63"/>
        <v>0</v>
      </c>
      <c r="Q137" s="1"/>
    </row>
    <row r="138" spans="2:17" ht="12.5">
      <c r="B138" s="9" t="str">
        <f t="shared" si="42"/>
        <v/>
      </c>
      <c r="C138" s="64">
        <f>IF(D93="","-",+C137+1)</f>
        <v>2047</v>
      </c>
      <c r="D138" s="65">
        <f>IF(F137+SUM(E$99:E137)=D$92,F137,D$92-SUM(E$99:E137))</f>
        <v>487247.10955301742</v>
      </c>
      <c r="E138" s="71">
        <f>IF(+J96&lt;F137,J96,D138)</f>
        <v>101821.99136363636</v>
      </c>
      <c r="F138" s="70">
        <f t="shared" si="58"/>
        <v>385425.11818938109</v>
      </c>
      <c r="G138" s="70">
        <f t="shared" si="59"/>
        <v>436336.11387119925</v>
      </c>
      <c r="H138" s="73">
        <f t="shared" si="56"/>
        <v>155650.62058002903</v>
      </c>
      <c r="I138" s="127">
        <f t="shared" si="57"/>
        <v>155650.62058002903</v>
      </c>
      <c r="J138" s="69">
        <f t="shared" si="60"/>
        <v>0</v>
      </c>
      <c r="K138" s="69"/>
      <c r="L138" s="150"/>
      <c r="M138" s="69">
        <f t="shared" si="61"/>
        <v>0</v>
      </c>
      <c r="N138" s="150"/>
      <c r="O138" s="69">
        <f t="shared" si="62"/>
        <v>0</v>
      </c>
      <c r="P138" s="69">
        <f t="shared" si="63"/>
        <v>0</v>
      </c>
      <c r="Q138" s="1"/>
    </row>
    <row r="139" spans="2:17" ht="12.5">
      <c r="B139" s="9" t="str">
        <f t="shared" si="42"/>
        <v/>
      </c>
      <c r="C139" s="64">
        <f>IF(D93="","-",+C138+1)</f>
        <v>2048</v>
      </c>
      <c r="D139" s="65">
        <f>IF(F138+SUM(E$99:E138)=D$92,F138,D$92-SUM(E$99:E138))</f>
        <v>385425.11818938109</v>
      </c>
      <c r="E139" s="71">
        <f>IF(+J96&lt;F138,J96,D139)</f>
        <v>101821.99136363636</v>
      </c>
      <c r="F139" s="70">
        <f t="shared" si="58"/>
        <v>283603.12682574475</v>
      </c>
      <c r="G139" s="70">
        <f t="shared" si="59"/>
        <v>334514.12250756292</v>
      </c>
      <c r="H139" s="73">
        <f t="shared" si="56"/>
        <v>143089.34489152205</v>
      </c>
      <c r="I139" s="127">
        <f t="shared" si="57"/>
        <v>143089.34489152205</v>
      </c>
      <c r="J139" s="69">
        <f t="shared" si="60"/>
        <v>0</v>
      </c>
      <c r="K139" s="69"/>
      <c r="L139" s="150"/>
      <c r="M139" s="69">
        <f t="shared" si="61"/>
        <v>0</v>
      </c>
      <c r="N139" s="150"/>
      <c r="O139" s="69">
        <f t="shared" si="62"/>
        <v>0</v>
      </c>
      <c r="P139" s="69">
        <f t="shared" si="63"/>
        <v>0</v>
      </c>
      <c r="Q139" s="1"/>
    </row>
    <row r="140" spans="2:17" ht="12.5">
      <c r="B140" s="9" t="str">
        <f t="shared" si="42"/>
        <v/>
      </c>
      <c r="C140" s="64">
        <f>IF(D93="","-",+C139+1)</f>
        <v>2049</v>
      </c>
      <c r="D140" s="65">
        <f>IF(F139+SUM(E$99:E139)=D$92,F139,D$92-SUM(E$99:E139))</f>
        <v>283603.12682574475</v>
      </c>
      <c r="E140" s="71">
        <f>IF(+J96&lt;F139,J96,D140)</f>
        <v>101821.99136363636</v>
      </c>
      <c r="F140" s="70">
        <f t="shared" si="58"/>
        <v>181781.13546210839</v>
      </c>
      <c r="G140" s="70">
        <f t="shared" si="59"/>
        <v>232692.13114392658</v>
      </c>
      <c r="H140" s="73">
        <f t="shared" si="56"/>
        <v>130528.06920301504</v>
      </c>
      <c r="I140" s="127">
        <f t="shared" si="57"/>
        <v>130528.06920301504</v>
      </c>
      <c r="J140" s="69">
        <f t="shared" si="60"/>
        <v>0</v>
      </c>
      <c r="K140" s="69"/>
      <c r="L140" s="150"/>
      <c r="M140" s="69">
        <f t="shared" si="61"/>
        <v>0</v>
      </c>
      <c r="N140" s="150"/>
      <c r="O140" s="69">
        <f t="shared" si="62"/>
        <v>0</v>
      </c>
      <c r="P140" s="69">
        <f t="shared" si="63"/>
        <v>0</v>
      </c>
      <c r="Q140" s="1"/>
    </row>
    <row r="141" spans="2:17" ht="12.5">
      <c r="B141" s="9" t="str">
        <f t="shared" si="42"/>
        <v/>
      </c>
      <c r="C141" s="64">
        <f>IF(D93="","-",+C140+1)</f>
        <v>2050</v>
      </c>
      <c r="D141" s="65">
        <f>IF(F140+SUM(E$99:E140)=D$92,F140,D$92-SUM(E$99:E140))</f>
        <v>181781.13546210839</v>
      </c>
      <c r="E141" s="71">
        <f>IF(+J96&lt;F140,J96,D141)</f>
        <v>101821.99136363636</v>
      </c>
      <c r="F141" s="70">
        <f t="shared" si="58"/>
        <v>79959.144098472025</v>
      </c>
      <c r="G141" s="70">
        <f t="shared" si="59"/>
        <v>130870.13978029021</v>
      </c>
      <c r="H141" s="73">
        <f t="shared" si="56"/>
        <v>117966.79351450803</v>
      </c>
      <c r="I141" s="127">
        <f t="shared" si="57"/>
        <v>117966.79351450803</v>
      </c>
      <c r="J141" s="69">
        <f t="shared" si="60"/>
        <v>0</v>
      </c>
      <c r="K141" s="69"/>
      <c r="L141" s="150"/>
      <c r="M141" s="69">
        <f t="shared" si="61"/>
        <v>0</v>
      </c>
      <c r="N141" s="150"/>
      <c r="O141" s="69">
        <f t="shared" si="62"/>
        <v>0</v>
      </c>
      <c r="P141" s="69">
        <f t="shared" si="63"/>
        <v>0</v>
      </c>
      <c r="Q141" s="1"/>
    </row>
    <row r="142" spans="2:17" ht="12.5">
      <c r="B142" s="9" t="str">
        <f t="shared" si="42"/>
        <v/>
      </c>
      <c r="C142" s="64">
        <f>IF(D93="","-",+C141+1)</f>
        <v>2051</v>
      </c>
      <c r="D142" s="65">
        <f>IF(F141+SUM(E$99:E141)=D$92,F141,D$92-SUM(E$99:E141))</f>
        <v>79959.144098472025</v>
      </c>
      <c r="E142" s="71">
        <f>IF(+J96&lt;F141,J96,D142)</f>
        <v>79959.144098472025</v>
      </c>
      <c r="F142" s="70">
        <f t="shared" si="58"/>
        <v>0</v>
      </c>
      <c r="G142" s="70">
        <f t="shared" si="59"/>
        <v>39979.572049236012</v>
      </c>
      <c r="H142" s="73">
        <f t="shared" si="56"/>
        <v>84891.226251781103</v>
      </c>
      <c r="I142" s="127">
        <f t="shared" si="57"/>
        <v>84891.226251781103</v>
      </c>
      <c r="J142" s="69">
        <f t="shared" si="60"/>
        <v>0</v>
      </c>
      <c r="K142" s="69"/>
      <c r="L142" s="150"/>
      <c r="M142" s="69">
        <f t="shared" si="61"/>
        <v>0</v>
      </c>
      <c r="N142" s="150"/>
      <c r="O142" s="69">
        <f t="shared" si="62"/>
        <v>0</v>
      </c>
      <c r="P142" s="69">
        <f t="shared" si="63"/>
        <v>0</v>
      </c>
      <c r="Q142" s="1"/>
    </row>
    <row r="143" spans="2:17" ht="12.5">
      <c r="B143" s="9" t="str">
        <f t="shared" si="42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58"/>
        <v>0</v>
      </c>
      <c r="G143" s="70">
        <f t="shared" si="59"/>
        <v>0</v>
      </c>
      <c r="H143" s="73">
        <f t="shared" si="56"/>
        <v>0</v>
      </c>
      <c r="I143" s="127">
        <f t="shared" si="57"/>
        <v>0</v>
      </c>
      <c r="J143" s="69">
        <f t="shared" si="60"/>
        <v>0</v>
      </c>
      <c r="K143" s="69"/>
      <c r="L143" s="150"/>
      <c r="M143" s="69">
        <f t="shared" si="61"/>
        <v>0</v>
      </c>
      <c r="N143" s="150"/>
      <c r="O143" s="69">
        <f t="shared" si="62"/>
        <v>0</v>
      </c>
      <c r="P143" s="69">
        <f t="shared" si="63"/>
        <v>0</v>
      </c>
      <c r="Q143" s="1"/>
    </row>
    <row r="144" spans="2:17" ht="12.5">
      <c r="B144" s="9" t="str">
        <f t="shared" si="42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58"/>
        <v>0</v>
      </c>
      <c r="G144" s="70">
        <f t="shared" si="59"/>
        <v>0</v>
      </c>
      <c r="H144" s="73">
        <f t="shared" si="56"/>
        <v>0</v>
      </c>
      <c r="I144" s="127">
        <f t="shared" si="57"/>
        <v>0</v>
      </c>
      <c r="J144" s="69">
        <f t="shared" si="60"/>
        <v>0</v>
      </c>
      <c r="K144" s="69"/>
      <c r="L144" s="150"/>
      <c r="M144" s="69">
        <f t="shared" si="61"/>
        <v>0</v>
      </c>
      <c r="N144" s="150"/>
      <c r="O144" s="69">
        <f t="shared" si="62"/>
        <v>0</v>
      </c>
      <c r="P144" s="69">
        <f t="shared" si="63"/>
        <v>0</v>
      </c>
      <c r="Q144" s="1"/>
    </row>
    <row r="145" spans="2:17" ht="12.5">
      <c r="B145" s="9" t="str">
        <f t="shared" si="42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58"/>
        <v>0</v>
      </c>
      <c r="G145" s="70">
        <f t="shared" si="59"/>
        <v>0</v>
      </c>
      <c r="H145" s="73">
        <f t="shared" si="56"/>
        <v>0</v>
      </c>
      <c r="I145" s="127">
        <f t="shared" si="57"/>
        <v>0</v>
      </c>
      <c r="J145" s="69">
        <f t="shared" si="60"/>
        <v>0</v>
      </c>
      <c r="K145" s="69"/>
      <c r="L145" s="150"/>
      <c r="M145" s="69">
        <f t="shared" si="61"/>
        <v>0</v>
      </c>
      <c r="N145" s="150"/>
      <c r="O145" s="69">
        <f t="shared" si="62"/>
        <v>0</v>
      </c>
      <c r="P145" s="69">
        <f t="shared" si="63"/>
        <v>0</v>
      </c>
      <c r="Q145" s="1"/>
    </row>
    <row r="146" spans="2:17" ht="12.5">
      <c r="B146" s="9" t="str">
        <f t="shared" si="42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58"/>
        <v>0</v>
      </c>
      <c r="G146" s="70">
        <f t="shared" si="59"/>
        <v>0</v>
      </c>
      <c r="H146" s="73">
        <f t="shared" si="56"/>
        <v>0</v>
      </c>
      <c r="I146" s="127">
        <f t="shared" si="57"/>
        <v>0</v>
      </c>
      <c r="J146" s="69">
        <f t="shared" si="60"/>
        <v>0</v>
      </c>
      <c r="K146" s="69"/>
      <c r="L146" s="150"/>
      <c r="M146" s="69">
        <f t="shared" si="61"/>
        <v>0</v>
      </c>
      <c r="N146" s="150"/>
      <c r="O146" s="69">
        <f t="shared" si="62"/>
        <v>0</v>
      </c>
      <c r="P146" s="69">
        <f t="shared" si="63"/>
        <v>0</v>
      </c>
      <c r="Q146" s="1"/>
    </row>
    <row r="147" spans="2:17" ht="12.5">
      <c r="B147" s="9" t="str">
        <f t="shared" si="42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58"/>
        <v>0</v>
      </c>
      <c r="G147" s="70">
        <f t="shared" si="59"/>
        <v>0</v>
      </c>
      <c r="H147" s="73">
        <f t="shared" si="56"/>
        <v>0</v>
      </c>
      <c r="I147" s="127">
        <f t="shared" si="57"/>
        <v>0</v>
      </c>
      <c r="J147" s="69">
        <f t="shared" si="60"/>
        <v>0</v>
      </c>
      <c r="K147" s="69"/>
      <c r="L147" s="150"/>
      <c r="M147" s="69">
        <f t="shared" si="61"/>
        <v>0</v>
      </c>
      <c r="N147" s="150"/>
      <c r="O147" s="69">
        <f t="shared" si="62"/>
        <v>0</v>
      </c>
      <c r="P147" s="69">
        <f t="shared" si="63"/>
        <v>0</v>
      </c>
      <c r="Q147" s="1"/>
    </row>
    <row r="148" spans="2:17" ht="12.5">
      <c r="B148" s="9" t="str">
        <f t="shared" si="42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58"/>
        <v>0</v>
      </c>
      <c r="G148" s="70">
        <f t="shared" si="59"/>
        <v>0</v>
      </c>
      <c r="H148" s="73">
        <f t="shared" si="56"/>
        <v>0</v>
      </c>
      <c r="I148" s="127">
        <f t="shared" si="57"/>
        <v>0</v>
      </c>
      <c r="J148" s="69">
        <f t="shared" si="60"/>
        <v>0</v>
      </c>
      <c r="K148" s="69"/>
      <c r="L148" s="150"/>
      <c r="M148" s="69">
        <f t="shared" si="61"/>
        <v>0</v>
      </c>
      <c r="N148" s="150"/>
      <c r="O148" s="69">
        <f t="shared" si="62"/>
        <v>0</v>
      </c>
      <c r="P148" s="69">
        <f t="shared" si="63"/>
        <v>0</v>
      </c>
      <c r="Q148" s="1"/>
    </row>
    <row r="149" spans="2:17" ht="12.5">
      <c r="B149" s="9" t="str">
        <f t="shared" si="42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58"/>
        <v>0</v>
      </c>
      <c r="G149" s="70">
        <f t="shared" si="59"/>
        <v>0</v>
      </c>
      <c r="H149" s="73">
        <f t="shared" si="56"/>
        <v>0</v>
      </c>
      <c r="I149" s="127">
        <f t="shared" si="57"/>
        <v>0</v>
      </c>
      <c r="J149" s="69">
        <f t="shared" si="60"/>
        <v>0</v>
      </c>
      <c r="K149" s="69"/>
      <c r="L149" s="150"/>
      <c r="M149" s="69">
        <f t="shared" si="61"/>
        <v>0</v>
      </c>
      <c r="N149" s="150"/>
      <c r="O149" s="69">
        <f t="shared" si="62"/>
        <v>0</v>
      </c>
      <c r="P149" s="69">
        <f t="shared" si="63"/>
        <v>0</v>
      </c>
      <c r="Q149" s="1"/>
    </row>
    <row r="150" spans="2:17" ht="12.5">
      <c r="B150" s="9" t="str">
        <f t="shared" si="42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58"/>
        <v>0</v>
      </c>
      <c r="G150" s="70">
        <f t="shared" si="59"/>
        <v>0</v>
      </c>
      <c r="H150" s="73">
        <f t="shared" si="56"/>
        <v>0</v>
      </c>
      <c r="I150" s="127">
        <f t="shared" si="57"/>
        <v>0</v>
      </c>
      <c r="J150" s="69">
        <f t="shared" si="60"/>
        <v>0</v>
      </c>
      <c r="K150" s="69"/>
      <c r="L150" s="150"/>
      <c r="M150" s="69">
        <f t="shared" si="61"/>
        <v>0</v>
      </c>
      <c r="N150" s="150"/>
      <c r="O150" s="69">
        <f t="shared" si="62"/>
        <v>0</v>
      </c>
      <c r="P150" s="69">
        <f t="shared" si="63"/>
        <v>0</v>
      </c>
      <c r="Q150" s="1"/>
    </row>
    <row r="151" spans="2:17" ht="12.5">
      <c r="B151" s="9" t="str">
        <f t="shared" si="42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58"/>
        <v>0</v>
      </c>
      <c r="G151" s="70">
        <f t="shared" si="59"/>
        <v>0</v>
      </c>
      <c r="H151" s="73">
        <f t="shared" si="56"/>
        <v>0</v>
      </c>
      <c r="I151" s="127">
        <f t="shared" si="57"/>
        <v>0</v>
      </c>
      <c r="J151" s="69">
        <f t="shared" si="60"/>
        <v>0</v>
      </c>
      <c r="K151" s="69"/>
      <c r="L151" s="150"/>
      <c r="M151" s="69">
        <f t="shared" si="61"/>
        <v>0</v>
      </c>
      <c r="N151" s="150"/>
      <c r="O151" s="69">
        <f t="shared" si="62"/>
        <v>0</v>
      </c>
      <c r="P151" s="69">
        <f t="shared" si="63"/>
        <v>0</v>
      </c>
      <c r="Q151" s="1"/>
    </row>
    <row r="152" spans="2:17" ht="12.5">
      <c r="B152" s="9" t="str">
        <f t="shared" si="42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58"/>
        <v>0</v>
      </c>
      <c r="G152" s="70">
        <f t="shared" si="59"/>
        <v>0</v>
      </c>
      <c r="H152" s="73">
        <f t="shared" si="56"/>
        <v>0</v>
      </c>
      <c r="I152" s="127">
        <f t="shared" si="57"/>
        <v>0</v>
      </c>
      <c r="J152" s="69">
        <f t="shared" si="60"/>
        <v>0</v>
      </c>
      <c r="K152" s="69"/>
      <c r="L152" s="150"/>
      <c r="M152" s="69">
        <f t="shared" si="61"/>
        <v>0</v>
      </c>
      <c r="N152" s="150"/>
      <c r="O152" s="69">
        <f t="shared" si="62"/>
        <v>0</v>
      </c>
      <c r="P152" s="69">
        <f t="shared" si="63"/>
        <v>0</v>
      </c>
      <c r="Q152" s="1"/>
    </row>
    <row r="153" spans="2:17" ht="12.5">
      <c r="B153" s="9" t="str">
        <f t="shared" si="42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58"/>
        <v>0</v>
      </c>
      <c r="G153" s="70">
        <f t="shared" si="59"/>
        <v>0</v>
      </c>
      <c r="H153" s="73">
        <f t="shared" si="56"/>
        <v>0</v>
      </c>
      <c r="I153" s="127">
        <f t="shared" si="57"/>
        <v>0</v>
      </c>
      <c r="J153" s="69">
        <f t="shared" si="60"/>
        <v>0</v>
      </c>
      <c r="K153" s="69"/>
      <c r="L153" s="150"/>
      <c r="M153" s="69">
        <f t="shared" si="61"/>
        <v>0</v>
      </c>
      <c r="N153" s="150"/>
      <c r="O153" s="69">
        <f t="shared" si="62"/>
        <v>0</v>
      </c>
      <c r="P153" s="69">
        <f t="shared" si="63"/>
        <v>0</v>
      </c>
      <c r="Q153" s="1"/>
    </row>
    <row r="154" spans="2:17" ht="13" thickBot="1">
      <c r="B154" s="9" t="str">
        <f t="shared" si="42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58"/>
        <v>0</v>
      </c>
      <c r="G154" s="75">
        <f t="shared" si="59"/>
        <v>0</v>
      </c>
      <c r="H154" s="77">
        <f t="shared" si="56"/>
        <v>0</v>
      </c>
      <c r="I154" s="128">
        <f t="shared" si="57"/>
        <v>0</v>
      </c>
      <c r="J154" s="79">
        <f t="shared" si="60"/>
        <v>0</v>
      </c>
      <c r="K154" s="69"/>
      <c r="L154" s="151"/>
      <c r="M154" s="79">
        <f t="shared" si="61"/>
        <v>0</v>
      </c>
      <c r="N154" s="151"/>
      <c r="O154" s="79">
        <f t="shared" si="62"/>
        <v>0</v>
      </c>
      <c r="P154" s="79">
        <f t="shared" si="63"/>
        <v>0</v>
      </c>
      <c r="Q154" s="1"/>
    </row>
    <row r="155" spans="2:17" ht="12.5">
      <c r="C155" s="65" t="s">
        <v>78</v>
      </c>
      <c r="D155" s="22"/>
      <c r="E155" s="22">
        <f>SUM(E99:E154)</f>
        <v>4480167.6199999982</v>
      </c>
      <c r="F155" s="22"/>
      <c r="G155" s="22"/>
      <c r="H155" s="22">
        <f>SUM(H99:H154)</f>
        <v>16586955.646418052</v>
      </c>
      <c r="I155" s="22">
        <f>SUM(I99:I154)</f>
        <v>16586955.646418052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view="pageBreakPreview" zoomScale="75" zoomScaleNormal="100" zoomScaleSheetLayoutView="75" workbookViewId="0">
      <selection activeCell="D11" sqref="D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77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2025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0.11972618179310132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43</v>
      </c>
      <c r="E13" s="47" t="s">
        <v>60</v>
      </c>
      <c r="F13" s="45"/>
      <c r="G13" s="7"/>
      <c r="H13" s="7"/>
      <c r="I13" s="51">
        <f>IF(G5="",I12,'SWE.WS.F.BPU.ATRR.Projected'!$F$80)</f>
        <v>0.11972618179310132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3">
      <c r="B33" s="9" t="str">
        <f t="shared" si="4"/>
        <v/>
      </c>
      <c r="C33" s="670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3">
      <c r="B113" s="9" t="str">
        <f t="shared" si="19"/>
        <v/>
      </c>
      <c r="C113" s="670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163274.12637891062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163274.12637891062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666" t="s">
        <v>486</v>
      </c>
      <c r="F9" s="478"/>
      <c r="G9" s="672" t="s">
        <v>535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38205.046511627908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1179294.6332059586</v>
      </c>
      <c r="E29" s="609">
        <v>39114.690476190473</v>
      </c>
      <c r="F29" s="608">
        <v>1140179.9427297681</v>
      </c>
      <c r="G29" s="609">
        <v>169520.30244335823</v>
      </c>
      <c r="H29" s="610">
        <v>169520.30244335823</v>
      </c>
      <c r="I29" s="511">
        <f t="shared" si="9"/>
        <v>0</v>
      </c>
      <c r="J29" s="511"/>
      <c r="K29" s="518">
        <f t="shared" ref="K29" si="15">G29</f>
        <v>169520.30244335823</v>
      </c>
      <c r="L29" s="519">
        <f t="shared" ref="L29" si="16">IF(K29&lt;&gt;0,+G29-K29,0)</f>
        <v>0</v>
      </c>
      <c r="M29" s="518">
        <f t="shared" ref="M29" si="17">H29</f>
        <v>169520.30244335823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1140179.9427297681</v>
      </c>
      <c r="E30" s="609">
        <v>39114.690476190473</v>
      </c>
      <c r="F30" s="608">
        <v>1101065.2522535776</v>
      </c>
      <c r="G30" s="609">
        <v>180679.34375469992</v>
      </c>
      <c r="H30" s="610">
        <v>180679.34375469992</v>
      </c>
      <c r="I30" s="511">
        <f t="shared" si="9"/>
        <v>0</v>
      </c>
      <c r="J30" s="511"/>
      <c r="K30" s="518">
        <f t="shared" ref="K30" si="18">G30</f>
        <v>180679.34375469992</v>
      </c>
      <c r="L30" s="519">
        <f t="shared" ref="L30" si="19">IF(K30&lt;&gt;0,+G30-K30,0)</f>
        <v>0</v>
      </c>
      <c r="M30" s="518">
        <f t="shared" ref="M30" si="20">H30</f>
        <v>180679.34375469992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608">
        <v>1101065.2522535776</v>
      </c>
      <c r="E31" s="609">
        <v>37336.75</v>
      </c>
      <c r="F31" s="608">
        <v>1063728.5022535776</v>
      </c>
      <c r="G31" s="609">
        <v>166712.5440494052</v>
      </c>
      <c r="H31" s="610">
        <v>166712.5440494052</v>
      </c>
      <c r="I31" s="511">
        <f t="shared" si="9"/>
        <v>0</v>
      </c>
      <c r="J31" s="511"/>
      <c r="K31" s="518">
        <f t="shared" ref="K31" si="23">G31</f>
        <v>166712.5440494052</v>
      </c>
      <c r="L31" s="519">
        <f t="shared" ref="L31" si="24">IF(K31&lt;&gt;0,+G31-K31,0)</f>
        <v>0</v>
      </c>
      <c r="M31" s="518">
        <f t="shared" ref="M31" si="25">H31</f>
        <v>166712.5440494052</v>
      </c>
      <c r="N31" s="514">
        <f t="shared" ref="N31" si="26">IF(M31&lt;&gt;0,+H31-M31,0)</f>
        <v>0</v>
      </c>
      <c r="O31" s="514">
        <f t="shared" ref="O31" si="27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1063728.5022535776</v>
      </c>
      <c r="E32" s="522">
        <f>IF(+I14&lt;F31,I14,D32)</f>
        <v>38205.046511627908</v>
      </c>
      <c r="F32" s="523">
        <f t="shared" ref="F32:F48" si="28">+D32-E32</f>
        <v>1025523.4557419496</v>
      </c>
      <c r="G32" s="524">
        <f t="shared" ref="G32:G55" si="29">+I$12*((D32+F32)/2)+E32</f>
        <v>163274.12637891062</v>
      </c>
      <c r="H32" s="491">
        <f t="shared" ref="H32:H55" si="30">+I$13*((D32+F32)/2)+E32</f>
        <v>163274.12637891062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1025523.4557419496</v>
      </c>
      <c r="E33" s="522">
        <f>IF(+I14&lt;F32,I14,D33)</f>
        <v>38205.046511627908</v>
      </c>
      <c r="F33" s="523">
        <f t="shared" si="28"/>
        <v>987318.40923032165</v>
      </c>
      <c r="G33" s="524">
        <f t="shared" si="29"/>
        <v>158699.98203484554</v>
      </c>
      <c r="H33" s="491">
        <f t="shared" si="30"/>
        <v>158699.98203484554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987318.40923032165</v>
      </c>
      <c r="E34" s="522">
        <f>IF(+I14&lt;F33,I14,D34)</f>
        <v>38205.046511627908</v>
      </c>
      <c r="F34" s="523">
        <f t="shared" si="28"/>
        <v>949113.36271869368</v>
      </c>
      <c r="G34" s="524">
        <f t="shared" si="29"/>
        <v>154125.83769078046</v>
      </c>
      <c r="H34" s="491">
        <f t="shared" si="30"/>
        <v>154125.83769078046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949113.36271869368</v>
      </c>
      <c r="E35" s="522">
        <f>IF(+I14&lt;F34,I14,D35)</f>
        <v>38205.046511627908</v>
      </c>
      <c r="F35" s="523">
        <f t="shared" si="28"/>
        <v>910908.31620706571</v>
      </c>
      <c r="G35" s="524">
        <f t="shared" si="29"/>
        <v>149551.69334671542</v>
      </c>
      <c r="H35" s="491">
        <f t="shared" si="30"/>
        <v>149551.69334671542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910908.31620706571</v>
      </c>
      <c r="E36" s="522">
        <f>IF(+I14&lt;F35,I14,D36)</f>
        <v>38205.046511627908</v>
      </c>
      <c r="F36" s="523">
        <f t="shared" si="28"/>
        <v>872703.26969543775</v>
      </c>
      <c r="G36" s="524">
        <f t="shared" si="29"/>
        <v>144977.54900265037</v>
      </c>
      <c r="H36" s="491">
        <f t="shared" si="30"/>
        <v>144977.54900265037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872703.26969543775</v>
      </c>
      <c r="E37" s="522">
        <f>IF(+I14&lt;F36,I14,D37)</f>
        <v>38205.046511627908</v>
      </c>
      <c r="F37" s="523">
        <f t="shared" si="28"/>
        <v>834498.22318380978</v>
      </c>
      <c r="G37" s="524">
        <f t="shared" si="29"/>
        <v>140403.40465858529</v>
      </c>
      <c r="H37" s="491">
        <f t="shared" si="30"/>
        <v>140403.40465858529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834498.22318380978</v>
      </c>
      <c r="E38" s="522">
        <f>IF(+I14&lt;F37,I14,D38)</f>
        <v>38205.046511627908</v>
      </c>
      <c r="F38" s="523">
        <f t="shared" si="28"/>
        <v>796293.17667218181</v>
      </c>
      <c r="G38" s="524">
        <f t="shared" si="29"/>
        <v>135829.26031452022</v>
      </c>
      <c r="H38" s="491">
        <f t="shared" si="30"/>
        <v>135829.26031452022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796293.17667218181</v>
      </c>
      <c r="E39" s="522">
        <f>IF(+I14&lt;F38,I14,D39)</f>
        <v>38205.046511627908</v>
      </c>
      <c r="F39" s="523">
        <f t="shared" si="28"/>
        <v>758088.13016055385</v>
      </c>
      <c r="G39" s="524">
        <f t="shared" si="29"/>
        <v>131255.11597045517</v>
      </c>
      <c r="H39" s="491">
        <f t="shared" si="30"/>
        <v>131255.11597045517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758088.13016055385</v>
      </c>
      <c r="E40" s="522">
        <f>IF(+I14&lt;F39,I14,D40)</f>
        <v>38205.046511627908</v>
      </c>
      <c r="F40" s="523">
        <f t="shared" si="28"/>
        <v>719883.08364892588</v>
      </c>
      <c r="G40" s="524">
        <f t="shared" si="29"/>
        <v>126680.97162639011</v>
      </c>
      <c r="H40" s="491">
        <f t="shared" si="30"/>
        <v>126680.97162639011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719883.08364892588</v>
      </c>
      <c r="E41" s="522">
        <f>IF(+I14&lt;F40,I14,D41)</f>
        <v>38205.046511627908</v>
      </c>
      <c r="F41" s="523">
        <f t="shared" si="28"/>
        <v>681678.03713729791</v>
      </c>
      <c r="G41" s="524">
        <f t="shared" si="29"/>
        <v>122106.82728232504</v>
      </c>
      <c r="H41" s="491">
        <f t="shared" si="30"/>
        <v>122106.82728232504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681678.03713729791</v>
      </c>
      <c r="E42" s="522">
        <f>IF(+I14&lt;F41,I14,D42)</f>
        <v>38205.046511627908</v>
      </c>
      <c r="F42" s="523">
        <f t="shared" si="28"/>
        <v>643472.99062566995</v>
      </c>
      <c r="G42" s="524">
        <f t="shared" si="29"/>
        <v>117532.68293825998</v>
      </c>
      <c r="H42" s="491">
        <f t="shared" si="30"/>
        <v>117532.68293825998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643472.99062566995</v>
      </c>
      <c r="E43" s="522">
        <f>IF(+I14&lt;F42,I14,D43)</f>
        <v>38205.046511627908</v>
      </c>
      <c r="F43" s="523">
        <f t="shared" si="28"/>
        <v>605267.94411404198</v>
      </c>
      <c r="G43" s="524">
        <f t="shared" si="29"/>
        <v>112958.53859419492</v>
      </c>
      <c r="H43" s="491">
        <f t="shared" si="30"/>
        <v>112958.53859419492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605267.94411404198</v>
      </c>
      <c r="E44" s="522">
        <f>IF(+I14&lt;F43,I14,D44)</f>
        <v>38205.046511627908</v>
      </c>
      <c r="F44" s="523">
        <f t="shared" si="28"/>
        <v>567062.89760241401</v>
      </c>
      <c r="G44" s="524">
        <f t="shared" si="29"/>
        <v>108384.39425012986</v>
      </c>
      <c r="H44" s="491">
        <f t="shared" si="30"/>
        <v>108384.39425012986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567062.89760241401</v>
      </c>
      <c r="E45" s="522">
        <f>IF(+I14&lt;F44,I14,D45)</f>
        <v>38205.046511627908</v>
      </c>
      <c r="F45" s="523">
        <f t="shared" si="28"/>
        <v>528857.85109078605</v>
      </c>
      <c r="G45" s="524">
        <f t="shared" si="29"/>
        <v>103810.2499060648</v>
      </c>
      <c r="H45" s="491">
        <f t="shared" si="30"/>
        <v>103810.2499060648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528857.85109078605</v>
      </c>
      <c r="E46" s="522">
        <f>IF(+I14&lt;F45,I14,D46)</f>
        <v>38205.046511627908</v>
      </c>
      <c r="F46" s="523">
        <f t="shared" si="28"/>
        <v>490652.80457915814</v>
      </c>
      <c r="G46" s="524">
        <f t="shared" si="29"/>
        <v>99236.105561999735</v>
      </c>
      <c r="H46" s="491">
        <f t="shared" si="30"/>
        <v>99236.105561999735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490652.80457915814</v>
      </c>
      <c r="E47" s="522">
        <f>IF(+I14&lt;F46,I14,D47)</f>
        <v>38205.046511627908</v>
      </c>
      <c r="F47" s="523">
        <f t="shared" si="28"/>
        <v>452447.75806753023</v>
      </c>
      <c r="G47" s="524">
        <f t="shared" si="29"/>
        <v>94661.961217934688</v>
      </c>
      <c r="H47" s="491">
        <f t="shared" si="30"/>
        <v>94661.961217934688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452447.75806753023</v>
      </c>
      <c r="E48" s="522">
        <f>IF(+I14&lt;F47,I14,D48)</f>
        <v>38205.046511627908</v>
      </c>
      <c r="F48" s="523">
        <f t="shared" si="28"/>
        <v>414242.71155590232</v>
      </c>
      <c r="G48" s="524">
        <f t="shared" si="29"/>
        <v>90087.816873869626</v>
      </c>
      <c r="H48" s="491">
        <f t="shared" si="30"/>
        <v>90087.816873869626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414242.71155590232</v>
      </c>
      <c r="E49" s="522">
        <f>IF(+I14&lt;F48,I14,D49)</f>
        <v>38205.046511627908</v>
      </c>
      <c r="F49" s="523">
        <f t="shared" ref="F49:F72" si="31">+D49-E49</f>
        <v>376037.66504427441</v>
      </c>
      <c r="G49" s="524">
        <f t="shared" si="29"/>
        <v>85513.672529804579</v>
      </c>
      <c r="H49" s="491">
        <f t="shared" si="30"/>
        <v>85513.672529804579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376037.66504427441</v>
      </c>
      <c r="E50" s="522">
        <f>IF(+I14&lt;F49,I14,D50)</f>
        <v>38205.046511627908</v>
      </c>
      <c r="F50" s="523">
        <f t="shared" si="31"/>
        <v>337832.61853264651</v>
      </c>
      <c r="G50" s="524">
        <f t="shared" si="29"/>
        <v>80939.528185739517</v>
      </c>
      <c r="H50" s="491">
        <f t="shared" si="30"/>
        <v>80939.528185739517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337832.61853264651</v>
      </c>
      <c r="E51" s="522">
        <f>IF(+I14&lt;F50,I14,D51)</f>
        <v>38205.046511627908</v>
      </c>
      <c r="F51" s="523">
        <f t="shared" si="31"/>
        <v>299627.5720210186</v>
      </c>
      <c r="G51" s="524">
        <f t="shared" si="29"/>
        <v>76365.383841674469</v>
      </c>
      <c r="H51" s="491">
        <f t="shared" si="30"/>
        <v>76365.383841674469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299627.5720210186</v>
      </c>
      <c r="E52" s="522">
        <f>IF(+I14&lt;F51,I14,D52)</f>
        <v>38205.046511627908</v>
      </c>
      <c r="F52" s="523">
        <f t="shared" si="31"/>
        <v>261422.52550939069</v>
      </c>
      <c r="G52" s="524">
        <f t="shared" si="29"/>
        <v>71791.239497609407</v>
      </c>
      <c r="H52" s="491">
        <f t="shared" si="30"/>
        <v>71791.239497609407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261422.52550939069</v>
      </c>
      <c r="E53" s="522">
        <f>IF(+I14&lt;F52,I14,D53)</f>
        <v>38205.046511627908</v>
      </c>
      <c r="F53" s="523">
        <f t="shared" si="31"/>
        <v>223217.47899776278</v>
      </c>
      <c r="G53" s="524">
        <f t="shared" si="29"/>
        <v>67217.09515354436</v>
      </c>
      <c r="H53" s="491">
        <f t="shared" si="30"/>
        <v>67217.09515354436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223217.47899776278</v>
      </c>
      <c r="E54" s="522">
        <f>IF(+I14&lt;F53,I14,D54)</f>
        <v>38205.046511627908</v>
      </c>
      <c r="F54" s="523">
        <f t="shared" si="31"/>
        <v>185012.43248613487</v>
      </c>
      <c r="G54" s="524">
        <f t="shared" si="29"/>
        <v>62642.950809479305</v>
      </c>
      <c r="H54" s="491">
        <f t="shared" si="30"/>
        <v>62642.950809479305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185012.43248613487</v>
      </c>
      <c r="E55" s="522">
        <f>IF(+I14&lt;F54,I14,D55)</f>
        <v>38205.046511627908</v>
      </c>
      <c r="F55" s="523">
        <f t="shared" si="31"/>
        <v>146807.38597450696</v>
      </c>
      <c r="G55" s="524">
        <f t="shared" si="29"/>
        <v>58068.806465414251</v>
      </c>
      <c r="H55" s="491">
        <f t="shared" si="30"/>
        <v>58068.806465414251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146807.38597450696</v>
      </c>
      <c r="E56" s="522">
        <f>IF(+I14&lt;F55,I14,D56)</f>
        <v>38205.046511627908</v>
      </c>
      <c r="F56" s="523">
        <f t="shared" si="31"/>
        <v>108602.33946287906</v>
      </c>
      <c r="G56" s="524">
        <f t="shared" ref="G56:G72" si="36">+I$12*((D56+F56)/2)+E56</f>
        <v>53494.662121349196</v>
      </c>
      <c r="H56" s="491">
        <f t="shared" ref="H56:H72" si="37">+I$13*((D56+F56)/2)+E56</f>
        <v>53494.662121349196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108602.33946287906</v>
      </c>
      <c r="E57" s="522">
        <f>IF(+I14&lt;F56,I14,D57)</f>
        <v>38205.046511627908</v>
      </c>
      <c r="F57" s="523">
        <f t="shared" si="31"/>
        <v>70397.292951251147</v>
      </c>
      <c r="G57" s="524">
        <f t="shared" si="36"/>
        <v>48920.517777284142</v>
      </c>
      <c r="H57" s="491">
        <f t="shared" si="37"/>
        <v>48920.517777284142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70397.292951251147</v>
      </c>
      <c r="E58" s="522">
        <f>IF(+I14&lt;F57,I14,D58)</f>
        <v>38205.046511627908</v>
      </c>
      <c r="F58" s="523">
        <f t="shared" si="31"/>
        <v>32192.246439623239</v>
      </c>
      <c r="G58" s="524">
        <f t="shared" si="36"/>
        <v>44346.373433219087</v>
      </c>
      <c r="H58" s="491">
        <f t="shared" si="37"/>
        <v>44346.373433219087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32192.246439623239</v>
      </c>
      <c r="E59" s="522">
        <f>IF(+I14&lt;F58,I14,D59)</f>
        <v>32192.246439623239</v>
      </c>
      <c r="F59" s="523">
        <f t="shared" si="31"/>
        <v>0</v>
      </c>
      <c r="G59" s="524">
        <f t="shared" si="36"/>
        <v>34119.373814402563</v>
      </c>
      <c r="H59" s="491">
        <f t="shared" si="37"/>
        <v>34119.373814402563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31"/>
        <v>0</v>
      </c>
      <c r="G60" s="524">
        <f t="shared" si="36"/>
        <v>0</v>
      </c>
      <c r="H60" s="491">
        <f t="shared" si="37"/>
        <v>0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36"/>
        <v>0</v>
      </c>
      <c r="H61" s="491">
        <f t="shared" si="37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36"/>
        <v>0</v>
      </c>
      <c r="H62" s="491">
        <f t="shared" si="37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36"/>
        <v>0</v>
      </c>
      <c r="H63" s="491">
        <f t="shared" si="37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36"/>
        <v>0</v>
      </c>
      <c r="H64" s="491">
        <f t="shared" si="37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36"/>
        <v>0</v>
      </c>
      <c r="H65" s="491">
        <f t="shared" si="37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36"/>
        <v>0</v>
      </c>
      <c r="H66" s="491">
        <f t="shared" si="37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36"/>
        <v>0</v>
      </c>
      <c r="H67" s="491">
        <f t="shared" si="37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36"/>
        <v>0</v>
      </c>
      <c r="H68" s="491">
        <f t="shared" si="37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36"/>
        <v>0</v>
      </c>
      <c r="H69" s="491">
        <f t="shared" si="37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36"/>
        <v>0</v>
      </c>
      <c r="H70" s="491">
        <f t="shared" si="37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36"/>
        <v>0</v>
      </c>
      <c r="H71" s="491">
        <f t="shared" si="37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36"/>
        <v>0</v>
      </c>
      <c r="H72" s="471">
        <f t="shared" si="37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1642817.0000000005</v>
      </c>
      <c r="F73" s="375"/>
      <c r="G73" s="375">
        <f>SUM(G17:G72)</f>
        <v>6146474.8700509127</v>
      </c>
      <c r="H73" s="375">
        <f>SUM(H17:H72)</f>
        <v>6146474.8700509127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180679.34375469992</v>
      </c>
      <c r="N87" s="546">
        <f>IF(J92&lt;D11,0,VLOOKUP(J92,C17:O72,11))</f>
        <v>180679.34375469992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177514.07653301622</v>
      </c>
      <c r="N88" s="550">
        <f>IF(J92&lt;D11,0,VLOOKUP(J92,C99:P154,7))</f>
        <v>177514.07653301622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-3165.2672216836945</v>
      </c>
      <c r="N89" s="555">
        <f>+N88-N87</f>
        <v>-3165.2672216836945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37336.75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38">+I99-H99</f>
        <v>0</v>
      </c>
      <c r="K99" s="514"/>
      <c r="L99" s="512">
        <f t="shared" ref="L99:L104" si="39">H99</f>
        <v>150889.3151810994</v>
      </c>
      <c r="M99" s="597">
        <f t="shared" ref="M99:M130" si="40">IF(L99&lt;&gt;0,+H99-L99,0)</f>
        <v>0</v>
      </c>
      <c r="N99" s="512">
        <f t="shared" ref="N99:N104" si="41">I99</f>
        <v>150889.3151810994</v>
      </c>
      <c r="O99" s="513">
        <f t="shared" ref="O99:O130" si="42">IF(N99&lt;&gt;0,+I99-N99,0)</f>
        <v>0</v>
      </c>
      <c r="P99" s="513">
        <f t="shared" ref="P99:P130" si="4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38"/>
        <v>0</v>
      </c>
      <c r="K100" s="514"/>
      <c r="L100" s="518">
        <f t="shared" si="39"/>
        <v>279605.22250297031</v>
      </c>
      <c r="M100" s="519">
        <f t="shared" si="40"/>
        <v>0</v>
      </c>
      <c r="N100" s="518">
        <f t="shared" si="41"/>
        <v>279605.22250297031</v>
      </c>
      <c r="O100" s="514">
        <f t="shared" si="42"/>
        <v>0</v>
      </c>
      <c r="P100" s="514">
        <f t="shared" si="43"/>
        <v>0</v>
      </c>
      <c r="Q100" s="269"/>
    </row>
    <row r="101" spans="1:17" ht="12.5">
      <c r="B101" s="195" t="str">
        <f t="shared" ref="B101:B154" si="44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38"/>
        <v>0</v>
      </c>
      <c r="K101" s="514"/>
      <c r="L101" s="518">
        <f t="shared" si="39"/>
        <v>268701.81510397862</v>
      </c>
      <c r="M101" s="519">
        <f t="shared" si="40"/>
        <v>0</v>
      </c>
      <c r="N101" s="518">
        <f t="shared" si="41"/>
        <v>268701.81510397862</v>
      </c>
      <c r="O101" s="514">
        <f t="shared" si="42"/>
        <v>0</v>
      </c>
      <c r="P101" s="514">
        <f t="shared" si="43"/>
        <v>0</v>
      </c>
      <c r="Q101" s="269"/>
    </row>
    <row r="102" spans="1:17" ht="12.5">
      <c r="B102" s="195" t="str">
        <f t="shared" si="44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38"/>
        <v>0</v>
      </c>
      <c r="K102" s="514"/>
      <c r="L102" s="518">
        <f t="shared" si="39"/>
        <v>244907.54496972694</v>
      </c>
      <c r="M102" s="519">
        <f t="shared" ref="M102:M107" si="45">IF(L102&lt;&gt;0,+H102-L102,0)</f>
        <v>0</v>
      </c>
      <c r="N102" s="518">
        <f t="shared" si="41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4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39"/>
        <v>241172.88194864732</v>
      </c>
      <c r="M103" s="519">
        <f t="shared" si="45"/>
        <v>0</v>
      </c>
      <c r="N103" s="518">
        <f t="shared" si="41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4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38"/>
        <v>0</v>
      </c>
      <c r="K104" s="514"/>
      <c r="L104" s="518">
        <f t="shared" si="39"/>
        <v>229842.75353448547</v>
      </c>
      <c r="M104" s="519">
        <f t="shared" si="45"/>
        <v>0</v>
      </c>
      <c r="N104" s="518">
        <f t="shared" si="41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4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38"/>
        <v>0</v>
      </c>
      <c r="K105" s="514"/>
      <c r="L105" s="518">
        <f t="shared" ref="L105:L110" si="46">H105</f>
        <v>217050.16721338526</v>
      </c>
      <c r="M105" s="519">
        <f t="shared" si="45"/>
        <v>0</v>
      </c>
      <c r="N105" s="518">
        <f t="shared" ref="N105:N110" si="47"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4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38"/>
        <v>0</v>
      </c>
      <c r="K106" s="514"/>
      <c r="L106" s="518">
        <f t="shared" si="46"/>
        <v>205545.67397661868</v>
      </c>
      <c r="M106" s="519">
        <f t="shared" si="45"/>
        <v>0</v>
      </c>
      <c r="N106" s="518">
        <f t="shared" si="47"/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4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38"/>
        <v>0</v>
      </c>
      <c r="K107" s="514"/>
      <c r="L107" s="518">
        <f t="shared" si="46"/>
        <v>179675.39820677435</v>
      </c>
      <c r="M107" s="519">
        <f t="shared" si="45"/>
        <v>0</v>
      </c>
      <c r="N107" s="518">
        <f t="shared" si="47"/>
        <v>179675.39820677435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4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38"/>
        <v>0</v>
      </c>
      <c r="K108" s="514"/>
      <c r="L108" s="518">
        <f t="shared" si="46"/>
        <v>176538.85816269691</v>
      </c>
      <c r="M108" s="519">
        <f t="shared" ref="M108:M109" si="48">IF(L108&lt;&gt;0,+H108-L108,0)</f>
        <v>0</v>
      </c>
      <c r="N108" s="518">
        <f t="shared" si="47"/>
        <v>176538.85816269691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4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38"/>
        <v>0</v>
      </c>
      <c r="K109" s="514"/>
      <c r="L109" s="518">
        <f t="shared" si="46"/>
        <v>173978.90382541961</v>
      </c>
      <c r="M109" s="519">
        <f t="shared" si="48"/>
        <v>0</v>
      </c>
      <c r="N109" s="518">
        <f t="shared" si="47"/>
        <v>173978.90382541961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4"/>
        <v/>
      </c>
      <c r="C110" s="507">
        <f>IF(D93="","-",+C109+1)</f>
        <v>2021</v>
      </c>
      <c r="D110" s="508">
        <v>1234132.4249790667</v>
      </c>
      <c r="E110" s="516">
        <v>40068.707317073167</v>
      </c>
      <c r="F110" s="515">
        <v>1194063.7176619936</v>
      </c>
      <c r="G110" s="515">
        <v>1214098.07132053</v>
      </c>
      <c r="H110" s="516">
        <v>177886.11062251645</v>
      </c>
      <c r="I110" s="510">
        <v>177886.11062251645</v>
      </c>
      <c r="J110" s="514">
        <f t="shared" si="38"/>
        <v>0</v>
      </c>
      <c r="K110" s="514"/>
      <c r="L110" s="518">
        <f t="shared" si="46"/>
        <v>177886.11062251645</v>
      </c>
      <c r="M110" s="519">
        <f t="shared" ref="M110" si="49">IF(L110&lt;&gt;0,+H110-L110,0)</f>
        <v>0</v>
      </c>
      <c r="N110" s="518">
        <f t="shared" si="47"/>
        <v>177886.11062251645</v>
      </c>
      <c r="O110" s="514">
        <f t="shared" ref="O110" si="50">IF(N110&lt;&gt;0,+I110-N110,0)</f>
        <v>0</v>
      </c>
      <c r="P110" s="514">
        <f t="shared" ref="P110" si="51">+O110-M110</f>
        <v>0</v>
      </c>
      <c r="Q110" s="269"/>
    </row>
    <row r="111" spans="1:17" ht="13">
      <c r="B111" s="195" t="str">
        <f t="shared" si="44"/>
        <v/>
      </c>
      <c r="C111" s="669">
        <f>IF(D93="","-",+C110+1)</f>
        <v>2022</v>
      </c>
      <c r="D111" s="374">
        <v>1194063.7176619936</v>
      </c>
      <c r="E111" s="522">
        <v>39114.690476190473</v>
      </c>
      <c r="F111" s="523">
        <v>1154949.027185803</v>
      </c>
      <c r="G111" s="523">
        <v>1174506.3724238984</v>
      </c>
      <c r="H111" s="526">
        <v>177069.67562066831</v>
      </c>
      <c r="I111" s="577">
        <v>177069.67562066831</v>
      </c>
      <c r="J111" s="514">
        <f t="shared" si="38"/>
        <v>0</v>
      </c>
      <c r="K111" s="514"/>
      <c r="L111" s="525"/>
      <c r="M111" s="514">
        <f t="shared" si="40"/>
        <v>0</v>
      </c>
      <c r="N111" s="525"/>
      <c r="O111" s="514">
        <f t="shared" si="42"/>
        <v>0</v>
      </c>
      <c r="P111" s="514">
        <f t="shared" si="43"/>
        <v>0</v>
      </c>
      <c r="Q111" s="269"/>
    </row>
    <row r="112" spans="1:17" ht="12.5">
      <c r="B112" s="195" t="str">
        <f t="shared" si="44"/>
        <v/>
      </c>
      <c r="C112" s="507">
        <f>IF(D93="","-",+C111+1)</f>
        <v>2023</v>
      </c>
      <c r="D112" s="374">
        <f>IF(F111+SUM(E$99:E111)=D$92,F111,D$92-SUM(E$99:E111))</f>
        <v>1154949.027185803</v>
      </c>
      <c r="E112" s="522">
        <f>IF(+J96&lt;F111,J96,D112)</f>
        <v>37336.75</v>
      </c>
      <c r="F112" s="523">
        <f t="shared" ref="F112:F131" si="52">+D112-E112</f>
        <v>1117612.277185803</v>
      </c>
      <c r="G112" s="523">
        <f t="shared" ref="G112:G130" si="53">+(F112+D112)/2</f>
        <v>1136280.652185803</v>
      </c>
      <c r="H112" s="526">
        <f t="shared" ref="H112:H130" si="54">+J$94*G112+E112</f>
        <v>177514.07653301622</v>
      </c>
      <c r="I112" s="577">
        <f t="shared" ref="I112:I130" si="55">+J$95*G112+E112</f>
        <v>177514.07653301622</v>
      </c>
      <c r="J112" s="514">
        <f t="shared" si="38"/>
        <v>0</v>
      </c>
      <c r="K112" s="514"/>
      <c r="L112" s="525"/>
      <c r="M112" s="514">
        <f t="shared" si="40"/>
        <v>0</v>
      </c>
      <c r="N112" s="525"/>
      <c r="O112" s="514">
        <f t="shared" si="42"/>
        <v>0</v>
      </c>
      <c r="P112" s="514">
        <f t="shared" si="43"/>
        <v>0</v>
      </c>
      <c r="Q112" s="269"/>
    </row>
    <row r="113" spans="2:17" ht="12.5">
      <c r="B113" s="195" t="str">
        <f t="shared" si="44"/>
        <v/>
      </c>
      <c r="C113" s="507">
        <f>IF(D93="","-",+C112+1)</f>
        <v>2024</v>
      </c>
      <c r="D113" s="374">
        <f>IF(F112+SUM(E$99:E112)=D$92,F112,D$92-SUM(E$99:E112))</f>
        <v>1117612.277185803</v>
      </c>
      <c r="E113" s="522">
        <f>IF(+J96&lt;F112,J96,D113)</f>
        <v>37336.75</v>
      </c>
      <c r="F113" s="523">
        <f t="shared" si="52"/>
        <v>1080275.527185803</v>
      </c>
      <c r="G113" s="523">
        <f t="shared" si="53"/>
        <v>1098943.902185803</v>
      </c>
      <c r="H113" s="526">
        <f t="shared" si="54"/>
        <v>172908.02627037762</v>
      </c>
      <c r="I113" s="577">
        <f t="shared" si="55"/>
        <v>172908.02627037762</v>
      </c>
      <c r="J113" s="514">
        <f t="shared" si="38"/>
        <v>0</v>
      </c>
      <c r="K113" s="514"/>
      <c r="L113" s="525"/>
      <c r="M113" s="514">
        <f t="shared" si="40"/>
        <v>0</v>
      </c>
      <c r="N113" s="525"/>
      <c r="O113" s="514">
        <f t="shared" si="42"/>
        <v>0</v>
      </c>
      <c r="P113" s="514">
        <f t="shared" si="43"/>
        <v>0</v>
      </c>
      <c r="Q113" s="269"/>
    </row>
    <row r="114" spans="2:17" ht="12.5">
      <c r="B114" s="195" t="str">
        <f t="shared" si="44"/>
        <v/>
      </c>
      <c r="C114" s="507">
        <f>IF(D93="","-",+C113+1)</f>
        <v>2025</v>
      </c>
      <c r="D114" s="374">
        <f>IF(F113+SUM(E$99:E113)=D$92,F113,D$92-SUM(E$99:E113))</f>
        <v>1080275.527185803</v>
      </c>
      <c r="E114" s="522">
        <f>IF(+J96&lt;F113,J96,D114)</f>
        <v>37336.75</v>
      </c>
      <c r="F114" s="523">
        <f t="shared" si="52"/>
        <v>1042938.777185803</v>
      </c>
      <c r="G114" s="523">
        <f t="shared" si="53"/>
        <v>1061607.152185803</v>
      </c>
      <c r="H114" s="526">
        <f t="shared" si="54"/>
        <v>168301.97600773899</v>
      </c>
      <c r="I114" s="577">
        <f t="shared" si="55"/>
        <v>168301.97600773899</v>
      </c>
      <c r="J114" s="514">
        <f t="shared" si="38"/>
        <v>0</v>
      </c>
      <c r="K114" s="514"/>
      <c r="L114" s="525"/>
      <c r="M114" s="514">
        <f t="shared" si="40"/>
        <v>0</v>
      </c>
      <c r="N114" s="525"/>
      <c r="O114" s="514">
        <f t="shared" si="42"/>
        <v>0</v>
      </c>
      <c r="P114" s="514">
        <f t="shared" si="43"/>
        <v>0</v>
      </c>
      <c r="Q114" s="269"/>
    </row>
    <row r="115" spans="2:17" ht="12.5">
      <c r="B115" s="195" t="str">
        <f t="shared" si="44"/>
        <v/>
      </c>
      <c r="C115" s="507">
        <f>IF(D93="","-",+C114+1)</f>
        <v>2026</v>
      </c>
      <c r="D115" s="374">
        <f>IF(F114+SUM(E$99:E114)=D$92,F114,D$92-SUM(E$99:E114))</f>
        <v>1042938.777185803</v>
      </c>
      <c r="E115" s="522">
        <f>IF(+J96&lt;F114,J96,D115)</f>
        <v>37336.75</v>
      </c>
      <c r="F115" s="523">
        <f t="shared" si="52"/>
        <v>1005602.027185803</v>
      </c>
      <c r="G115" s="523">
        <f t="shared" si="53"/>
        <v>1024270.402185803</v>
      </c>
      <c r="H115" s="526">
        <f t="shared" si="54"/>
        <v>163695.92574510039</v>
      </c>
      <c r="I115" s="577">
        <f t="shared" si="55"/>
        <v>163695.92574510039</v>
      </c>
      <c r="J115" s="514">
        <f t="shared" si="38"/>
        <v>0</v>
      </c>
      <c r="K115" s="514"/>
      <c r="L115" s="525"/>
      <c r="M115" s="514">
        <f t="shared" si="40"/>
        <v>0</v>
      </c>
      <c r="N115" s="525"/>
      <c r="O115" s="514">
        <f t="shared" si="42"/>
        <v>0</v>
      </c>
      <c r="P115" s="514">
        <f t="shared" si="43"/>
        <v>0</v>
      </c>
      <c r="Q115" s="269"/>
    </row>
    <row r="116" spans="2:17" ht="12.5">
      <c r="B116" s="195" t="str">
        <f t="shared" si="44"/>
        <v/>
      </c>
      <c r="C116" s="507">
        <f>IF(D93="","-",+C115+1)</f>
        <v>2027</v>
      </c>
      <c r="D116" s="374">
        <f>IF(F115+SUM(E$99:E115)=D$92,F115,D$92-SUM(E$99:E115))</f>
        <v>1005602.027185803</v>
      </c>
      <c r="E116" s="522">
        <f>IF(+J96&lt;F115,J96,D116)</f>
        <v>37336.75</v>
      </c>
      <c r="F116" s="523">
        <f t="shared" si="52"/>
        <v>968265.27718580305</v>
      </c>
      <c r="G116" s="523">
        <f t="shared" si="53"/>
        <v>986933.65218580305</v>
      </c>
      <c r="H116" s="526">
        <f t="shared" si="54"/>
        <v>159089.87548246176</v>
      </c>
      <c r="I116" s="577">
        <f t="shared" si="55"/>
        <v>159089.87548246176</v>
      </c>
      <c r="J116" s="514">
        <f t="shared" si="38"/>
        <v>0</v>
      </c>
      <c r="K116" s="514"/>
      <c r="L116" s="525"/>
      <c r="M116" s="514">
        <f t="shared" si="40"/>
        <v>0</v>
      </c>
      <c r="N116" s="525"/>
      <c r="O116" s="514">
        <f t="shared" si="42"/>
        <v>0</v>
      </c>
      <c r="P116" s="514">
        <f t="shared" si="43"/>
        <v>0</v>
      </c>
      <c r="Q116" s="269"/>
    </row>
    <row r="117" spans="2:17" ht="12.5">
      <c r="B117" s="195" t="str">
        <f t="shared" si="44"/>
        <v/>
      </c>
      <c r="C117" s="507">
        <f>IF(D93="","-",+C116+1)</f>
        <v>2028</v>
      </c>
      <c r="D117" s="374">
        <f>IF(F116+SUM(E$99:E116)=D$92,F116,D$92-SUM(E$99:E116))</f>
        <v>968265.27718580305</v>
      </c>
      <c r="E117" s="522">
        <f>IF(+J96&lt;F116,J96,D117)</f>
        <v>37336.75</v>
      </c>
      <c r="F117" s="523">
        <f t="shared" si="52"/>
        <v>930928.52718580305</v>
      </c>
      <c r="G117" s="523">
        <f t="shared" si="53"/>
        <v>949596.90218580305</v>
      </c>
      <c r="H117" s="526">
        <f t="shared" si="54"/>
        <v>154483.82521982316</v>
      </c>
      <c r="I117" s="577">
        <f t="shared" si="55"/>
        <v>154483.82521982316</v>
      </c>
      <c r="J117" s="514">
        <f t="shared" si="38"/>
        <v>0</v>
      </c>
      <c r="K117" s="514"/>
      <c r="L117" s="525"/>
      <c r="M117" s="514">
        <f t="shared" si="40"/>
        <v>0</v>
      </c>
      <c r="N117" s="525"/>
      <c r="O117" s="514">
        <f t="shared" si="42"/>
        <v>0</v>
      </c>
      <c r="P117" s="514">
        <f t="shared" si="43"/>
        <v>0</v>
      </c>
      <c r="Q117" s="269"/>
    </row>
    <row r="118" spans="2:17" ht="12.5">
      <c r="B118" s="195" t="str">
        <f t="shared" si="44"/>
        <v/>
      </c>
      <c r="C118" s="507">
        <f>IF(D93="","-",+C117+1)</f>
        <v>2029</v>
      </c>
      <c r="D118" s="374">
        <f>IF(F117+SUM(E$99:E117)=D$92,F117,D$92-SUM(E$99:E117))</f>
        <v>930928.52718580305</v>
      </c>
      <c r="E118" s="522">
        <f>IF(+J96&lt;F117,J96,D118)</f>
        <v>37336.75</v>
      </c>
      <c r="F118" s="523">
        <f t="shared" si="52"/>
        <v>893591.77718580305</v>
      </c>
      <c r="G118" s="523">
        <f t="shared" si="53"/>
        <v>912260.15218580305</v>
      </c>
      <c r="H118" s="526">
        <f t="shared" si="54"/>
        <v>149877.77495718456</v>
      </c>
      <c r="I118" s="577">
        <f t="shared" si="55"/>
        <v>149877.77495718456</v>
      </c>
      <c r="J118" s="514">
        <f t="shared" si="38"/>
        <v>0</v>
      </c>
      <c r="K118" s="514"/>
      <c r="L118" s="525"/>
      <c r="M118" s="514">
        <f t="shared" si="40"/>
        <v>0</v>
      </c>
      <c r="N118" s="525"/>
      <c r="O118" s="514">
        <f t="shared" si="42"/>
        <v>0</v>
      </c>
      <c r="P118" s="514">
        <f t="shared" si="43"/>
        <v>0</v>
      </c>
      <c r="Q118" s="269"/>
    </row>
    <row r="119" spans="2:17" ht="12.5">
      <c r="B119" s="195" t="str">
        <f t="shared" si="44"/>
        <v/>
      </c>
      <c r="C119" s="507">
        <f>IF(D93="","-",+C118+1)</f>
        <v>2030</v>
      </c>
      <c r="D119" s="374">
        <f>IF(F118+SUM(E$99:E118)=D$92,F118,D$92-SUM(E$99:E118))</f>
        <v>893591.77718580305</v>
      </c>
      <c r="E119" s="522">
        <f>IF(+J96&lt;F118,J96,D119)</f>
        <v>37336.75</v>
      </c>
      <c r="F119" s="523">
        <f t="shared" si="52"/>
        <v>856255.02718580305</v>
      </c>
      <c r="G119" s="523">
        <f t="shared" si="53"/>
        <v>874923.40218580305</v>
      </c>
      <c r="H119" s="526">
        <f t="shared" si="54"/>
        <v>145271.72469454593</v>
      </c>
      <c r="I119" s="577">
        <f t="shared" si="55"/>
        <v>145271.72469454593</v>
      </c>
      <c r="J119" s="514">
        <f t="shared" si="38"/>
        <v>0</v>
      </c>
      <c r="K119" s="514"/>
      <c r="L119" s="525"/>
      <c r="M119" s="514">
        <f t="shared" si="40"/>
        <v>0</v>
      </c>
      <c r="N119" s="525"/>
      <c r="O119" s="514">
        <f t="shared" si="42"/>
        <v>0</v>
      </c>
      <c r="P119" s="514">
        <f t="shared" si="43"/>
        <v>0</v>
      </c>
      <c r="Q119" s="269"/>
    </row>
    <row r="120" spans="2:17" ht="12.5">
      <c r="B120" s="195" t="str">
        <f t="shared" si="44"/>
        <v/>
      </c>
      <c r="C120" s="507">
        <f>IF(D93="","-",+C119+1)</f>
        <v>2031</v>
      </c>
      <c r="D120" s="374">
        <f>IF(F119+SUM(E$99:E119)=D$92,F119,D$92-SUM(E$99:E119))</f>
        <v>856255.02718580305</v>
      </c>
      <c r="E120" s="522">
        <f>IF(+J96&lt;F119,J96,D120)</f>
        <v>37336.75</v>
      </c>
      <c r="F120" s="523">
        <f t="shared" si="52"/>
        <v>818918.27718580305</v>
      </c>
      <c r="G120" s="523">
        <f t="shared" si="53"/>
        <v>837586.65218580305</v>
      </c>
      <c r="H120" s="526">
        <f t="shared" si="54"/>
        <v>140665.6744319073</v>
      </c>
      <c r="I120" s="577">
        <f t="shared" si="55"/>
        <v>140665.6744319073</v>
      </c>
      <c r="J120" s="514">
        <f t="shared" si="38"/>
        <v>0</v>
      </c>
      <c r="K120" s="514"/>
      <c r="L120" s="525"/>
      <c r="M120" s="514">
        <f t="shared" si="40"/>
        <v>0</v>
      </c>
      <c r="N120" s="525"/>
      <c r="O120" s="514">
        <f t="shared" si="42"/>
        <v>0</v>
      </c>
      <c r="P120" s="514">
        <f t="shared" si="43"/>
        <v>0</v>
      </c>
      <c r="Q120" s="269"/>
    </row>
    <row r="121" spans="2:17" ht="12.5">
      <c r="B121" s="195" t="str">
        <f t="shared" si="44"/>
        <v/>
      </c>
      <c r="C121" s="507">
        <f>IF(D93="","-",+C120+1)</f>
        <v>2032</v>
      </c>
      <c r="D121" s="374">
        <f>IF(F120+SUM(E$99:E120)=D$92,F120,D$92-SUM(E$99:E120))</f>
        <v>818918.27718580305</v>
      </c>
      <c r="E121" s="522">
        <f>IF(+J96&lt;F120,J96,D121)</f>
        <v>37336.75</v>
      </c>
      <c r="F121" s="523">
        <f t="shared" si="52"/>
        <v>781581.52718580305</v>
      </c>
      <c r="G121" s="523">
        <f t="shared" si="53"/>
        <v>800249.90218580305</v>
      </c>
      <c r="H121" s="526">
        <f t="shared" si="54"/>
        <v>136059.6241692687</v>
      </c>
      <c r="I121" s="577">
        <f t="shared" si="55"/>
        <v>136059.6241692687</v>
      </c>
      <c r="J121" s="514">
        <f t="shared" si="38"/>
        <v>0</v>
      </c>
      <c r="K121" s="514"/>
      <c r="L121" s="525"/>
      <c r="M121" s="514">
        <f t="shared" si="40"/>
        <v>0</v>
      </c>
      <c r="N121" s="525"/>
      <c r="O121" s="514">
        <f t="shared" si="42"/>
        <v>0</v>
      </c>
      <c r="P121" s="514">
        <f t="shared" si="43"/>
        <v>0</v>
      </c>
      <c r="Q121" s="269"/>
    </row>
    <row r="122" spans="2:17" ht="12.5">
      <c r="B122" s="195" t="str">
        <f t="shared" si="44"/>
        <v/>
      </c>
      <c r="C122" s="507">
        <f>IF(D93="","-",+C121+1)</f>
        <v>2033</v>
      </c>
      <c r="D122" s="374">
        <f>IF(F121+SUM(E$99:E121)=D$92,F121,D$92-SUM(E$99:E121))</f>
        <v>781581.52718580305</v>
      </c>
      <c r="E122" s="522">
        <f>IF(+J96&lt;F121,J96,D122)</f>
        <v>37336.75</v>
      </c>
      <c r="F122" s="523">
        <f t="shared" si="52"/>
        <v>744244.77718580305</v>
      </c>
      <c r="G122" s="523">
        <f t="shared" si="53"/>
        <v>762913.15218580305</v>
      </c>
      <c r="H122" s="526">
        <f t="shared" si="54"/>
        <v>131453.5739066301</v>
      </c>
      <c r="I122" s="577">
        <f t="shared" si="55"/>
        <v>131453.5739066301</v>
      </c>
      <c r="J122" s="514">
        <f t="shared" si="38"/>
        <v>0</v>
      </c>
      <c r="K122" s="514"/>
      <c r="L122" s="525"/>
      <c r="M122" s="514">
        <f t="shared" si="40"/>
        <v>0</v>
      </c>
      <c r="N122" s="525"/>
      <c r="O122" s="514">
        <f t="shared" si="42"/>
        <v>0</v>
      </c>
      <c r="P122" s="514">
        <f t="shared" si="43"/>
        <v>0</v>
      </c>
      <c r="Q122" s="269"/>
    </row>
    <row r="123" spans="2:17" ht="12.5">
      <c r="B123" s="195" t="str">
        <f t="shared" si="44"/>
        <v/>
      </c>
      <c r="C123" s="507">
        <f>IF(D93="","-",+C122+1)</f>
        <v>2034</v>
      </c>
      <c r="D123" s="374">
        <f>IF(F122+SUM(E$99:E122)=D$92,F122,D$92-SUM(E$99:E122))</f>
        <v>744244.77718580305</v>
      </c>
      <c r="E123" s="522">
        <f>IF(+J96&lt;F122,J96,D123)</f>
        <v>37336.75</v>
      </c>
      <c r="F123" s="523">
        <f t="shared" si="52"/>
        <v>706908.02718580305</v>
      </c>
      <c r="G123" s="523">
        <f t="shared" si="53"/>
        <v>725576.40218580305</v>
      </c>
      <c r="H123" s="526">
        <f t="shared" si="54"/>
        <v>126847.52364399147</v>
      </c>
      <c r="I123" s="577">
        <f t="shared" si="55"/>
        <v>126847.52364399147</v>
      </c>
      <c r="J123" s="514">
        <f t="shared" si="38"/>
        <v>0</v>
      </c>
      <c r="K123" s="514"/>
      <c r="L123" s="525"/>
      <c r="M123" s="514">
        <f t="shared" si="40"/>
        <v>0</v>
      </c>
      <c r="N123" s="525"/>
      <c r="O123" s="514">
        <f t="shared" si="42"/>
        <v>0</v>
      </c>
      <c r="P123" s="514">
        <f t="shared" si="43"/>
        <v>0</v>
      </c>
      <c r="Q123" s="269"/>
    </row>
    <row r="124" spans="2:17" ht="12.5">
      <c r="B124" s="195" t="str">
        <f t="shared" si="44"/>
        <v/>
      </c>
      <c r="C124" s="507">
        <f>IF(D93="","-",+C123+1)</f>
        <v>2035</v>
      </c>
      <c r="D124" s="374">
        <f>IF(F123+SUM(E$99:E123)=D$92,F123,D$92-SUM(E$99:E123))</f>
        <v>706908.02718580305</v>
      </c>
      <c r="E124" s="522">
        <f>IF(+J96&lt;F123,J96,D124)</f>
        <v>37336.75</v>
      </c>
      <c r="F124" s="523">
        <f t="shared" si="52"/>
        <v>669571.27718580305</v>
      </c>
      <c r="G124" s="523">
        <f t="shared" si="53"/>
        <v>688239.65218580305</v>
      </c>
      <c r="H124" s="526">
        <f t="shared" si="54"/>
        <v>122241.47338135286</v>
      </c>
      <c r="I124" s="577">
        <f t="shared" si="55"/>
        <v>122241.47338135286</v>
      </c>
      <c r="J124" s="514">
        <f t="shared" si="38"/>
        <v>0</v>
      </c>
      <c r="K124" s="514"/>
      <c r="L124" s="525"/>
      <c r="M124" s="514">
        <f t="shared" si="40"/>
        <v>0</v>
      </c>
      <c r="N124" s="525"/>
      <c r="O124" s="514">
        <f t="shared" si="42"/>
        <v>0</v>
      </c>
      <c r="P124" s="514">
        <f t="shared" si="43"/>
        <v>0</v>
      </c>
      <c r="Q124" s="269"/>
    </row>
    <row r="125" spans="2:17" ht="12.5">
      <c r="B125" s="195" t="str">
        <f t="shared" si="44"/>
        <v/>
      </c>
      <c r="C125" s="507">
        <f>IF(D93="","-",+C124+1)</f>
        <v>2036</v>
      </c>
      <c r="D125" s="374">
        <f>IF(F124+SUM(E$99:E124)=D$92,F124,D$92-SUM(E$99:E124))</f>
        <v>669571.27718580305</v>
      </c>
      <c r="E125" s="522">
        <f>IF(+J96&lt;F124,J96,D125)</f>
        <v>37336.75</v>
      </c>
      <c r="F125" s="523">
        <f t="shared" si="52"/>
        <v>632234.52718580305</v>
      </c>
      <c r="G125" s="523">
        <f t="shared" si="53"/>
        <v>650902.90218580305</v>
      </c>
      <c r="H125" s="526">
        <f t="shared" si="54"/>
        <v>117635.42311871424</v>
      </c>
      <c r="I125" s="577">
        <f t="shared" si="55"/>
        <v>117635.42311871424</v>
      </c>
      <c r="J125" s="514">
        <f t="shared" si="38"/>
        <v>0</v>
      </c>
      <c r="K125" s="514"/>
      <c r="L125" s="525"/>
      <c r="M125" s="514">
        <f t="shared" si="40"/>
        <v>0</v>
      </c>
      <c r="N125" s="525"/>
      <c r="O125" s="514">
        <f t="shared" si="42"/>
        <v>0</v>
      </c>
      <c r="P125" s="514">
        <f t="shared" si="43"/>
        <v>0</v>
      </c>
      <c r="Q125" s="269"/>
    </row>
    <row r="126" spans="2:17" ht="12.5">
      <c r="B126" s="195" t="str">
        <f t="shared" si="44"/>
        <v/>
      </c>
      <c r="C126" s="507">
        <f>IF(D93="","-",+C125+1)</f>
        <v>2037</v>
      </c>
      <c r="D126" s="374">
        <f>IF(F125+SUM(E$99:E125)=D$92,F125,D$92-SUM(E$99:E125))</f>
        <v>632234.52718580305</v>
      </c>
      <c r="E126" s="522">
        <f>IF(+J96&lt;F125,J96,D126)</f>
        <v>37336.75</v>
      </c>
      <c r="F126" s="523">
        <f t="shared" si="52"/>
        <v>594897.77718580305</v>
      </c>
      <c r="G126" s="523">
        <f t="shared" si="53"/>
        <v>613566.15218580305</v>
      </c>
      <c r="H126" s="526">
        <f t="shared" si="54"/>
        <v>113029.37285607563</v>
      </c>
      <c r="I126" s="577">
        <f t="shared" si="55"/>
        <v>113029.37285607563</v>
      </c>
      <c r="J126" s="514">
        <f t="shared" si="38"/>
        <v>0</v>
      </c>
      <c r="K126" s="514"/>
      <c r="L126" s="525"/>
      <c r="M126" s="514">
        <f t="shared" si="40"/>
        <v>0</v>
      </c>
      <c r="N126" s="525"/>
      <c r="O126" s="514">
        <f t="shared" si="42"/>
        <v>0</v>
      </c>
      <c r="P126" s="514">
        <f t="shared" si="43"/>
        <v>0</v>
      </c>
      <c r="Q126" s="269"/>
    </row>
    <row r="127" spans="2:17" ht="12.5">
      <c r="B127" s="195" t="str">
        <f t="shared" si="44"/>
        <v/>
      </c>
      <c r="C127" s="507">
        <f>IF(D93="","-",+C126+1)</f>
        <v>2038</v>
      </c>
      <c r="D127" s="374">
        <f>IF(F126+SUM(E$99:E126)=D$92,F126,D$92-SUM(E$99:E126))</f>
        <v>594897.77718580305</v>
      </c>
      <c r="E127" s="522">
        <f>IF(+J96&lt;F126,J96,D127)</f>
        <v>37336.75</v>
      </c>
      <c r="F127" s="523">
        <f t="shared" si="52"/>
        <v>557561.02718580305</v>
      </c>
      <c r="G127" s="523">
        <f t="shared" si="53"/>
        <v>576229.40218580305</v>
      </c>
      <c r="H127" s="526">
        <f t="shared" si="54"/>
        <v>108423.32259343701</v>
      </c>
      <c r="I127" s="577">
        <f t="shared" si="55"/>
        <v>108423.32259343701</v>
      </c>
      <c r="J127" s="514">
        <f t="shared" si="38"/>
        <v>0</v>
      </c>
      <c r="K127" s="514"/>
      <c r="L127" s="525"/>
      <c r="M127" s="514">
        <f t="shared" si="40"/>
        <v>0</v>
      </c>
      <c r="N127" s="525"/>
      <c r="O127" s="514">
        <f t="shared" si="42"/>
        <v>0</v>
      </c>
      <c r="P127" s="514">
        <f t="shared" si="43"/>
        <v>0</v>
      </c>
      <c r="Q127" s="269"/>
    </row>
    <row r="128" spans="2:17" ht="12.5">
      <c r="B128" s="195" t="str">
        <f t="shared" si="44"/>
        <v/>
      </c>
      <c r="C128" s="507">
        <f>IF(D93="","-",+C127+1)</f>
        <v>2039</v>
      </c>
      <c r="D128" s="374">
        <f>IF(F127+SUM(E$99:E127)=D$92,F127,D$92-SUM(E$99:E127))</f>
        <v>557561.02718580305</v>
      </c>
      <c r="E128" s="522">
        <f>IF(+J96&lt;F127,J96,D128)</f>
        <v>37336.75</v>
      </c>
      <c r="F128" s="523">
        <f t="shared" si="52"/>
        <v>520224.27718580305</v>
      </c>
      <c r="G128" s="523">
        <f t="shared" si="53"/>
        <v>538892.65218580305</v>
      </c>
      <c r="H128" s="526">
        <f t="shared" si="54"/>
        <v>103817.27233079841</v>
      </c>
      <c r="I128" s="577">
        <f t="shared" si="55"/>
        <v>103817.27233079841</v>
      </c>
      <c r="J128" s="514">
        <f t="shared" si="38"/>
        <v>0</v>
      </c>
      <c r="K128" s="514"/>
      <c r="L128" s="525"/>
      <c r="M128" s="514">
        <f t="shared" si="40"/>
        <v>0</v>
      </c>
      <c r="N128" s="525"/>
      <c r="O128" s="514">
        <f t="shared" si="42"/>
        <v>0</v>
      </c>
      <c r="P128" s="514">
        <f t="shared" si="43"/>
        <v>0</v>
      </c>
      <c r="Q128" s="269"/>
    </row>
    <row r="129" spans="2:17" ht="12.5">
      <c r="B129" s="195" t="str">
        <f t="shared" si="44"/>
        <v/>
      </c>
      <c r="C129" s="507">
        <f>IF(D93="","-",+C128+1)</f>
        <v>2040</v>
      </c>
      <c r="D129" s="374">
        <f>IF(F128+SUM(E$99:E128)=D$92,F128,D$92-SUM(E$99:E128))</f>
        <v>520224.27718580305</v>
      </c>
      <c r="E129" s="522">
        <f>IF(+J96&lt;F128,J96,D129)</f>
        <v>37336.75</v>
      </c>
      <c r="F129" s="523">
        <f t="shared" si="52"/>
        <v>482887.52718580305</v>
      </c>
      <c r="G129" s="523">
        <f t="shared" si="53"/>
        <v>501555.90218580305</v>
      </c>
      <c r="H129" s="526">
        <f t="shared" si="54"/>
        <v>99211.222068159783</v>
      </c>
      <c r="I129" s="577">
        <f t="shared" si="55"/>
        <v>99211.222068159783</v>
      </c>
      <c r="J129" s="514">
        <f t="shared" si="38"/>
        <v>0</v>
      </c>
      <c r="K129" s="514"/>
      <c r="L129" s="525"/>
      <c r="M129" s="514">
        <f t="shared" si="40"/>
        <v>0</v>
      </c>
      <c r="N129" s="525"/>
      <c r="O129" s="514">
        <f t="shared" si="42"/>
        <v>0</v>
      </c>
      <c r="P129" s="514">
        <f t="shared" si="43"/>
        <v>0</v>
      </c>
      <c r="Q129" s="269"/>
    </row>
    <row r="130" spans="2:17" ht="12.5">
      <c r="B130" s="195" t="str">
        <f t="shared" si="44"/>
        <v/>
      </c>
      <c r="C130" s="507">
        <f>IF(D93="","-",+C129+1)</f>
        <v>2041</v>
      </c>
      <c r="D130" s="374">
        <f>IF(F129+SUM(E$99:E129)=D$92,F129,D$92-SUM(E$99:E129))</f>
        <v>482887.52718580305</v>
      </c>
      <c r="E130" s="522">
        <f>IF(+J96&lt;F129,J96,D130)</f>
        <v>37336.75</v>
      </c>
      <c r="F130" s="523">
        <f t="shared" si="52"/>
        <v>445550.77718580305</v>
      </c>
      <c r="G130" s="523">
        <f t="shared" si="53"/>
        <v>464219.15218580305</v>
      </c>
      <c r="H130" s="526">
        <f t="shared" si="54"/>
        <v>94605.171805521182</v>
      </c>
      <c r="I130" s="577">
        <f t="shared" si="55"/>
        <v>94605.171805521182</v>
      </c>
      <c r="J130" s="514">
        <f t="shared" si="38"/>
        <v>0</v>
      </c>
      <c r="K130" s="514"/>
      <c r="L130" s="525"/>
      <c r="M130" s="514">
        <f t="shared" si="40"/>
        <v>0</v>
      </c>
      <c r="N130" s="525"/>
      <c r="O130" s="514">
        <f t="shared" si="42"/>
        <v>0</v>
      </c>
      <c r="P130" s="514">
        <f t="shared" si="43"/>
        <v>0</v>
      </c>
      <c r="Q130" s="269"/>
    </row>
    <row r="131" spans="2:17" ht="12.5">
      <c r="B131" s="195" t="str">
        <f t="shared" si="44"/>
        <v/>
      </c>
      <c r="C131" s="507">
        <f>IF(D93="","-",+C130+1)</f>
        <v>2042</v>
      </c>
      <c r="D131" s="374">
        <f>IF(F130+SUM(E$99:E130)=D$92,F130,D$92-SUM(E$99:E130))</f>
        <v>445550.77718580305</v>
      </c>
      <c r="E131" s="522">
        <f>IF(+J96&lt;F130,J96,D131)</f>
        <v>37336.75</v>
      </c>
      <c r="F131" s="523">
        <f t="shared" si="52"/>
        <v>408214.02718580305</v>
      </c>
      <c r="G131" s="523">
        <f t="shared" ref="G131:G154" si="56">+(F131+D131)/2</f>
        <v>426882.40218580305</v>
      </c>
      <c r="H131" s="526">
        <f t="shared" ref="H131:H154" si="57">+J$94*G131+E131</f>
        <v>89999.121542882567</v>
      </c>
      <c r="I131" s="577">
        <f t="shared" ref="I131:I154" si="58">+J$95*G131+E131</f>
        <v>89999.121542882567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si="44"/>
        <v/>
      </c>
      <c r="C132" s="507">
        <f>IF(D93="","-",+C131+1)</f>
        <v>2043</v>
      </c>
      <c r="D132" s="374">
        <f>IF(F131+SUM(E$99:E131)=D$92,F131,D$92-SUM(E$99:E131))</f>
        <v>408214.02718580305</v>
      </c>
      <c r="E132" s="522">
        <f>IF(+J96&lt;F131,J96,D132)</f>
        <v>37336.75</v>
      </c>
      <c r="F132" s="523">
        <f t="shared" ref="F132:F154" si="63">+D132-E132</f>
        <v>370877.27718580305</v>
      </c>
      <c r="G132" s="523">
        <f t="shared" si="56"/>
        <v>389545.65218580305</v>
      </c>
      <c r="H132" s="526">
        <f t="shared" si="57"/>
        <v>85393.071280243952</v>
      </c>
      <c r="I132" s="577">
        <f t="shared" si="58"/>
        <v>85393.071280243952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2044</v>
      </c>
      <c r="D133" s="374">
        <f>IF(F132+SUM(E$99:E132)=D$92,F132,D$92-SUM(E$99:E132))</f>
        <v>370877.27718580305</v>
      </c>
      <c r="E133" s="522">
        <f>IF(+J96&lt;F132,J96,D133)</f>
        <v>37336.75</v>
      </c>
      <c r="F133" s="523">
        <f t="shared" si="63"/>
        <v>333540.52718580305</v>
      </c>
      <c r="G133" s="523">
        <f t="shared" si="56"/>
        <v>352208.90218580305</v>
      </c>
      <c r="H133" s="526">
        <f t="shared" si="57"/>
        <v>80787.021017605337</v>
      </c>
      <c r="I133" s="577">
        <f t="shared" si="58"/>
        <v>80787.021017605337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2045</v>
      </c>
      <c r="D134" s="374">
        <f>IF(F133+SUM(E$99:E133)=D$92,F133,D$92-SUM(E$99:E133))</f>
        <v>333540.52718580305</v>
      </c>
      <c r="E134" s="522">
        <f>IF(+J96&lt;F133,J96,D134)</f>
        <v>37336.75</v>
      </c>
      <c r="F134" s="523">
        <f t="shared" si="63"/>
        <v>296203.77718580305</v>
      </c>
      <c r="G134" s="523">
        <f t="shared" si="56"/>
        <v>314872.15218580305</v>
      </c>
      <c r="H134" s="526">
        <f t="shared" si="57"/>
        <v>76180.970754966722</v>
      </c>
      <c r="I134" s="577">
        <f t="shared" si="58"/>
        <v>76180.970754966722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2046</v>
      </c>
      <c r="D135" s="374">
        <f>IF(F134+SUM(E$99:E134)=D$92,F134,D$92-SUM(E$99:E134))</f>
        <v>296203.77718580305</v>
      </c>
      <c r="E135" s="522">
        <f>IF(+J96&lt;F134,J96,D135)</f>
        <v>37336.75</v>
      </c>
      <c r="F135" s="523">
        <f t="shared" si="63"/>
        <v>258867.02718580305</v>
      </c>
      <c r="G135" s="523">
        <f t="shared" si="56"/>
        <v>277535.40218580305</v>
      </c>
      <c r="H135" s="526">
        <f t="shared" si="57"/>
        <v>71574.920492328107</v>
      </c>
      <c r="I135" s="577">
        <f t="shared" si="58"/>
        <v>71574.920492328107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2047</v>
      </c>
      <c r="D136" s="374">
        <f>IF(F135+SUM(E$99:E135)=D$92,F135,D$92-SUM(E$99:E135))</f>
        <v>258867.02718580305</v>
      </c>
      <c r="E136" s="522">
        <f>IF(+J96&lt;F135,J96,D136)</f>
        <v>37336.75</v>
      </c>
      <c r="F136" s="523">
        <f t="shared" si="63"/>
        <v>221530.27718580305</v>
      </c>
      <c r="G136" s="523">
        <f t="shared" si="56"/>
        <v>240198.65218580305</v>
      </c>
      <c r="H136" s="526">
        <f t="shared" si="57"/>
        <v>66968.870229689492</v>
      </c>
      <c r="I136" s="577">
        <f t="shared" si="58"/>
        <v>66968.870229689492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2048</v>
      </c>
      <c r="D137" s="374">
        <f>IF(F136+SUM(E$99:E136)=D$92,F136,D$92-SUM(E$99:E136))</f>
        <v>221530.27718580305</v>
      </c>
      <c r="E137" s="522">
        <f>IF(+J96&lt;F136,J96,D137)</f>
        <v>37336.75</v>
      </c>
      <c r="F137" s="523">
        <f t="shared" si="63"/>
        <v>184193.52718580305</v>
      </c>
      <c r="G137" s="523">
        <f t="shared" si="56"/>
        <v>202861.90218580305</v>
      </c>
      <c r="H137" s="526">
        <f t="shared" si="57"/>
        <v>62362.819967050877</v>
      </c>
      <c r="I137" s="577">
        <f t="shared" si="58"/>
        <v>62362.819967050877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2049</v>
      </c>
      <c r="D138" s="374">
        <f>IF(F137+SUM(E$99:E137)=D$92,F137,D$92-SUM(E$99:E137))</f>
        <v>184193.52718580305</v>
      </c>
      <c r="E138" s="522">
        <f>IF(+J96&lt;F137,J96,D138)</f>
        <v>37336.75</v>
      </c>
      <c r="F138" s="523">
        <f t="shared" si="63"/>
        <v>146856.77718580305</v>
      </c>
      <c r="G138" s="523">
        <f t="shared" si="56"/>
        <v>165525.15218580305</v>
      </c>
      <c r="H138" s="526">
        <f t="shared" si="57"/>
        <v>57756.769704412261</v>
      </c>
      <c r="I138" s="577">
        <f t="shared" si="58"/>
        <v>57756.769704412261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2050</v>
      </c>
      <c r="D139" s="374">
        <f>IF(F138+SUM(E$99:E138)=D$92,F138,D$92-SUM(E$99:E138))</f>
        <v>146856.77718580305</v>
      </c>
      <c r="E139" s="522">
        <f>IF(+J96&lt;F138,J96,D139)</f>
        <v>37336.75</v>
      </c>
      <c r="F139" s="523">
        <f t="shared" si="63"/>
        <v>109520.02718580305</v>
      </c>
      <c r="G139" s="523">
        <f t="shared" si="56"/>
        <v>128188.40218580305</v>
      </c>
      <c r="H139" s="526">
        <f t="shared" si="57"/>
        <v>53150.719441773654</v>
      </c>
      <c r="I139" s="577">
        <f t="shared" si="58"/>
        <v>53150.719441773654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2051</v>
      </c>
      <c r="D140" s="374">
        <f>IF(F139+SUM(E$99:E139)=D$92,F139,D$92-SUM(E$99:E139))</f>
        <v>109520.02718580305</v>
      </c>
      <c r="E140" s="522">
        <f>IF(+J96&lt;F139,J96,D140)</f>
        <v>37336.75</v>
      </c>
      <c r="F140" s="523">
        <f t="shared" si="63"/>
        <v>72183.277185803046</v>
      </c>
      <c r="G140" s="523">
        <f t="shared" si="56"/>
        <v>90851.652185803046</v>
      </c>
      <c r="H140" s="526">
        <f t="shared" si="57"/>
        <v>48544.669179135039</v>
      </c>
      <c r="I140" s="577">
        <f t="shared" si="58"/>
        <v>48544.669179135039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2052</v>
      </c>
      <c r="D141" s="374">
        <f>IF(F140+SUM(E$99:E140)=D$92,F140,D$92-SUM(E$99:E140))</f>
        <v>72183.277185803046</v>
      </c>
      <c r="E141" s="522">
        <f>IF(+J96&lt;F140,J96,D141)</f>
        <v>37336.75</v>
      </c>
      <c r="F141" s="523">
        <f t="shared" si="63"/>
        <v>34846.527185803046</v>
      </c>
      <c r="G141" s="523">
        <f t="shared" si="56"/>
        <v>53514.902185803046</v>
      </c>
      <c r="H141" s="526">
        <f t="shared" si="57"/>
        <v>43938.618916496423</v>
      </c>
      <c r="I141" s="577">
        <f t="shared" si="58"/>
        <v>43938.618916496423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2053</v>
      </c>
      <c r="D142" s="374">
        <f>IF(F141+SUM(E$99:E141)=D$92,F141,D$92-SUM(E$99:E141))</f>
        <v>34846.527185803046</v>
      </c>
      <c r="E142" s="522">
        <f>IF(+J96&lt;F141,J96,D142)</f>
        <v>34846.527185803046</v>
      </c>
      <c r="F142" s="523">
        <f t="shared" si="63"/>
        <v>0</v>
      </c>
      <c r="G142" s="523">
        <f t="shared" si="56"/>
        <v>17423.263592901523</v>
      </c>
      <c r="H142" s="526">
        <f t="shared" si="57"/>
        <v>36995.949078391604</v>
      </c>
      <c r="I142" s="577">
        <f t="shared" si="58"/>
        <v>36995.949078391604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3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3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1642816.9999999995</v>
      </c>
      <c r="F155" s="375"/>
      <c r="G155" s="375"/>
      <c r="H155" s="375">
        <f>SUM(H99:H154)</f>
        <v>6081650.7016900685</v>
      </c>
      <c r="I155" s="375">
        <f>SUM(I99:I154)</f>
        <v>6081650.7016900685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20594.743603912346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20594.743603912346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666" t="s">
        <v>487</v>
      </c>
      <c r="F9" s="478"/>
      <c r="G9" s="672" t="s">
        <v>537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4787.9534883720926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148901.52478047076</v>
      </c>
      <c r="E29" s="609">
        <v>4901.9523809523807</v>
      </c>
      <c r="F29" s="608">
        <v>143999.57239951839</v>
      </c>
      <c r="G29" s="609">
        <v>21369.452055184542</v>
      </c>
      <c r="H29" s="610">
        <v>21369.452055184542</v>
      </c>
      <c r="I29" s="511">
        <f t="shared" si="9"/>
        <v>0</v>
      </c>
      <c r="J29" s="511"/>
      <c r="K29" s="518">
        <f t="shared" ref="K29" si="15">G29</f>
        <v>21369.452055184542</v>
      </c>
      <c r="L29" s="519">
        <f t="shared" ref="L29" si="16">IF(K29&lt;&gt;0,+G29-K29,0)</f>
        <v>0</v>
      </c>
      <c r="M29" s="518">
        <f t="shared" ref="M29" si="17">H29</f>
        <v>21369.452055184542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143999.57239951839</v>
      </c>
      <c r="E30" s="609">
        <v>4901.9523809523807</v>
      </c>
      <c r="F30" s="608">
        <v>139097.62001856603</v>
      </c>
      <c r="G30" s="609">
        <v>22783.331883065894</v>
      </c>
      <c r="H30" s="610">
        <v>22783.331883065894</v>
      </c>
      <c r="I30" s="511">
        <f t="shared" si="9"/>
        <v>0</v>
      </c>
      <c r="J30" s="511"/>
      <c r="K30" s="518">
        <f t="shared" ref="K30" si="18">G30</f>
        <v>22783.331883065894</v>
      </c>
      <c r="L30" s="519">
        <f t="shared" ref="L30" si="19">IF(K30&lt;&gt;0,+G30-K30,0)</f>
        <v>0</v>
      </c>
      <c r="M30" s="518">
        <f t="shared" ref="M30" si="20">H30</f>
        <v>22783.331883065894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608">
        <v>139097.62001856603</v>
      </c>
      <c r="E31" s="609">
        <v>4679.136363636364</v>
      </c>
      <c r="F31" s="608">
        <v>134418.48365492967</v>
      </c>
      <c r="G31" s="609">
        <v>21025.43403027673</v>
      </c>
      <c r="H31" s="610">
        <v>21025.43403027673</v>
      </c>
      <c r="I31" s="511">
        <f t="shared" si="9"/>
        <v>0</v>
      </c>
      <c r="J31" s="511"/>
      <c r="K31" s="518">
        <f t="shared" ref="K31" si="23">G31</f>
        <v>21025.43403027673</v>
      </c>
      <c r="L31" s="519">
        <f t="shared" ref="L31" si="24">IF(K31&lt;&gt;0,+G31-K31,0)</f>
        <v>0</v>
      </c>
      <c r="M31" s="518">
        <f t="shared" ref="M31" si="25">H31</f>
        <v>21025.43403027673</v>
      </c>
      <c r="N31" s="514">
        <f t="shared" ref="N31" si="26">IF(M31&lt;&gt;0,+H31-M31,0)</f>
        <v>0</v>
      </c>
      <c r="O31" s="514">
        <f t="shared" ref="O31" si="27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134418.48365492967</v>
      </c>
      <c r="E32" s="522">
        <f>IF(+I14&lt;F31,I14,D32)</f>
        <v>4787.9534883720926</v>
      </c>
      <c r="F32" s="523">
        <f t="shared" ref="F32:F48" si="28">+D32-E32</f>
        <v>129630.53016655758</v>
      </c>
      <c r="G32" s="524">
        <f t="shared" ref="G32:G55" si="29">+I$12*((D32+F32)/2)+E32</f>
        <v>20594.743603912346</v>
      </c>
      <c r="H32" s="491">
        <f t="shared" ref="H32:H55" si="30">+I$13*((D32+F32)/2)+E32</f>
        <v>20594.743603912346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129630.53016655758</v>
      </c>
      <c r="E33" s="522">
        <f>IF(+I14&lt;F32,I14,D33)</f>
        <v>4787.9534883720926</v>
      </c>
      <c r="F33" s="523">
        <f t="shared" si="28"/>
        <v>124842.57667818549</v>
      </c>
      <c r="G33" s="524">
        <f t="shared" si="29"/>
        <v>20021.500214146596</v>
      </c>
      <c r="H33" s="491">
        <f t="shared" si="30"/>
        <v>20021.500214146596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124842.57667818549</v>
      </c>
      <c r="E34" s="522">
        <f>IF(+I14&lt;F33,I14,D34)</f>
        <v>4787.9534883720926</v>
      </c>
      <c r="F34" s="523">
        <f t="shared" si="28"/>
        <v>120054.6231898134</v>
      </c>
      <c r="G34" s="524">
        <f t="shared" si="29"/>
        <v>19448.256824380846</v>
      </c>
      <c r="H34" s="491">
        <f t="shared" si="30"/>
        <v>19448.256824380846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120054.6231898134</v>
      </c>
      <c r="E35" s="522">
        <f>IF(+I14&lt;F34,I14,D35)</f>
        <v>4787.9534883720926</v>
      </c>
      <c r="F35" s="523">
        <f t="shared" si="28"/>
        <v>115266.66970144131</v>
      </c>
      <c r="G35" s="524">
        <f t="shared" si="29"/>
        <v>18875.013434615095</v>
      </c>
      <c r="H35" s="491">
        <f t="shared" si="30"/>
        <v>18875.013434615095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115266.66970144131</v>
      </c>
      <c r="E36" s="522">
        <f>IF(+I14&lt;F35,I14,D36)</f>
        <v>4787.9534883720926</v>
      </c>
      <c r="F36" s="523">
        <f t="shared" si="28"/>
        <v>110478.71621306922</v>
      </c>
      <c r="G36" s="524">
        <f t="shared" si="29"/>
        <v>18301.770044849342</v>
      </c>
      <c r="H36" s="491">
        <f t="shared" si="30"/>
        <v>18301.770044849342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110478.71621306922</v>
      </c>
      <c r="E37" s="522">
        <f>IF(+I14&lt;F36,I14,D37)</f>
        <v>4787.9534883720926</v>
      </c>
      <c r="F37" s="523">
        <f t="shared" si="28"/>
        <v>105690.76272469712</v>
      </c>
      <c r="G37" s="524">
        <f t="shared" si="29"/>
        <v>17728.526655083591</v>
      </c>
      <c r="H37" s="491">
        <f t="shared" si="30"/>
        <v>17728.526655083591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105690.76272469712</v>
      </c>
      <c r="E38" s="522">
        <f>IF(+I14&lt;F37,I14,D38)</f>
        <v>4787.9534883720926</v>
      </c>
      <c r="F38" s="523">
        <f t="shared" si="28"/>
        <v>100902.80923632503</v>
      </c>
      <c r="G38" s="524">
        <f t="shared" si="29"/>
        <v>17155.283265317841</v>
      </c>
      <c r="H38" s="491">
        <f t="shared" si="30"/>
        <v>17155.283265317841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100902.80923632503</v>
      </c>
      <c r="E39" s="522">
        <f>IF(+I14&lt;F38,I14,D39)</f>
        <v>4787.9534883720926</v>
      </c>
      <c r="F39" s="523">
        <f t="shared" si="28"/>
        <v>96114.855747952941</v>
      </c>
      <c r="G39" s="524">
        <f t="shared" si="29"/>
        <v>16582.039875552091</v>
      </c>
      <c r="H39" s="491">
        <f t="shared" si="30"/>
        <v>16582.039875552091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96114.855747952941</v>
      </c>
      <c r="E40" s="522">
        <f>IF(+I14&lt;F39,I14,D40)</f>
        <v>4787.9534883720926</v>
      </c>
      <c r="F40" s="523">
        <f t="shared" si="28"/>
        <v>91326.902259580849</v>
      </c>
      <c r="G40" s="524">
        <f t="shared" si="29"/>
        <v>16008.796485786341</v>
      </c>
      <c r="H40" s="491">
        <f t="shared" si="30"/>
        <v>16008.796485786341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91326.902259580849</v>
      </c>
      <c r="E41" s="522">
        <f>IF(+I14&lt;F40,I14,D41)</f>
        <v>4787.9534883720926</v>
      </c>
      <c r="F41" s="523">
        <f t="shared" si="28"/>
        <v>86538.948771208758</v>
      </c>
      <c r="G41" s="524">
        <f t="shared" si="29"/>
        <v>15435.553096020591</v>
      </c>
      <c r="H41" s="491">
        <f t="shared" si="30"/>
        <v>15435.553096020591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86538.948771208758</v>
      </c>
      <c r="E42" s="522">
        <f>IF(+I14&lt;F41,I14,D42)</f>
        <v>4787.9534883720926</v>
      </c>
      <c r="F42" s="523">
        <f t="shared" si="28"/>
        <v>81750.995282836666</v>
      </c>
      <c r="G42" s="524">
        <f t="shared" si="29"/>
        <v>14862.30970625484</v>
      </c>
      <c r="H42" s="491">
        <f t="shared" si="30"/>
        <v>14862.30970625484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81750.995282836666</v>
      </c>
      <c r="E43" s="522">
        <f>IF(+I14&lt;F42,I14,D43)</f>
        <v>4787.9534883720926</v>
      </c>
      <c r="F43" s="523">
        <f t="shared" si="28"/>
        <v>76963.041794464574</v>
      </c>
      <c r="G43" s="524">
        <f t="shared" si="29"/>
        <v>14289.06631648909</v>
      </c>
      <c r="H43" s="491">
        <f t="shared" si="30"/>
        <v>14289.06631648909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76963.041794464574</v>
      </c>
      <c r="E44" s="522">
        <f>IF(+I14&lt;F43,I14,D44)</f>
        <v>4787.9534883720926</v>
      </c>
      <c r="F44" s="523">
        <f t="shared" si="28"/>
        <v>72175.088306092483</v>
      </c>
      <c r="G44" s="524">
        <f t="shared" si="29"/>
        <v>13715.822926723336</v>
      </c>
      <c r="H44" s="491">
        <f t="shared" si="30"/>
        <v>13715.822926723336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72175.088306092483</v>
      </c>
      <c r="E45" s="522">
        <f>IF(+I14&lt;F44,I14,D45)</f>
        <v>4787.9534883720926</v>
      </c>
      <c r="F45" s="523">
        <f t="shared" si="28"/>
        <v>67387.134817720391</v>
      </c>
      <c r="G45" s="524">
        <f t="shared" si="29"/>
        <v>13142.579536957586</v>
      </c>
      <c r="H45" s="491">
        <f t="shared" si="30"/>
        <v>13142.579536957586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67387.134817720391</v>
      </c>
      <c r="E46" s="522">
        <f>IF(+I14&lt;F45,I14,D46)</f>
        <v>4787.9534883720926</v>
      </c>
      <c r="F46" s="523">
        <f t="shared" si="28"/>
        <v>62599.181329348299</v>
      </c>
      <c r="G46" s="524">
        <f t="shared" si="29"/>
        <v>12569.336147191836</v>
      </c>
      <c r="H46" s="491">
        <f t="shared" si="30"/>
        <v>12569.336147191836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62599.181329348299</v>
      </c>
      <c r="E47" s="522">
        <f>IF(+I14&lt;F46,I14,D47)</f>
        <v>4787.9534883720926</v>
      </c>
      <c r="F47" s="523">
        <f t="shared" si="28"/>
        <v>57811.227840976208</v>
      </c>
      <c r="G47" s="524">
        <f t="shared" si="29"/>
        <v>11996.092757426086</v>
      </c>
      <c r="H47" s="491">
        <f t="shared" si="30"/>
        <v>11996.092757426086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57811.227840976208</v>
      </c>
      <c r="E48" s="522">
        <f>IF(+I14&lt;F47,I14,D48)</f>
        <v>4787.9534883720926</v>
      </c>
      <c r="F48" s="523">
        <f t="shared" si="28"/>
        <v>53023.274352604116</v>
      </c>
      <c r="G48" s="524">
        <f t="shared" si="29"/>
        <v>11422.849367660336</v>
      </c>
      <c r="H48" s="491">
        <f t="shared" si="30"/>
        <v>11422.849367660336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53023.274352604116</v>
      </c>
      <c r="E49" s="522">
        <f>IF(+I14&lt;F48,I14,D49)</f>
        <v>4787.9534883720926</v>
      </c>
      <c r="F49" s="523">
        <f t="shared" ref="F49:F72" si="31">+D49-E49</f>
        <v>48235.320864232024</v>
      </c>
      <c r="G49" s="524">
        <f t="shared" si="29"/>
        <v>10849.605977894586</v>
      </c>
      <c r="H49" s="491">
        <f t="shared" si="30"/>
        <v>10849.605977894586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48235.320864232024</v>
      </c>
      <c r="E50" s="522">
        <f>IF(+I14&lt;F49,I14,D50)</f>
        <v>4787.9534883720926</v>
      </c>
      <c r="F50" s="523">
        <f t="shared" si="31"/>
        <v>43447.367375859933</v>
      </c>
      <c r="G50" s="524">
        <f t="shared" si="29"/>
        <v>10276.362588128834</v>
      </c>
      <c r="H50" s="491">
        <f t="shared" si="30"/>
        <v>10276.362588128834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43447.367375859933</v>
      </c>
      <c r="E51" s="522">
        <f>IF(+I14&lt;F50,I14,D51)</f>
        <v>4787.9534883720926</v>
      </c>
      <c r="F51" s="523">
        <f t="shared" si="31"/>
        <v>38659.413887487841</v>
      </c>
      <c r="G51" s="524">
        <f t="shared" si="29"/>
        <v>9703.1191983630833</v>
      </c>
      <c r="H51" s="491">
        <f t="shared" si="30"/>
        <v>9703.1191983630833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38659.413887487841</v>
      </c>
      <c r="E52" s="522">
        <f>IF(+I14&lt;F51,I14,D52)</f>
        <v>4787.9534883720926</v>
      </c>
      <c r="F52" s="523">
        <f t="shared" si="31"/>
        <v>33871.460399115749</v>
      </c>
      <c r="G52" s="524">
        <f t="shared" si="29"/>
        <v>9129.8758085973313</v>
      </c>
      <c r="H52" s="491">
        <f t="shared" si="30"/>
        <v>9129.8758085973313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33871.460399115749</v>
      </c>
      <c r="E53" s="522">
        <f>IF(+I14&lt;F52,I14,D53)</f>
        <v>4787.9534883720926</v>
      </c>
      <c r="F53" s="523">
        <f t="shared" si="31"/>
        <v>29083.506910743657</v>
      </c>
      <c r="G53" s="524">
        <f t="shared" si="29"/>
        <v>8556.6324188315812</v>
      </c>
      <c r="H53" s="491">
        <f t="shared" si="30"/>
        <v>8556.6324188315812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29083.506910743657</v>
      </c>
      <c r="E54" s="522">
        <f>IF(+I14&lt;F53,I14,D54)</f>
        <v>4787.9534883720926</v>
      </c>
      <c r="F54" s="523">
        <f t="shared" si="31"/>
        <v>24295.553422371566</v>
      </c>
      <c r="G54" s="524">
        <f t="shared" si="29"/>
        <v>7983.389029065831</v>
      </c>
      <c r="H54" s="491">
        <f t="shared" si="30"/>
        <v>7983.389029065831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24295.553422371566</v>
      </c>
      <c r="E55" s="522">
        <f>IF(+I14&lt;F54,I14,D55)</f>
        <v>4787.9534883720926</v>
      </c>
      <c r="F55" s="523">
        <f t="shared" si="31"/>
        <v>19507.599933999474</v>
      </c>
      <c r="G55" s="524">
        <f t="shared" si="29"/>
        <v>7410.1456393000808</v>
      </c>
      <c r="H55" s="491">
        <f t="shared" si="30"/>
        <v>7410.1456393000808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19507.599933999474</v>
      </c>
      <c r="E56" s="522">
        <f>IF(+I14&lt;F55,I14,D56)</f>
        <v>4787.9534883720926</v>
      </c>
      <c r="F56" s="523">
        <f t="shared" si="31"/>
        <v>14719.646445627382</v>
      </c>
      <c r="G56" s="524">
        <f t="shared" ref="G56:G72" si="36">+I$12*((D56+F56)/2)+E56</f>
        <v>6836.9022495343297</v>
      </c>
      <c r="H56" s="491">
        <f t="shared" ref="H56:H72" si="37">+I$13*((D56+F56)/2)+E56</f>
        <v>6836.9022495343297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14719.646445627382</v>
      </c>
      <c r="E57" s="522">
        <f>IF(+I14&lt;F56,I14,D57)</f>
        <v>4787.9534883720926</v>
      </c>
      <c r="F57" s="523">
        <f t="shared" si="31"/>
        <v>9931.6929572552908</v>
      </c>
      <c r="G57" s="524">
        <f t="shared" si="36"/>
        <v>6263.6588597685786</v>
      </c>
      <c r="H57" s="491">
        <f t="shared" si="37"/>
        <v>6263.6588597685786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9931.6929572552908</v>
      </c>
      <c r="E58" s="522">
        <f>IF(+I14&lt;F57,I14,D58)</f>
        <v>4787.9534883720926</v>
      </c>
      <c r="F58" s="523">
        <f t="shared" si="31"/>
        <v>5143.7394688831982</v>
      </c>
      <c r="G58" s="524">
        <f t="shared" si="36"/>
        <v>5690.4154700028284</v>
      </c>
      <c r="H58" s="491">
        <f t="shared" si="37"/>
        <v>5690.4154700028284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5143.7394688831982</v>
      </c>
      <c r="E59" s="522">
        <f>IF(+I14&lt;F58,I14,D59)</f>
        <v>4787.9534883720926</v>
      </c>
      <c r="F59" s="523">
        <f t="shared" si="31"/>
        <v>355.78598051110566</v>
      </c>
      <c r="G59" s="524">
        <f t="shared" si="36"/>
        <v>5117.1720802370774</v>
      </c>
      <c r="H59" s="491">
        <f t="shared" si="37"/>
        <v>5117.1720802370774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355.78598051110566</v>
      </c>
      <c r="E60" s="522">
        <f>IF(+I14&lt;F59,I14,D60)</f>
        <v>355.78598051110566</v>
      </c>
      <c r="F60" s="523">
        <f t="shared" si="31"/>
        <v>0</v>
      </c>
      <c r="G60" s="524">
        <f t="shared" si="36"/>
        <v>377.08442900216039</v>
      </c>
      <c r="H60" s="491">
        <f t="shared" si="37"/>
        <v>377.08442900216039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36"/>
        <v>0</v>
      </c>
      <c r="H61" s="491">
        <f t="shared" si="37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36"/>
        <v>0</v>
      </c>
      <c r="H62" s="491">
        <f t="shared" si="37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36"/>
        <v>0</v>
      </c>
      <c r="H63" s="491">
        <f t="shared" si="37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36"/>
        <v>0</v>
      </c>
      <c r="H64" s="491">
        <f t="shared" si="37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36"/>
        <v>0</v>
      </c>
      <c r="H65" s="491">
        <f t="shared" si="37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36"/>
        <v>0</v>
      </c>
      <c r="H66" s="491">
        <f t="shared" si="37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36"/>
        <v>0</v>
      </c>
      <c r="H67" s="491">
        <f t="shared" si="37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36"/>
        <v>0</v>
      </c>
      <c r="H68" s="491">
        <f t="shared" si="37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36"/>
        <v>0</v>
      </c>
      <c r="H69" s="491">
        <f t="shared" si="37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36"/>
        <v>0</v>
      </c>
      <c r="H70" s="491">
        <f t="shared" si="37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36"/>
        <v>0</v>
      </c>
      <c r="H71" s="491">
        <f t="shared" si="37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36"/>
        <v>0</v>
      </c>
      <c r="H72" s="471">
        <f t="shared" si="37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205882.00000000006</v>
      </c>
      <c r="F73" s="375"/>
      <c r="G73" s="375">
        <f>SUM(G17:G72)</f>
        <v>762435.12917631387</v>
      </c>
      <c r="H73" s="375">
        <f>SUM(H17:H72)</f>
        <v>762435.12917631387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22783.331883065894</v>
      </c>
      <c r="N87" s="546">
        <f>IF(J92&lt;D11,0,VLOOKUP(J92,C17:O72,11))</f>
        <v>22783.331883065894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22222.324631362131</v>
      </c>
      <c r="N88" s="550">
        <f>IF(J92&lt;D11,0,VLOOKUP(J92,C99:P154,7))</f>
        <v>22222.324631362131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-561.00725170376245</v>
      </c>
      <c r="N89" s="555">
        <f>+N88-N87</f>
        <v>-561.00725170376245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4679.136363636364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38">+I99-H99</f>
        <v>0</v>
      </c>
      <c r="K99" s="514"/>
      <c r="L99" s="512">
        <f t="shared" ref="L99:L104" si="39">H99</f>
        <v>20152.28121946373</v>
      </c>
      <c r="M99" s="597">
        <f t="shared" ref="M99:M130" si="40">IF(L99&lt;&gt;0,+H99-L99,0)</f>
        <v>0</v>
      </c>
      <c r="N99" s="512">
        <f t="shared" ref="N99:N104" si="41">I99</f>
        <v>20152.28121946373</v>
      </c>
      <c r="O99" s="513">
        <f t="shared" ref="O99:O130" si="42">IF(N99&lt;&gt;0,+I99-N99,0)</f>
        <v>0</v>
      </c>
      <c r="P99" s="513">
        <f t="shared" ref="P99:P130" si="4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38"/>
        <v>0</v>
      </c>
      <c r="K100" s="514"/>
      <c r="L100" s="518">
        <f t="shared" si="39"/>
        <v>35099.600890705573</v>
      </c>
      <c r="M100" s="519">
        <f t="shared" si="40"/>
        <v>0</v>
      </c>
      <c r="N100" s="518">
        <f t="shared" si="41"/>
        <v>35099.600890705573</v>
      </c>
      <c r="O100" s="514">
        <f t="shared" si="42"/>
        <v>0</v>
      </c>
      <c r="P100" s="514">
        <f t="shared" si="43"/>
        <v>0</v>
      </c>
      <c r="Q100" s="269"/>
    </row>
    <row r="101" spans="1:17" ht="12.5">
      <c r="B101" s="195" t="str">
        <f t="shared" ref="B101:B154" si="44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38"/>
        <v>0</v>
      </c>
      <c r="K101" s="514"/>
      <c r="L101" s="518">
        <f t="shared" si="39"/>
        <v>33730.455386576738</v>
      </c>
      <c r="M101" s="519">
        <f t="shared" si="40"/>
        <v>0</v>
      </c>
      <c r="N101" s="518">
        <f t="shared" si="41"/>
        <v>33730.455386576738</v>
      </c>
      <c r="O101" s="514">
        <f t="shared" si="42"/>
        <v>0</v>
      </c>
      <c r="P101" s="514">
        <f t="shared" si="43"/>
        <v>0</v>
      </c>
      <c r="Q101" s="269"/>
    </row>
    <row r="102" spans="1:17" ht="12.5">
      <c r="B102" s="195" t="str">
        <f t="shared" si="44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39"/>
        <v>30743.366686318692</v>
      </c>
      <c r="M102" s="519">
        <f t="shared" ref="M102:M107" si="45">IF(L102&lt;&gt;0,+H102-L102,0)</f>
        <v>0</v>
      </c>
      <c r="N102" s="518">
        <f t="shared" si="41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4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39"/>
        <v>30197.745297823447</v>
      </c>
      <c r="M103" s="519">
        <f t="shared" si="45"/>
        <v>0</v>
      </c>
      <c r="N103" s="518">
        <f t="shared" si="41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4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38"/>
        <v>0</v>
      </c>
      <c r="K104" s="514"/>
      <c r="L104" s="518">
        <f t="shared" si="39"/>
        <v>28778.63948471695</v>
      </c>
      <c r="M104" s="519">
        <f t="shared" si="45"/>
        <v>0</v>
      </c>
      <c r="N104" s="518">
        <f t="shared" si="41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4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38"/>
        <v>0</v>
      </c>
      <c r="K105" s="514"/>
      <c r="L105" s="518">
        <f t="shared" ref="L105:L110" si="46">H105</f>
        <v>27176.384994149808</v>
      </c>
      <c r="M105" s="519">
        <f t="shared" si="45"/>
        <v>0</v>
      </c>
      <c r="N105" s="518">
        <f t="shared" ref="N105:N110" si="47"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4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38"/>
        <v>0</v>
      </c>
      <c r="K106" s="514"/>
      <c r="L106" s="518">
        <f t="shared" si="46"/>
        <v>25735.686949015238</v>
      </c>
      <c r="M106" s="519">
        <f t="shared" si="45"/>
        <v>0</v>
      </c>
      <c r="N106" s="518">
        <f t="shared" si="47"/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4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38"/>
        <v>0</v>
      </c>
      <c r="K107" s="514"/>
      <c r="L107" s="518">
        <f t="shared" si="46"/>
        <v>22496.669570219787</v>
      </c>
      <c r="M107" s="519">
        <f t="shared" si="45"/>
        <v>0</v>
      </c>
      <c r="N107" s="518">
        <f t="shared" si="47"/>
        <v>22496.669570219787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4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38"/>
        <v>0</v>
      </c>
      <c r="K108" s="514"/>
      <c r="L108" s="518">
        <f t="shared" si="46"/>
        <v>22103.308828819529</v>
      </c>
      <c r="M108" s="519">
        <f t="shared" ref="M108:M109" si="48">IF(L108&lt;&gt;0,+H108-L108,0)</f>
        <v>0</v>
      </c>
      <c r="N108" s="518">
        <f t="shared" si="47"/>
        <v>22103.308828819529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4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38"/>
        <v>0</v>
      </c>
      <c r="K109" s="514"/>
      <c r="L109" s="518">
        <f t="shared" si="46"/>
        <v>21782.384276733683</v>
      </c>
      <c r="M109" s="519">
        <f t="shared" si="48"/>
        <v>0</v>
      </c>
      <c r="N109" s="518">
        <f t="shared" si="47"/>
        <v>21782.384276733683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4"/>
        <v/>
      </c>
      <c r="C110" s="507">
        <f>IF(D93="","-",+C109+1)</f>
        <v>2021</v>
      </c>
      <c r="D110" s="508">
        <v>154468.52275612467</v>
      </c>
      <c r="E110" s="516">
        <v>5021.5121951219517</v>
      </c>
      <c r="F110" s="515">
        <v>149447.01056100271</v>
      </c>
      <c r="G110" s="515">
        <v>151957.76665856369</v>
      </c>
      <c r="H110" s="516">
        <v>22270.880518555168</v>
      </c>
      <c r="I110" s="510">
        <v>22270.880518555168</v>
      </c>
      <c r="J110" s="514">
        <f t="shared" si="38"/>
        <v>0</v>
      </c>
      <c r="K110" s="514"/>
      <c r="L110" s="518">
        <f t="shared" si="46"/>
        <v>22270.880518555168</v>
      </c>
      <c r="M110" s="519">
        <f t="shared" ref="M110" si="49">IF(L110&lt;&gt;0,+H110-L110,0)</f>
        <v>0</v>
      </c>
      <c r="N110" s="518">
        <f t="shared" si="47"/>
        <v>22270.880518555168</v>
      </c>
      <c r="O110" s="514">
        <f t="shared" ref="O110" si="50">IF(N110&lt;&gt;0,+I110-N110,0)</f>
        <v>0</v>
      </c>
      <c r="P110" s="514">
        <f t="shared" ref="P110" si="51">+O110-M110</f>
        <v>0</v>
      </c>
      <c r="Q110" s="269"/>
    </row>
    <row r="111" spans="1:17" ht="12.5">
      <c r="B111" s="195" t="str">
        <f t="shared" si="44"/>
        <v/>
      </c>
      <c r="C111" s="507">
        <f>IF(D93="","-",+C110+1)</f>
        <v>2022</v>
      </c>
      <c r="D111" s="374">
        <v>149447.01056100271</v>
      </c>
      <c r="E111" s="522">
        <v>4901.9523809523807</v>
      </c>
      <c r="F111" s="523">
        <v>144545.05818005034</v>
      </c>
      <c r="G111" s="523">
        <v>146996.03437052653</v>
      </c>
      <c r="H111" s="526">
        <v>22167.789513902546</v>
      </c>
      <c r="I111" s="577">
        <v>22167.789513902546</v>
      </c>
      <c r="J111" s="514">
        <f t="shared" si="38"/>
        <v>0</v>
      </c>
      <c r="K111" s="514"/>
      <c r="L111" s="525"/>
      <c r="M111" s="514">
        <f t="shared" si="40"/>
        <v>0</v>
      </c>
      <c r="N111" s="525"/>
      <c r="O111" s="514">
        <f t="shared" si="42"/>
        <v>0</v>
      </c>
      <c r="P111" s="514">
        <f t="shared" si="43"/>
        <v>0</v>
      </c>
      <c r="Q111" s="269"/>
    </row>
    <row r="112" spans="1:17" ht="12.5">
      <c r="B112" s="195" t="str">
        <f t="shared" si="44"/>
        <v/>
      </c>
      <c r="C112" s="507">
        <f>IF(D93="","-",+C111+1)</f>
        <v>2023</v>
      </c>
      <c r="D112" s="374">
        <f>IF(F111+SUM(E$99:E111)=D$92,F111,D$92-SUM(E$99:E111))</f>
        <v>144545.05818005034</v>
      </c>
      <c r="E112" s="522">
        <f>IF(+J96&lt;F111,J96,D112)</f>
        <v>4679.136363636364</v>
      </c>
      <c r="F112" s="523">
        <f t="shared" ref="F112:F131" si="52">+D112-E112</f>
        <v>139865.92181641399</v>
      </c>
      <c r="G112" s="523">
        <f t="shared" ref="G112:G130" si="53">+(F112+D112)/2</f>
        <v>142205.48999823217</v>
      </c>
      <c r="H112" s="526">
        <f t="shared" ref="H112:H130" si="54">+J$94*G112+E112</f>
        <v>22222.324631362131</v>
      </c>
      <c r="I112" s="577">
        <f t="shared" ref="I112:I130" si="55">+J$95*G112+E112</f>
        <v>22222.324631362131</v>
      </c>
      <c r="J112" s="514">
        <f t="shared" si="38"/>
        <v>0</v>
      </c>
      <c r="K112" s="514"/>
      <c r="L112" s="525"/>
      <c r="M112" s="514">
        <f t="shared" si="40"/>
        <v>0</v>
      </c>
      <c r="N112" s="525"/>
      <c r="O112" s="514">
        <f t="shared" si="42"/>
        <v>0</v>
      </c>
      <c r="P112" s="514">
        <f t="shared" si="43"/>
        <v>0</v>
      </c>
      <c r="Q112" s="269"/>
    </row>
    <row r="113" spans="2:17" ht="12.5">
      <c r="B113" s="195" t="str">
        <f t="shared" si="44"/>
        <v/>
      </c>
      <c r="C113" s="671">
        <f>IF(D93="","-",+C112+1)</f>
        <v>2024</v>
      </c>
      <c r="D113" s="374">
        <f>IF(F112+SUM(E$99:E112)=D$92,F112,D$92-SUM(E$99:E112))</f>
        <v>139865.92181641399</v>
      </c>
      <c r="E113" s="522">
        <f>IF(+J96&lt;F112,J96,D113)</f>
        <v>4679.136363636364</v>
      </c>
      <c r="F113" s="523">
        <f t="shared" si="52"/>
        <v>135186.78545277764</v>
      </c>
      <c r="G113" s="523">
        <f t="shared" si="53"/>
        <v>137526.35363459581</v>
      </c>
      <c r="H113" s="526">
        <f t="shared" si="54"/>
        <v>21645.082710824081</v>
      </c>
      <c r="I113" s="577">
        <f t="shared" si="55"/>
        <v>21645.082710824081</v>
      </c>
      <c r="J113" s="514">
        <f t="shared" si="38"/>
        <v>0</v>
      </c>
      <c r="K113" s="514"/>
      <c r="L113" s="525"/>
      <c r="M113" s="514">
        <f t="shared" si="40"/>
        <v>0</v>
      </c>
      <c r="N113" s="525"/>
      <c r="O113" s="514">
        <f t="shared" si="42"/>
        <v>0</v>
      </c>
      <c r="P113" s="514">
        <f t="shared" si="43"/>
        <v>0</v>
      </c>
      <c r="Q113" s="269"/>
    </row>
    <row r="114" spans="2:17" ht="12.5">
      <c r="B114" s="195" t="str">
        <f t="shared" si="44"/>
        <v/>
      </c>
      <c r="C114" s="507">
        <f>IF(D93="","-",+C113+1)</f>
        <v>2025</v>
      </c>
      <c r="D114" s="374">
        <f>IF(F113+SUM(E$99:E113)=D$92,F113,D$92-SUM(E$99:E113))</f>
        <v>135186.78545277764</v>
      </c>
      <c r="E114" s="522">
        <f>IF(+J96&lt;F113,J96,D114)</f>
        <v>4679.136363636364</v>
      </c>
      <c r="F114" s="523">
        <f t="shared" si="52"/>
        <v>130507.64908914127</v>
      </c>
      <c r="G114" s="523">
        <f t="shared" si="53"/>
        <v>132847.21727095946</v>
      </c>
      <c r="H114" s="526">
        <f t="shared" si="54"/>
        <v>21067.840790286027</v>
      </c>
      <c r="I114" s="577">
        <f t="shared" si="55"/>
        <v>21067.840790286027</v>
      </c>
      <c r="J114" s="514">
        <f t="shared" si="38"/>
        <v>0</v>
      </c>
      <c r="K114" s="514"/>
      <c r="L114" s="525"/>
      <c r="M114" s="514">
        <f t="shared" si="40"/>
        <v>0</v>
      </c>
      <c r="N114" s="525"/>
      <c r="O114" s="514">
        <f t="shared" si="42"/>
        <v>0</v>
      </c>
      <c r="P114" s="514">
        <f t="shared" si="43"/>
        <v>0</v>
      </c>
      <c r="Q114" s="269"/>
    </row>
    <row r="115" spans="2:17" ht="12.5">
      <c r="B115" s="195" t="str">
        <f t="shared" si="44"/>
        <v/>
      </c>
      <c r="C115" s="507">
        <f>IF(D93="","-",+C114+1)</f>
        <v>2026</v>
      </c>
      <c r="D115" s="374">
        <f>IF(F114+SUM(E$99:E114)=D$92,F114,D$92-SUM(E$99:E114))</f>
        <v>130507.64908914127</v>
      </c>
      <c r="E115" s="522">
        <f>IF(+J96&lt;F114,J96,D115)</f>
        <v>4679.136363636364</v>
      </c>
      <c r="F115" s="523">
        <f t="shared" si="52"/>
        <v>125828.5127255049</v>
      </c>
      <c r="G115" s="523">
        <f t="shared" si="53"/>
        <v>128168.08090732308</v>
      </c>
      <c r="H115" s="526">
        <f t="shared" si="54"/>
        <v>20490.59886974797</v>
      </c>
      <c r="I115" s="577">
        <f t="shared" si="55"/>
        <v>20490.59886974797</v>
      </c>
      <c r="J115" s="514">
        <f t="shared" si="38"/>
        <v>0</v>
      </c>
      <c r="K115" s="514"/>
      <c r="L115" s="525"/>
      <c r="M115" s="514">
        <f t="shared" si="40"/>
        <v>0</v>
      </c>
      <c r="N115" s="525"/>
      <c r="O115" s="514">
        <f t="shared" si="42"/>
        <v>0</v>
      </c>
      <c r="P115" s="514">
        <f t="shared" si="43"/>
        <v>0</v>
      </c>
      <c r="Q115" s="269"/>
    </row>
    <row r="116" spans="2:17" ht="12.5">
      <c r="B116" s="195" t="str">
        <f t="shared" si="44"/>
        <v/>
      </c>
      <c r="C116" s="507">
        <f>IF(D93="","-",+C115+1)</f>
        <v>2027</v>
      </c>
      <c r="D116" s="374">
        <f>IF(F115+SUM(E$99:E115)=D$92,F115,D$92-SUM(E$99:E115))</f>
        <v>125828.5127255049</v>
      </c>
      <c r="E116" s="522">
        <f>IF(+J96&lt;F115,J96,D116)</f>
        <v>4679.136363636364</v>
      </c>
      <c r="F116" s="523">
        <f t="shared" si="52"/>
        <v>121149.37636186853</v>
      </c>
      <c r="G116" s="523">
        <f t="shared" si="53"/>
        <v>123488.94454368672</v>
      </c>
      <c r="H116" s="526">
        <f t="shared" si="54"/>
        <v>19913.35694920992</v>
      </c>
      <c r="I116" s="577">
        <f t="shared" si="55"/>
        <v>19913.35694920992</v>
      </c>
      <c r="J116" s="514">
        <f t="shared" si="38"/>
        <v>0</v>
      </c>
      <c r="K116" s="514"/>
      <c r="L116" s="525"/>
      <c r="M116" s="514">
        <f t="shared" si="40"/>
        <v>0</v>
      </c>
      <c r="N116" s="525"/>
      <c r="O116" s="514">
        <f t="shared" si="42"/>
        <v>0</v>
      </c>
      <c r="P116" s="514">
        <f t="shared" si="43"/>
        <v>0</v>
      </c>
      <c r="Q116" s="269"/>
    </row>
    <row r="117" spans="2:17" ht="12.5">
      <c r="B117" s="195" t="str">
        <f t="shared" si="44"/>
        <v/>
      </c>
      <c r="C117" s="507">
        <f>IF(D93="","-",+C116+1)</f>
        <v>2028</v>
      </c>
      <c r="D117" s="374">
        <f>IF(F116+SUM(E$99:E116)=D$92,F116,D$92-SUM(E$99:E116))</f>
        <v>121149.37636186853</v>
      </c>
      <c r="E117" s="522">
        <f>IF(+J96&lt;F116,J96,D117)</f>
        <v>4679.136363636364</v>
      </c>
      <c r="F117" s="523">
        <f t="shared" si="52"/>
        <v>116470.23999823217</v>
      </c>
      <c r="G117" s="523">
        <f t="shared" si="53"/>
        <v>118809.80818005034</v>
      </c>
      <c r="H117" s="526">
        <f t="shared" si="54"/>
        <v>19336.115028671862</v>
      </c>
      <c r="I117" s="577">
        <f t="shared" si="55"/>
        <v>19336.115028671862</v>
      </c>
      <c r="J117" s="514">
        <f t="shared" si="38"/>
        <v>0</v>
      </c>
      <c r="K117" s="514"/>
      <c r="L117" s="525"/>
      <c r="M117" s="514">
        <f t="shared" si="40"/>
        <v>0</v>
      </c>
      <c r="N117" s="525"/>
      <c r="O117" s="514">
        <f t="shared" si="42"/>
        <v>0</v>
      </c>
      <c r="P117" s="514">
        <f t="shared" si="43"/>
        <v>0</v>
      </c>
      <c r="Q117" s="269"/>
    </row>
    <row r="118" spans="2:17" ht="12.5">
      <c r="B118" s="195" t="str">
        <f t="shared" si="44"/>
        <v/>
      </c>
      <c r="C118" s="507">
        <f>IF(D93="","-",+C117+1)</f>
        <v>2029</v>
      </c>
      <c r="D118" s="374">
        <f>IF(F117+SUM(E$99:E117)=D$92,F117,D$92-SUM(E$99:E117))</f>
        <v>116470.23999823217</v>
      </c>
      <c r="E118" s="522">
        <f>IF(+J96&lt;F117,J96,D118)</f>
        <v>4679.136363636364</v>
      </c>
      <c r="F118" s="523">
        <f t="shared" si="52"/>
        <v>111791.1036345958</v>
      </c>
      <c r="G118" s="523">
        <f t="shared" si="53"/>
        <v>114130.67181641399</v>
      </c>
      <c r="H118" s="526">
        <f t="shared" si="54"/>
        <v>18758.873108133812</v>
      </c>
      <c r="I118" s="577">
        <f t="shared" si="55"/>
        <v>18758.873108133812</v>
      </c>
      <c r="J118" s="514">
        <f t="shared" si="38"/>
        <v>0</v>
      </c>
      <c r="K118" s="514"/>
      <c r="L118" s="525"/>
      <c r="M118" s="514">
        <f t="shared" si="40"/>
        <v>0</v>
      </c>
      <c r="N118" s="525"/>
      <c r="O118" s="514">
        <f t="shared" si="42"/>
        <v>0</v>
      </c>
      <c r="P118" s="514">
        <f t="shared" si="43"/>
        <v>0</v>
      </c>
      <c r="Q118" s="269"/>
    </row>
    <row r="119" spans="2:17" ht="12.5">
      <c r="B119" s="195" t="str">
        <f t="shared" si="44"/>
        <v/>
      </c>
      <c r="C119" s="507">
        <f>IF(D93="","-",+C118+1)</f>
        <v>2030</v>
      </c>
      <c r="D119" s="374">
        <f>IF(F118+SUM(E$99:E118)=D$92,F118,D$92-SUM(E$99:E118))</f>
        <v>111791.1036345958</v>
      </c>
      <c r="E119" s="522">
        <f>IF(+J96&lt;F118,J96,D119)</f>
        <v>4679.136363636364</v>
      </c>
      <c r="F119" s="523">
        <f t="shared" si="52"/>
        <v>107111.96727095943</v>
      </c>
      <c r="G119" s="523">
        <f t="shared" si="53"/>
        <v>109451.53545277761</v>
      </c>
      <c r="H119" s="526">
        <f t="shared" si="54"/>
        <v>18181.631187595754</v>
      </c>
      <c r="I119" s="577">
        <f t="shared" si="55"/>
        <v>18181.631187595754</v>
      </c>
      <c r="J119" s="514">
        <f t="shared" si="38"/>
        <v>0</v>
      </c>
      <c r="K119" s="514"/>
      <c r="L119" s="525"/>
      <c r="M119" s="514">
        <f t="shared" si="40"/>
        <v>0</v>
      </c>
      <c r="N119" s="525"/>
      <c r="O119" s="514">
        <f t="shared" si="42"/>
        <v>0</v>
      </c>
      <c r="P119" s="514">
        <f t="shared" si="43"/>
        <v>0</v>
      </c>
      <c r="Q119" s="269"/>
    </row>
    <row r="120" spans="2:17" ht="12.5">
      <c r="B120" s="195" t="str">
        <f t="shared" si="44"/>
        <v/>
      </c>
      <c r="C120" s="507">
        <f>IF(D93="","-",+C119+1)</f>
        <v>2031</v>
      </c>
      <c r="D120" s="374">
        <f>IF(F119+SUM(E$99:E119)=D$92,F119,D$92-SUM(E$99:E119))</f>
        <v>107111.96727095943</v>
      </c>
      <c r="E120" s="522">
        <f>IF(+J96&lt;F119,J96,D120)</f>
        <v>4679.136363636364</v>
      </c>
      <c r="F120" s="523">
        <f t="shared" si="52"/>
        <v>102432.83090732306</v>
      </c>
      <c r="G120" s="523">
        <f t="shared" si="53"/>
        <v>104772.39908914125</v>
      </c>
      <c r="H120" s="526">
        <f t="shared" si="54"/>
        <v>17604.389267057704</v>
      </c>
      <c r="I120" s="577">
        <f t="shared" si="55"/>
        <v>17604.389267057704</v>
      </c>
      <c r="J120" s="514">
        <f t="shared" si="38"/>
        <v>0</v>
      </c>
      <c r="K120" s="514"/>
      <c r="L120" s="525"/>
      <c r="M120" s="514">
        <f t="shared" si="40"/>
        <v>0</v>
      </c>
      <c r="N120" s="525"/>
      <c r="O120" s="514">
        <f t="shared" si="42"/>
        <v>0</v>
      </c>
      <c r="P120" s="514">
        <f t="shared" si="43"/>
        <v>0</v>
      </c>
      <c r="Q120" s="269"/>
    </row>
    <row r="121" spans="2:17" ht="12.5">
      <c r="B121" s="195" t="str">
        <f t="shared" si="44"/>
        <v/>
      </c>
      <c r="C121" s="507">
        <f>IF(D93="","-",+C120+1)</f>
        <v>2032</v>
      </c>
      <c r="D121" s="374">
        <f>IF(F120+SUM(E$99:E120)=D$92,F120,D$92-SUM(E$99:E120))</f>
        <v>102432.83090732306</v>
      </c>
      <c r="E121" s="522">
        <f>IF(+J96&lt;F120,J96,D121)</f>
        <v>4679.136363636364</v>
      </c>
      <c r="F121" s="523">
        <f t="shared" si="52"/>
        <v>97753.694543686695</v>
      </c>
      <c r="G121" s="523">
        <f t="shared" si="53"/>
        <v>100093.26272550487</v>
      </c>
      <c r="H121" s="526">
        <f t="shared" si="54"/>
        <v>17027.147346519647</v>
      </c>
      <c r="I121" s="577">
        <f t="shared" si="55"/>
        <v>17027.147346519647</v>
      </c>
      <c r="J121" s="514">
        <f t="shared" si="38"/>
        <v>0</v>
      </c>
      <c r="K121" s="514"/>
      <c r="L121" s="525"/>
      <c r="M121" s="514">
        <f t="shared" si="40"/>
        <v>0</v>
      </c>
      <c r="N121" s="525"/>
      <c r="O121" s="514">
        <f t="shared" si="42"/>
        <v>0</v>
      </c>
      <c r="P121" s="514">
        <f t="shared" si="43"/>
        <v>0</v>
      </c>
      <c r="Q121" s="269"/>
    </row>
    <row r="122" spans="2:17" ht="12.5">
      <c r="B122" s="195" t="str">
        <f t="shared" si="44"/>
        <v/>
      </c>
      <c r="C122" s="507">
        <f>IF(D93="","-",+C121+1)</f>
        <v>2033</v>
      </c>
      <c r="D122" s="374">
        <f>IF(F121+SUM(E$99:E121)=D$92,F121,D$92-SUM(E$99:E121))</f>
        <v>97753.694543686695</v>
      </c>
      <c r="E122" s="522">
        <f>IF(+J96&lt;F121,J96,D122)</f>
        <v>4679.136363636364</v>
      </c>
      <c r="F122" s="523">
        <f t="shared" si="52"/>
        <v>93074.558180050328</v>
      </c>
      <c r="G122" s="523">
        <f t="shared" si="53"/>
        <v>95414.126361868519</v>
      </c>
      <c r="H122" s="526">
        <f t="shared" si="54"/>
        <v>16449.905425981597</v>
      </c>
      <c r="I122" s="577">
        <f t="shared" si="55"/>
        <v>16449.905425981597</v>
      </c>
      <c r="J122" s="514">
        <f t="shared" si="38"/>
        <v>0</v>
      </c>
      <c r="K122" s="514"/>
      <c r="L122" s="525"/>
      <c r="M122" s="514">
        <f t="shared" si="40"/>
        <v>0</v>
      </c>
      <c r="N122" s="525"/>
      <c r="O122" s="514">
        <f t="shared" si="42"/>
        <v>0</v>
      </c>
      <c r="P122" s="514">
        <f t="shared" si="43"/>
        <v>0</v>
      </c>
      <c r="Q122" s="269"/>
    </row>
    <row r="123" spans="2:17" ht="12.5">
      <c r="B123" s="195" t="str">
        <f t="shared" si="44"/>
        <v/>
      </c>
      <c r="C123" s="507">
        <f>IF(D93="","-",+C122+1)</f>
        <v>2034</v>
      </c>
      <c r="D123" s="374">
        <f>IF(F122+SUM(E$99:E122)=D$92,F122,D$92-SUM(E$99:E122))</f>
        <v>93074.558180050328</v>
      </c>
      <c r="E123" s="522">
        <f>IF(+J96&lt;F122,J96,D123)</f>
        <v>4679.136363636364</v>
      </c>
      <c r="F123" s="523">
        <f t="shared" si="52"/>
        <v>88395.42181641396</v>
      </c>
      <c r="G123" s="523">
        <f t="shared" si="53"/>
        <v>90734.989998232137</v>
      </c>
      <c r="H123" s="526">
        <f t="shared" si="54"/>
        <v>15872.663505443541</v>
      </c>
      <c r="I123" s="577">
        <f t="shared" si="55"/>
        <v>15872.663505443541</v>
      </c>
      <c r="J123" s="514">
        <f t="shared" si="38"/>
        <v>0</v>
      </c>
      <c r="K123" s="514"/>
      <c r="L123" s="525"/>
      <c r="M123" s="514">
        <f t="shared" si="40"/>
        <v>0</v>
      </c>
      <c r="N123" s="525"/>
      <c r="O123" s="514">
        <f t="shared" si="42"/>
        <v>0</v>
      </c>
      <c r="P123" s="514">
        <f t="shared" si="43"/>
        <v>0</v>
      </c>
      <c r="Q123" s="269"/>
    </row>
    <row r="124" spans="2:17" ht="12.5">
      <c r="B124" s="195" t="str">
        <f t="shared" si="44"/>
        <v/>
      </c>
      <c r="C124" s="507">
        <f>IF(D93="","-",+C123+1)</f>
        <v>2035</v>
      </c>
      <c r="D124" s="374">
        <f>IF(F123+SUM(E$99:E123)=D$92,F123,D$92-SUM(E$99:E123))</f>
        <v>88395.42181641396</v>
      </c>
      <c r="E124" s="522">
        <f>IF(+J96&lt;F123,J96,D124)</f>
        <v>4679.136363636364</v>
      </c>
      <c r="F124" s="523">
        <f t="shared" si="52"/>
        <v>83716.285452777593</v>
      </c>
      <c r="G124" s="523">
        <f t="shared" si="53"/>
        <v>86055.853634595784</v>
      </c>
      <c r="H124" s="526">
        <f t="shared" si="54"/>
        <v>15295.421584905489</v>
      </c>
      <c r="I124" s="577">
        <f t="shared" si="55"/>
        <v>15295.421584905489</v>
      </c>
      <c r="J124" s="514">
        <f t="shared" si="38"/>
        <v>0</v>
      </c>
      <c r="K124" s="514"/>
      <c r="L124" s="525"/>
      <c r="M124" s="514">
        <f t="shared" si="40"/>
        <v>0</v>
      </c>
      <c r="N124" s="525"/>
      <c r="O124" s="514">
        <f t="shared" si="42"/>
        <v>0</v>
      </c>
      <c r="P124" s="514">
        <f t="shared" si="43"/>
        <v>0</v>
      </c>
      <c r="Q124" s="269"/>
    </row>
    <row r="125" spans="2:17" ht="12.5">
      <c r="B125" s="195" t="str">
        <f t="shared" si="44"/>
        <v/>
      </c>
      <c r="C125" s="507">
        <f>IF(D93="","-",+C124+1)</f>
        <v>2036</v>
      </c>
      <c r="D125" s="374">
        <f>IF(F124+SUM(E$99:E124)=D$92,F124,D$92-SUM(E$99:E124))</f>
        <v>83716.285452777593</v>
      </c>
      <c r="E125" s="522">
        <f>IF(+J96&lt;F124,J96,D125)</f>
        <v>4679.136363636364</v>
      </c>
      <c r="F125" s="523">
        <f t="shared" si="52"/>
        <v>79037.149089141225</v>
      </c>
      <c r="G125" s="523">
        <f t="shared" si="53"/>
        <v>81376.717270959402</v>
      </c>
      <c r="H125" s="526">
        <f t="shared" si="54"/>
        <v>14718.179664367433</v>
      </c>
      <c r="I125" s="577">
        <f t="shared" si="55"/>
        <v>14718.179664367433</v>
      </c>
      <c r="J125" s="514">
        <f t="shared" si="38"/>
        <v>0</v>
      </c>
      <c r="K125" s="514"/>
      <c r="L125" s="525"/>
      <c r="M125" s="514">
        <f t="shared" si="40"/>
        <v>0</v>
      </c>
      <c r="N125" s="525"/>
      <c r="O125" s="514">
        <f t="shared" si="42"/>
        <v>0</v>
      </c>
      <c r="P125" s="514">
        <f t="shared" si="43"/>
        <v>0</v>
      </c>
      <c r="Q125" s="269"/>
    </row>
    <row r="126" spans="2:17" ht="12.5">
      <c r="B126" s="195" t="str">
        <f t="shared" si="44"/>
        <v/>
      </c>
      <c r="C126" s="507">
        <f>IF(D93="","-",+C125+1)</f>
        <v>2037</v>
      </c>
      <c r="D126" s="374">
        <f>IF(F125+SUM(E$99:E125)=D$92,F125,D$92-SUM(E$99:E125))</f>
        <v>79037.149089141225</v>
      </c>
      <c r="E126" s="522">
        <f>IF(+J96&lt;F125,J96,D126)</f>
        <v>4679.136363636364</v>
      </c>
      <c r="F126" s="523">
        <f t="shared" si="52"/>
        <v>74358.012725504857</v>
      </c>
      <c r="G126" s="523">
        <f t="shared" si="53"/>
        <v>76697.580907323048</v>
      </c>
      <c r="H126" s="526">
        <f t="shared" si="54"/>
        <v>14140.937743829381</v>
      </c>
      <c r="I126" s="577">
        <f t="shared" si="55"/>
        <v>14140.937743829381</v>
      </c>
      <c r="J126" s="514">
        <f t="shared" si="38"/>
        <v>0</v>
      </c>
      <c r="K126" s="514"/>
      <c r="L126" s="525"/>
      <c r="M126" s="514">
        <f t="shared" si="40"/>
        <v>0</v>
      </c>
      <c r="N126" s="525"/>
      <c r="O126" s="514">
        <f t="shared" si="42"/>
        <v>0</v>
      </c>
      <c r="P126" s="514">
        <f t="shared" si="43"/>
        <v>0</v>
      </c>
      <c r="Q126" s="269"/>
    </row>
    <row r="127" spans="2:17" ht="12.5">
      <c r="B127" s="195" t="str">
        <f t="shared" si="44"/>
        <v/>
      </c>
      <c r="C127" s="507">
        <f>IF(D93="","-",+C126+1)</f>
        <v>2038</v>
      </c>
      <c r="D127" s="374">
        <f>IF(F126+SUM(E$99:E126)=D$92,F126,D$92-SUM(E$99:E126))</f>
        <v>74358.012725504857</v>
      </c>
      <c r="E127" s="522">
        <f>IF(+J96&lt;F126,J96,D127)</f>
        <v>4679.136363636364</v>
      </c>
      <c r="F127" s="523">
        <f t="shared" si="52"/>
        <v>69678.87636186849</v>
      </c>
      <c r="G127" s="523">
        <f t="shared" si="53"/>
        <v>72018.444543686666</v>
      </c>
      <c r="H127" s="526">
        <f t="shared" si="54"/>
        <v>13563.695823291326</v>
      </c>
      <c r="I127" s="577">
        <f t="shared" si="55"/>
        <v>13563.695823291326</v>
      </c>
      <c r="J127" s="514">
        <f t="shared" si="38"/>
        <v>0</v>
      </c>
      <c r="K127" s="514"/>
      <c r="L127" s="525"/>
      <c r="M127" s="514">
        <f t="shared" si="40"/>
        <v>0</v>
      </c>
      <c r="N127" s="525"/>
      <c r="O127" s="514">
        <f t="shared" si="42"/>
        <v>0</v>
      </c>
      <c r="P127" s="514">
        <f t="shared" si="43"/>
        <v>0</v>
      </c>
      <c r="Q127" s="269"/>
    </row>
    <row r="128" spans="2:17" ht="12.5">
      <c r="B128" s="195" t="str">
        <f t="shared" si="44"/>
        <v/>
      </c>
      <c r="C128" s="507">
        <f>IF(D93="","-",+C127+1)</f>
        <v>2039</v>
      </c>
      <c r="D128" s="374">
        <f>IF(F127+SUM(E$99:E127)=D$92,F127,D$92-SUM(E$99:E127))</f>
        <v>69678.87636186849</v>
      </c>
      <c r="E128" s="522">
        <f>IF(+J96&lt;F127,J96,D128)</f>
        <v>4679.136363636364</v>
      </c>
      <c r="F128" s="523">
        <f t="shared" si="52"/>
        <v>64999.739998232122</v>
      </c>
      <c r="G128" s="523">
        <f t="shared" si="53"/>
        <v>67339.308180050313</v>
      </c>
      <c r="H128" s="526">
        <f t="shared" si="54"/>
        <v>12986.453902753274</v>
      </c>
      <c r="I128" s="577">
        <f t="shared" si="55"/>
        <v>12986.453902753274</v>
      </c>
      <c r="J128" s="514">
        <f t="shared" si="38"/>
        <v>0</v>
      </c>
      <c r="K128" s="514"/>
      <c r="L128" s="525"/>
      <c r="M128" s="514">
        <f t="shared" si="40"/>
        <v>0</v>
      </c>
      <c r="N128" s="525"/>
      <c r="O128" s="514">
        <f t="shared" si="42"/>
        <v>0</v>
      </c>
      <c r="P128" s="514">
        <f t="shared" si="43"/>
        <v>0</v>
      </c>
      <c r="Q128" s="269"/>
    </row>
    <row r="129" spans="2:17" ht="12.5">
      <c r="B129" s="195" t="str">
        <f t="shared" si="44"/>
        <v/>
      </c>
      <c r="C129" s="507">
        <f>IF(D93="","-",+C128+1)</f>
        <v>2040</v>
      </c>
      <c r="D129" s="374">
        <f>IF(F128+SUM(E$99:E128)=D$92,F128,D$92-SUM(E$99:E128))</f>
        <v>64999.739998232122</v>
      </c>
      <c r="E129" s="522">
        <f>IF(+J96&lt;F128,J96,D129)</f>
        <v>4679.136363636364</v>
      </c>
      <c r="F129" s="523">
        <f t="shared" si="52"/>
        <v>60320.603634595755</v>
      </c>
      <c r="G129" s="523">
        <f t="shared" si="53"/>
        <v>62660.171816413938</v>
      </c>
      <c r="H129" s="526">
        <f t="shared" si="54"/>
        <v>12409.21198221522</v>
      </c>
      <c r="I129" s="577">
        <f t="shared" si="55"/>
        <v>12409.21198221522</v>
      </c>
      <c r="J129" s="514">
        <f t="shared" si="38"/>
        <v>0</v>
      </c>
      <c r="K129" s="514"/>
      <c r="L129" s="525"/>
      <c r="M129" s="514">
        <f t="shared" si="40"/>
        <v>0</v>
      </c>
      <c r="N129" s="525"/>
      <c r="O129" s="514">
        <f t="shared" si="42"/>
        <v>0</v>
      </c>
      <c r="P129" s="514">
        <f t="shared" si="43"/>
        <v>0</v>
      </c>
      <c r="Q129" s="269"/>
    </row>
    <row r="130" spans="2:17" ht="12.5">
      <c r="B130" s="195" t="str">
        <f t="shared" si="44"/>
        <v/>
      </c>
      <c r="C130" s="507">
        <f>IF(D93="","-",+C129+1)</f>
        <v>2041</v>
      </c>
      <c r="D130" s="374">
        <f>IF(F129+SUM(E$99:E129)=D$92,F129,D$92-SUM(E$99:E129))</f>
        <v>60320.603634595755</v>
      </c>
      <c r="E130" s="522">
        <f>IF(+J96&lt;F129,J96,D130)</f>
        <v>4679.136363636364</v>
      </c>
      <c r="F130" s="523">
        <f t="shared" si="52"/>
        <v>55641.467270959387</v>
      </c>
      <c r="G130" s="523">
        <f t="shared" si="53"/>
        <v>57981.035452777571</v>
      </c>
      <c r="H130" s="526">
        <f t="shared" si="54"/>
        <v>11831.970061677166</v>
      </c>
      <c r="I130" s="577">
        <f t="shared" si="55"/>
        <v>11831.970061677166</v>
      </c>
      <c r="J130" s="514">
        <f t="shared" si="38"/>
        <v>0</v>
      </c>
      <c r="K130" s="514"/>
      <c r="L130" s="525"/>
      <c r="M130" s="514">
        <f t="shared" si="40"/>
        <v>0</v>
      </c>
      <c r="N130" s="525"/>
      <c r="O130" s="514">
        <f t="shared" si="42"/>
        <v>0</v>
      </c>
      <c r="P130" s="514">
        <f t="shared" si="43"/>
        <v>0</v>
      </c>
      <c r="Q130" s="269"/>
    </row>
    <row r="131" spans="2:17" ht="12.5">
      <c r="B131" s="195" t="str">
        <f t="shared" si="44"/>
        <v/>
      </c>
      <c r="C131" s="507">
        <f>IF(D93="","-",+C130+1)</f>
        <v>2042</v>
      </c>
      <c r="D131" s="374">
        <f>IF(F130+SUM(E$99:E130)=D$92,F130,D$92-SUM(E$99:E130))</f>
        <v>55641.467270959387</v>
      </c>
      <c r="E131" s="522">
        <f>IF(+J96&lt;F130,J96,D131)</f>
        <v>4679.136363636364</v>
      </c>
      <c r="F131" s="523">
        <f t="shared" si="52"/>
        <v>50962.330907323019</v>
      </c>
      <c r="G131" s="523">
        <f t="shared" ref="G131:G154" si="56">+(F131+D131)/2</f>
        <v>53301.899089141203</v>
      </c>
      <c r="H131" s="526">
        <f t="shared" ref="H131:H154" si="57">+J$94*G131+E131</f>
        <v>11254.728141139112</v>
      </c>
      <c r="I131" s="577">
        <f t="shared" ref="I131:I154" si="58">+J$95*G131+E131</f>
        <v>11254.728141139112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si="44"/>
        <v/>
      </c>
      <c r="C132" s="507">
        <f>IF(D93="","-",+C131+1)</f>
        <v>2043</v>
      </c>
      <c r="D132" s="374">
        <f>IF(F131+SUM(E$99:E131)=D$92,F131,D$92-SUM(E$99:E131))</f>
        <v>50962.330907323019</v>
      </c>
      <c r="E132" s="522">
        <f>IF(+J96&lt;F131,J96,D132)</f>
        <v>4679.136363636364</v>
      </c>
      <c r="F132" s="523">
        <f t="shared" ref="F132:F154" si="63">+D132-E132</f>
        <v>46283.194543686652</v>
      </c>
      <c r="G132" s="523">
        <f t="shared" si="56"/>
        <v>48622.762725504836</v>
      </c>
      <c r="H132" s="526">
        <f t="shared" si="57"/>
        <v>10677.486220601058</v>
      </c>
      <c r="I132" s="577">
        <f t="shared" si="58"/>
        <v>10677.486220601058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2044</v>
      </c>
      <c r="D133" s="374">
        <f>IF(F132+SUM(E$99:E132)=D$92,F132,D$92-SUM(E$99:E132))</f>
        <v>46283.194543686652</v>
      </c>
      <c r="E133" s="522">
        <f>IF(+J96&lt;F132,J96,D133)</f>
        <v>4679.136363636364</v>
      </c>
      <c r="F133" s="523">
        <f t="shared" si="63"/>
        <v>41604.058180050284</v>
      </c>
      <c r="G133" s="523">
        <f t="shared" si="56"/>
        <v>43943.626361868468</v>
      </c>
      <c r="H133" s="526">
        <f t="shared" si="57"/>
        <v>10100.244300063005</v>
      </c>
      <c r="I133" s="577">
        <f t="shared" si="58"/>
        <v>10100.244300063005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2045</v>
      </c>
      <c r="D134" s="374">
        <f>IF(F133+SUM(E$99:E133)=D$92,F133,D$92-SUM(E$99:E133))</f>
        <v>41604.058180050284</v>
      </c>
      <c r="E134" s="522">
        <f>IF(+J96&lt;F133,J96,D134)</f>
        <v>4679.136363636364</v>
      </c>
      <c r="F134" s="523">
        <f t="shared" si="63"/>
        <v>36924.921816413917</v>
      </c>
      <c r="G134" s="523">
        <f t="shared" si="56"/>
        <v>39264.4899982321</v>
      </c>
      <c r="H134" s="526">
        <f t="shared" si="57"/>
        <v>9523.0023795249508</v>
      </c>
      <c r="I134" s="577">
        <f t="shared" si="58"/>
        <v>9523.0023795249508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2046</v>
      </c>
      <c r="D135" s="374">
        <f>IF(F134+SUM(E$99:E134)=D$92,F134,D$92-SUM(E$99:E134))</f>
        <v>36924.921816413917</v>
      </c>
      <c r="E135" s="522">
        <f>IF(+J96&lt;F134,J96,D135)</f>
        <v>4679.136363636364</v>
      </c>
      <c r="F135" s="523">
        <f t="shared" si="63"/>
        <v>32245.785452777553</v>
      </c>
      <c r="G135" s="523">
        <f t="shared" si="56"/>
        <v>34585.353634595733</v>
      </c>
      <c r="H135" s="526">
        <f t="shared" si="57"/>
        <v>8945.760458986897</v>
      </c>
      <c r="I135" s="577">
        <f t="shared" si="58"/>
        <v>8945.760458986897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2047</v>
      </c>
      <c r="D136" s="374">
        <f>IF(F135+SUM(E$99:E135)=D$92,F135,D$92-SUM(E$99:E135))</f>
        <v>32245.785452777553</v>
      </c>
      <c r="E136" s="522">
        <f>IF(+J96&lt;F135,J96,D136)</f>
        <v>4679.136363636364</v>
      </c>
      <c r="F136" s="523">
        <f t="shared" si="63"/>
        <v>27566.649089141189</v>
      </c>
      <c r="G136" s="523">
        <f t="shared" si="56"/>
        <v>29906.217270959372</v>
      </c>
      <c r="H136" s="526">
        <f t="shared" si="57"/>
        <v>8368.5185384488432</v>
      </c>
      <c r="I136" s="577">
        <f t="shared" si="58"/>
        <v>8368.5185384488432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2048</v>
      </c>
      <c r="D137" s="374">
        <f>IF(F136+SUM(E$99:E136)=D$92,F136,D$92-SUM(E$99:E136))</f>
        <v>27566.649089141189</v>
      </c>
      <c r="E137" s="522">
        <f>IF(+J96&lt;F136,J96,D137)</f>
        <v>4679.136363636364</v>
      </c>
      <c r="F137" s="523">
        <f t="shared" si="63"/>
        <v>22887.512725504825</v>
      </c>
      <c r="G137" s="523">
        <f t="shared" si="56"/>
        <v>25227.080907323005</v>
      </c>
      <c r="H137" s="526">
        <f t="shared" si="57"/>
        <v>7791.2766179107903</v>
      </c>
      <c r="I137" s="577">
        <f t="shared" si="58"/>
        <v>7791.2766179107903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2049</v>
      </c>
      <c r="D138" s="374">
        <f>IF(F137+SUM(E$99:E137)=D$92,F137,D$92-SUM(E$99:E137))</f>
        <v>22887.512725504825</v>
      </c>
      <c r="E138" s="522">
        <f>IF(+J96&lt;F137,J96,D138)</f>
        <v>4679.136363636364</v>
      </c>
      <c r="F138" s="523">
        <f t="shared" si="63"/>
        <v>18208.376361868461</v>
      </c>
      <c r="G138" s="523">
        <f t="shared" si="56"/>
        <v>20547.944543686644</v>
      </c>
      <c r="H138" s="526">
        <f t="shared" si="57"/>
        <v>7214.0346973727374</v>
      </c>
      <c r="I138" s="577">
        <f t="shared" si="58"/>
        <v>7214.0346973727374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2050</v>
      </c>
      <c r="D139" s="374">
        <f>IF(F138+SUM(E$99:E138)=D$92,F138,D$92-SUM(E$99:E138))</f>
        <v>18208.376361868461</v>
      </c>
      <c r="E139" s="522">
        <f>IF(+J96&lt;F138,J96,D139)</f>
        <v>4679.136363636364</v>
      </c>
      <c r="F139" s="523">
        <f t="shared" si="63"/>
        <v>13529.239998232097</v>
      </c>
      <c r="G139" s="523">
        <f t="shared" si="56"/>
        <v>15868.808180050279</v>
      </c>
      <c r="H139" s="526">
        <f t="shared" si="57"/>
        <v>6636.7927768346835</v>
      </c>
      <c r="I139" s="577">
        <f t="shared" si="58"/>
        <v>6636.7927768346835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2051</v>
      </c>
      <c r="D140" s="374">
        <f>IF(F139+SUM(E$99:E139)=D$92,F139,D$92-SUM(E$99:E139))</f>
        <v>13529.239998232097</v>
      </c>
      <c r="E140" s="522">
        <f>IF(+J96&lt;F139,J96,D140)</f>
        <v>4679.136363636364</v>
      </c>
      <c r="F140" s="523">
        <f t="shared" si="63"/>
        <v>8850.1036345957327</v>
      </c>
      <c r="G140" s="523">
        <f t="shared" si="56"/>
        <v>11189.671816413915</v>
      </c>
      <c r="H140" s="526">
        <f t="shared" si="57"/>
        <v>6059.5508562966306</v>
      </c>
      <c r="I140" s="577">
        <f t="shared" si="58"/>
        <v>6059.5508562966306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2052</v>
      </c>
      <c r="D141" s="374">
        <f>IF(F140+SUM(E$99:E140)=D$92,F140,D$92-SUM(E$99:E140))</f>
        <v>8850.1036345957327</v>
      </c>
      <c r="E141" s="522">
        <f>IF(+J96&lt;F140,J96,D141)</f>
        <v>4679.136363636364</v>
      </c>
      <c r="F141" s="523">
        <f t="shared" si="63"/>
        <v>4170.9672709593688</v>
      </c>
      <c r="G141" s="523">
        <f t="shared" si="56"/>
        <v>6510.5354527775507</v>
      </c>
      <c r="H141" s="526">
        <f t="shared" si="57"/>
        <v>5482.3089357585768</v>
      </c>
      <c r="I141" s="577">
        <f t="shared" si="58"/>
        <v>5482.3089357585768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2053</v>
      </c>
      <c r="D142" s="374">
        <f>IF(F141+SUM(E$99:E141)=D$92,F141,D$92-SUM(E$99:E141))</f>
        <v>4170.9672709593688</v>
      </c>
      <c r="E142" s="522">
        <f>IF(+J96&lt;F141,J96,D142)</f>
        <v>4170.9672709593688</v>
      </c>
      <c r="F142" s="523">
        <f t="shared" si="63"/>
        <v>0</v>
      </c>
      <c r="G142" s="523">
        <f t="shared" si="56"/>
        <v>2085.4836354796844</v>
      </c>
      <c r="H142" s="526">
        <f t="shared" si="57"/>
        <v>4428.2430768859622</v>
      </c>
      <c r="I142" s="577">
        <f t="shared" si="58"/>
        <v>4428.2430768859622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3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3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205881.99999999994</v>
      </c>
      <c r="F155" s="375"/>
      <c r="G155" s="375"/>
      <c r="H155" s="375">
        <f>SUM(H99:H154)</f>
        <v>762432.9402006974</v>
      </c>
      <c r="I155" s="375">
        <f>SUM(I99:I154)</f>
        <v>762432.9402006974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479557.5703288482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479557.5703288482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672" t="s">
        <v>536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111514.86046511628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3467114.7907360573</v>
      </c>
      <c r="E29" s="609">
        <v>114169.97619047618</v>
      </c>
      <c r="F29" s="608">
        <v>3352944.8145455811</v>
      </c>
      <c r="G29" s="609">
        <v>497607.69769277796</v>
      </c>
      <c r="H29" s="610">
        <v>497607.69769277796</v>
      </c>
      <c r="I29" s="511">
        <f t="shared" si="9"/>
        <v>0</v>
      </c>
      <c r="J29" s="511"/>
      <c r="K29" s="518">
        <f t="shared" ref="K29" si="15">G29</f>
        <v>497607.69769277796</v>
      </c>
      <c r="L29" s="519">
        <f t="shared" ref="L29" si="16">IF(K29&lt;&gt;0,+G29-K29,0)</f>
        <v>0</v>
      </c>
      <c r="M29" s="518">
        <f t="shared" ref="M29" si="17">H29</f>
        <v>497607.69769277796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3352944.8145455811</v>
      </c>
      <c r="E30" s="609">
        <v>114169.97619047618</v>
      </c>
      <c r="F30" s="608">
        <v>3238774.8383551049</v>
      </c>
      <c r="G30" s="609">
        <v>530525.36169703898</v>
      </c>
      <c r="H30" s="610">
        <v>530525.36169703898</v>
      </c>
      <c r="I30" s="511">
        <f t="shared" si="9"/>
        <v>0</v>
      </c>
      <c r="J30" s="511"/>
      <c r="K30" s="518">
        <f t="shared" ref="K30" si="18">G30</f>
        <v>530525.36169703898</v>
      </c>
      <c r="L30" s="519">
        <f t="shared" ref="L30" si="19">IF(K30&lt;&gt;0,+G30-K30,0)</f>
        <v>0</v>
      </c>
      <c r="M30" s="518">
        <f t="shared" ref="M30" si="20">H30</f>
        <v>530525.36169703898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608">
        <v>3238774.8383551049</v>
      </c>
      <c r="E31" s="609">
        <v>108980.43181818182</v>
      </c>
      <c r="F31" s="608">
        <v>3129794.4065369233</v>
      </c>
      <c r="G31" s="609">
        <v>489588.8391092071</v>
      </c>
      <c r="H31" s="610">
        <v>489588.8391092071</v>
      </c>
      <c r="I31" s="511">
        <f t="shared" si="9"/>
        <v>0</v>
      </c>
      <c r="J31" s="511"/>
      <c r="K31" s="518">
        <f t="shared" ref="K31" si="23">G31</f>
        <v>489588.8391092071</v>
      </c>
      <c r="L31" s="519">
        <f t="shared" ref="L31" si="24">IF(K31&lt;&gt;0,+G31-K31,0)</f>
        <v>0</v>
      </c>
      <c r="M31" s="518">
        <f t="shared" ref="M31" si="25">H31</f>
        <v>489588.8391092071</v>
      </c>
      <c r="N31" s="514">
        <f t="shared" ref="N31" si="26">IF(M31&lt;&gt;0,+H31-M31,0)</f>
        <v>0</v>
      </c>
      <c r="O31" s="514">
        <f t="shared" ref="O31" si="27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3129794.4065369233</v>
      </c>
      <c r="E32" s="522">
        <f>IF(+I14&lt;F31,I14,D32)</f>
        <v>111514.86046511628</v>
      </c>
      <c r="F32" s="523">
        <f t="shared" ref="F32:F48" si="28">+D32-E32</f>
        <v>3018279.5460718069</v>
      </c>
      <c r="G32" s="524">
        <f t="shared" ref="G32:G55" si="29">+I$12*((D32+F32)/2)+E32</f>
        <v>479557.5703288482</v>
      </c>
      <c r="H32" s="491">
        <f t="shared" ref="H32:H55" si="30">+I$13*((D32+F32)/2)+E32</f>
        <v>479557.5703288482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3018279.5460718069</v>
      </c>
      <c r="E33" s="522">
        <f>IF(+I14&lt;F32,I14,D33)</f>
        <v>111514.86046511628</v>
      </c>
      <c r="F33" s="523">
        <f t="shared" si="28"/>
        <v>2906764.6856066906</v>
      </c>
      <c r="G33" s="524">
        <f t="shared" si="29"/>
        <v>466206.32187216933</v>
      </c>
      <c r="H33" s="491">
        <f t="shared" si="30"/>
        <v>466206.32187216933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2906764.6856066906</v>
      </c>
      <c r="E34" s="522">
        <f>IF(+I14&lt;F33,I14,D34)</f>
        <v>111514.86046511628</v>
      </c>
      <c r="F34" s="523">
        <f t="shared" si="28"/>
        <v>2795249.8251415743</v>
      </c>
      <c r="G34" s="524">
        <f t="shared" si="29"/>
        <v>452855.07341549051</v>
      </c>
      <c r="H34" s="491">
        <f t="shared" si="30"/>
        <v>452855.07341549051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2795249.8251415743</v>
      </c>
      <c r="E35" s="522">
        <f>IF(+I14&lt;F34,I14,D35)</f>
        <v>111514.86046511628</v>
      </c>
      <c r="F35" s="523">
        <f t="shared" si="28"/>
        <v>2683734.9646764579</v>
      </c>
      <c r="G35" s="524">
        <f t="shared" si="29"/>
        <v>439503.82495881163</v>
      </c>
      <c r="H35" s="491">
        <f t="shared" si="30"/>
        <v>439503.82495881163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2683734.9646764579</v>
      </c>
      <c r="E36" s="522">
        <f>IF(+I14&lt;F35,I14,D36)</f>
        <v>111514.86046511628</v>
      </c>
      <c r="F36" s="523">
        <f t="shared" si="28"/>
        <v>2572220.1042113416</v>
      </c>
      <c r="G36" s="524">
        <f t="shared" si="29"/>
        <v>426152.57650213281</v>
      </c>
      <c r="H36" s="491">
        <f t="shared" si="30"/>
        <v>426152.57650213281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2572220.1042113416</v>
      </c>
      <c r="E37" s="522">
        <f>IF(+I14&lt;F36,I14,D37)</f>
        <v>111514.86046511628</v>
      </c>
      <c r="F37" s="523">
        <f t="shared" si="28"/>
        <v>2460705.2437462253</v>
      </c>
      <c r="G37" s="524">
        <f t="shared" si="29"/>
        <v>412801.32804545393</v>
      </c>
      <c r="H37" s="491">
        <f t="shared" si="30"/>
        <v>412801.32804545393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2460705.2437462253</v>
      </c>
      <c r="E38" s="522">
        <f>IF(+I14&lt;F37,I14,D38)</f>
        <v>111514.86046511628</v>
      </c>
      <c r="F38" s="523">
        <f t="shared" si="28"/>
        <v>2349190.3832811089</v>
      </c>
      <c r="G38" s="524">
        <f t="shared" si="29"/>
        <v>399450.07958877512</v>
      </c>
      <c r="H38" s="491">
        <f t="shared" si="30"/>
        <v>399450.07958877512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2349190.3832811089</v>
      </c>
      <c r="E39" s="522">
        <f>IF(+I14&lt;F38,I14,D39)</f>
        <v>111514.86046511628</v>
      </c>
      <c r="F39" s="523">
        <f t="shared" si="28"/>
        <v>2237675.5228159926</v>
      </c>
      <c r="G39" s="524">
        <f t="shared" si="29"/>
        <v>386098.83113209624</v>
      </c>
      <c r="H39" s="491">
        <f t="shared" si="30"/>
        <v>386098.83113209624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2237675.5228159926</v>
      </c>
      <c r="E40" s="522">
        <f>IF(+I14&lt;F39,I14,D40)</f>
        <v>111514.86046511628</v>
      </c>
      <c r="F40" s="523">
        <f t="shared" si="28"/>
        <v>2126160.6623508763</v>
      </c>
      <c r="G40" s="524">
        <f t="shared" si="29"/>
        <v>372747.58267541742</v>
      </c>
      <c r="H40" s="491">
        <f t="shared" si="30"/>
        <v>372747.58267541742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2126160.6623508763</v>
      </c>
      <c r="E41" s="522">
        <f>IF(+I14&lt;F40,I14,D41)</f>
        <v>111514.86046511628</v>
      </c>
      <c r="F41" s="523">
        <f t="shared" si="28"/>
        <v>2014645.8018857599</v>
      </c>
      <c r="G41" s="524">
        <f t="shared" si="29"/>
        <v>359396.3342187386</v>
      </c>
      <c r="H41" s="491">
        <f t="shared" si="30"/>
        <v>359396.3342187386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2014645.8018857599</v>
      </c>
      <c r="E42" s="522">
        <f>IF(+I14&lt;F41,I14,D42)</f>
        <v>111514.86046511628</v>
      </c>
      <c r="F42" s="523">
        <f t="shared" si="28"/>
        <v>1903130.9414206436</v>
      </c>
      <c r="G42" s="524">
        <f t="shared" si="29"/>
        <v>346045.08576205972</v>
      </c>
      <c r="H42" s="491">
        <f t="shared" si="30"/>
        <v>346045.08576205972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1903130.9414206436</v>
      </c>
      <c r="E43" s="522">
        <f>IF(+I14&lt;F42,I14,D43)</f>
        <v>111514.86046511628</v>
      </c>
      <c r="F43" s="523">
        <f t="shared" si="28"/>
        <v>1791616.0809555273</v>
      </c>
      <c r="G43" s="524">
        <f t="shared" si="29"/>
        <v>332693.83730538085</v>
      </c>
      <c r="H43" s="491">
        <f t="shared" si="30"/>
        <v>332693.83730538085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1791616.0809555273</v>
      </c>
      <c r="E44" s="522">
        <f>IF(+I14&lt;F43,I14,D44)</f>
        <v>111514.86046511628</v>
      </c>
      <c r="F44" s="523">
        <f t="shared" si="28"/>
        <v>1680101.2204904109</v>
      </c>
      <c r="G44" s="524">
        <f t="shared" si="29"/>
        <v>319342.58884870203</v>
      </c>
      <c r="H44" s="491">
        <f t="shared" si="30"/>
        <v>319342.58884870203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1680101.2204904109</v>
      </c>
      <c r="E45" s="522">
        <f>IF(+I14&lt;F44,I14,D45)</f>
        <v>111514.86046511628</v>
      </c>
      <c r="F45" s="523">
        <f t="shared" si="28"/>
        <v>1568586.3600252946</v>
      </c>
      <c r="G45" s="524">
        <f t="shared" si="29"/>
        <v>305991.34039202321</v>
      </c>
      <c r="H45" s="491">
        <f t="shared" si="30"/>
        <v>305991.34039202321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1568586.3600252946</v>
      </c>
      <c r="E46" s="522">
        <f>IF(+I14&lt;F45,I14,D46)</f>
        <v>111514.86046511628</v>
      </c>
      <c r="F46" s="523">
        <f t="shared" si="28"/>
        <v>1457071.4995601783</v>
      </c>
      <c r="G46" s="524">
        <f t="shared" si="29"/>
        <v>292640.09193534439</v>
      </c>
      <c r="H46" s="491">
        <f t="shared" si="30"/>
        <v>292640.09193534439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1457071.4995601783</v>
      </c>
      <c r="E47" s="522">
        <f>IF(+I14&lt;F46,I14,D47)</f>
        <v>111514.86046511628</v>
      </c>
      <c r="F47" s="523">
        <f t="shared" si="28"/>
        <v>1345556.6390950619</v>
      </c>
      <c r="G47" s="524">
        <f t="shared" si="29"/>
        <v>279288.84347866551</v>
      </c>
      <c r="H47" s="491">
        <f t="shared" si="30"/>
        <v>279288.84347866551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1345556.6390950619</v>
      </c>
      <c r="E48" s="522">
        <f>IF(+I14&lt;F47,I14,D48)</f>
        <v>111514.86046511628</v>
      </c>
      <c r="F48" s="523">
        <f t="shared" si="28"/>
        <v>1234041.7786299456</v>
      </c>
      <c r="G48" s="524">
        <f t="shared" si="29"/>
        <v>265937.59502198664</v>
      </c>
      <c r="H48" s="491">
        <f t="shared" si="30"/>
        <v>265937.59502198664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1234041.7786299456</v>
      </c>
      <c r="E49" s="522">
        <f>IF(+I14&lt;F48,I14,D49)</f>
        <v>111514.86046511628</v>
      </c>
      <c r="F49" s="523">
        <f t="shared" ref="F49:F72" si="31">+D49-E49</f>
        <v>1122526.9181648293</v>
      </c>
      <c r="G49" s="524">
        <f t="shared" si="29"/>
        <v>252586.34656530782</v>
      </c>
      <c r="H49" s="491">
        <f t="shared" si="30"/>
        <v>252586.34656530782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1122526.9181648293</v>
      </c>
      <c r="E50" s="522">
        <f>IF(+I14&lt;F49,I14,D50)</f>
        <v>111514.86046511628</v>
      </c>
      <c r="F50" s="523">
        <f t="shared" si="31"/>
        <v>1011012.0576997129</v>
      </c>
      <c r="G50" s="524">
        <f t="shared" si="29"/>
        <v>239235.09810862897</v>
      </c>
      <c r="H50" s="491">
        <f t="shared" si="30"/>
        <v>239235.09810862897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1011012.0576997129</v>
      </c>
      <c r="E51" s="522">
        <f>IF(+I14&lt;F50,I14,D51)</f>
        <v>111514.86046511628</v>
      </c>
      <c r="F51" s="523">
        <f t="shared" si="31"/>
        <v>899497.19723459659</v>
      </c>
      <c r="G51" s="524">
        <f t="shared" si="29"/>
        <v>225883.84965195012</v>
      </c>
      <c r="H51" s="491">
        <f t="shared" si="30"/>
        <v>225883.84965195012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899497.19723459659</v>
      </c>
      <c r="E52" s="522">
        <f>IF(+I14&lt;F51,I14,D52)</f>
        <v>111514.86046511628</v>
      </c>
      <c r="F52" s="523">
        <f t="shared" si="31"/>
        <v>787982.33676948026</v>
      </c>
      <c r="G52" s="524">
        <f t="shared" si="29"/>
        <v>212532.60119527127</v>
      </c>
      <c r="H52" s="491">
        <f t="shared" si="30"/>
        <v>212532.60119527127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787982.33676948026</v>
      </c>
      <c r="E53" s="522">
        <f>IF(+I14&lt;F52,I14,D53)</f>
        <v>111514.86046511628</v>
      </c>
      <c r="F53" s="523">
        <f t="shared" si="31"/>
        <v>676467.47630436393</v>
      </c>
      <c r="G53" s="524">
        <f t="shared" si="29"/>
        <v>199181.35273859242</v>
      </c>
      <c r="H53" s="491">
        <f t="shared" si="30"/>
        <v>199181.35273859242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676467.47630436393</v>
      </c>
      <c r="E54" s="522">
        <f>IF(+I14&lt;F53,I14,D54)</f>
        <v>111514.86046511628</v>
      </c>
      <c r="F54" s="523">
        <f t="shared" si="31"/>
        <v>564952.61583924759</v>
      </c>
      <c r="G54" s="524">
        <f t="shared" si="29"/>
        <v>185830.10428191361</v>
      </c>
      <c r="H54" s="491">
        <f t="shared" si="30"/>
        <v>185830.10428191361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564952.61583924759</v>
      </c>
      <c r="E55" s="522">
        <f>IF(+I14&lt;F54,I14,D55)</f>
        <v>111514.86046511628</v>
      </c>
      <c r="F55" s="523">
        <f t="shared" si="31"/>
        <v>453437.75537413132</v>
      </c>
      <c r="G55" s="524">
        <f t="shared" si="29"/>
        <v>172478.85582523473</v>
      </c>
      <c r="H55" s="491">
        <f t="shared" si="30"/>
        <v>172478.85582523473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453437.75537413132</v>
      </c>
      <c r="E56" s="522">
        <f>IF(+I14&lt;F55,I14,D56)</f>
        <v>111514.86046511628</v>
      </c>
      <c r="F56" s="523">
        <f t="shared" si="31"/>
        <v>341922.89490901504</v>
      </c>
      <c r="G56" s="524">
        <f t="shared" ref="G56:G72" si="36">+I$12*((D56+F56)/2)+E56</f>
        <v>159127.60736855591</v>
      </c>
      <c r="H56" s="491">
        <f t="shared" ref="H56:H72" si="37">+I$13*((D56+F56)/2)+E56</f>
        <v>159127.60736855591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341922.89490901504</v>
      </c>
      <c r="E57" s="522">
        <f>IF(+I14&lt;F56,I14,D57)</f>
        <v>111514.86046511628</v>
      </c>
      <c r="F57" s="523">
        <f t="shared" si="31"/>
        <v>230408.03444389877</v>
      </c>
      <c r="G57" s="524">
        <f t="shared" si="36"/>
        <v>145776.35891187706</v>
      </c>
      <c r="H57" s="491">
        <f t="shared" si="37"/>
        <v>145776.35891187706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230408.03444389877</v>
      </c>
      <c r="E58" s="522">
        <f>IF(+I14&lt;F57,I14,D58)</f>
        <v>111514.86046511628</v>
      </c>
      <c r="F58" s="523">
        <f t="shared" si="31"/>
        <v>118893.17397878249</v>
      </c>
      <c r="G58" s="524">
        <f t="shared" si="36"/>
        <v>132425.11045519824</v>
      </c>
      <c r="H58" s="491">
        <f t="shared" si="37"/>
        <v>132425.11045519824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118893.17397878249</v>
      </c>
      <c r="E59" s="522">
        <f>IF(+I14&lt;F58,I14,D59)</f>
        <v>111514.86046511628</v>
      </c>
      <c r="F59" s="523">
        <f t="shared" si="31"/>
        <v>7378.3135136662167</v>
      </c>
      <c r="G59" s="524">
        <f t="shared" si="36"/>
        <v>119073.86199851939</v>
      </c>
      <c r="H59" s="491">
        <f t="shared" si="37"/>
        <v>119073.86199851939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7378.3135136662167</v>
      </c>
      <c r="E60" s="522">
        <f>IF(+I14&lt;F59,I14,D60)</f>
        <v>7378.3135136662167</v>
      </c>
      <c r="F60" s="523">
        <f t="shared" si="31"/>
        <v>0</v>
      </c>
      <c r="G60" s="524">
        <f t="shared" si="36"/>
        <v>7820.0021661980654</v>
      </c>
      <c r="H60" s="491">
        <f t="shared" si="37"/>
        <v>7820.0021661980654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36"/>
        <v>0</v>
      </c>
      <c r="H61" s="491">
        <f t="shared" si="37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36"/>
        <v>0</v>
      </c>
      <c r="H62" s="491">
        <f t="shared" si="37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36"/>
        <v>0</v>
      </c>
      <c r="H63" s="491">
        <f t="shared" si="37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36"/>
        <v>0</v>
      </c>
      <c r="H64" s="491">
        <f t="shared" si="37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36"/>
        <v>0</v>
      </c>
      <c r="H65" s="491">
        <f t="shared" si="37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36"/>
        <v>0</v>
      </c>
      <c r="H66" s="491">
        <f t="shared" si="37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36"/>
        <v>0</v>
      </c>
      <c r="H67" s="491">
        <f t="shared" si="37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36"/>
        <v>0</v>
      </c>
      <c r="H68" s="491">
        <f t="shared" si="37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36"/>
        <v>0</v>
      </c>
      <c r="H69" s="491">
        <f t="shared" si="37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36"/>
        <v>0</v>
      </c>
      <c r="H70" s="491">
        <f t="shared" si="37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36"/>
        <v>0</v>
      </c>
      <c r="H71" s="491">
        <f t="shared" si="37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36"/>
        <v>0</v>
      </c>
      <c r="H72" s="471">
        <f t="shared" si="37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17785409.575570494</v>
      </c>
      <c r="H73" s="375">
        <f>SUM(H17:H72)</f>
        <v>17785409.575570494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530525.36169703898</v>
      </c>
      <c r="N87" s="546">
        <f>IF(J92&lt;D11,0,VLOOKUP(J92,C17:O72,11))</f>
        <v>530525.36169703898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517893.32371526345</v>
      </c>
      <c r="N88" s="550">
        <f>IF(J92&lt;D11,0,VLOOKUP(J92,C99:P154,7))</f>
        <v>517893.32371526345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-12632.037981775531</v>
      </c>
      <c r="N89" s="555">
        <f>+N88-N87</f>
        <v>-12632.037981775531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108980.43181818182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38">+I99-H99</f>
        <v>0</v>
      </c>
      <c r="K99" s="514"/>
      <c r="L99" s="512">
        <f t="shared" ref="L99:L104" si="39">H99</f>
        <v>449455.76564845629</v>
      </c>
      <c r="M99" s="597">
        <f t="shared" ref="M99:M130" si="40">IF(L99&lt;&gt;0,+H99-L99,0)</f>
        <v>0</v>
      </c>
      <c r="N99" s="512">
        <f t="shared" ref="N99:N104" si="41">I99</f>
        <v>449455.76564845629</v>
      </c>
      <c r="O99" s="513">
        <f t="shared" ref="O99:O130" si="42">IF(N99&lt;&gt;0,+I99-N99,0)</f>
        <v>0</v>
      </c>
      <c r="P99" s="513">
        <f t="shared" ref="P99:P130" si="4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38"/>
        <v>0</v>
      </c>
      <c r="K100" s="514"/>
      <c r="L100" s="518">
        <f t="shared" si="39"/>
        <v>817884.25936798821</v>
      </c>
      <c r="M100" s="519">
        <f t="shared" si="40"/>
        <v>0</v>
      </c>
      <c r="N100" s="518">
        <f t="shared" si="41"/>
        <v>817884.25936798821</v>
      </c>
      <c r="O100" s="514">
        <f t="shared" si="42"/>
        <v>0</v>
      </c>
      <c r="P100" s="514">
        <f t="shared" si="43"/>
        <v>0</v>
      </c>
      <c r="Q100" s="269"/>
    </row>
    <row r="101" spans="1:17" ht="12.5">
      <c r="B101" s="195" t="str">
        <f t="shared" ref="B101:B154" si="44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38"/>
        <v>0</v>
      </c>
      <c r="K101" s="514"/>
      <c r="L101" s="518">
        <f t="shared" si="39"/>
        <v>785987.52688164287</v>
      </c>
      <c r="M101" s="519">
        <f t="shared" si="40"/>
        <v>0</v>
      </c>
      <c r="N101" s="518">
        <f t="shared" si="41"/>
        <v>785987.52688164287</v>
      </c>
      <c r="O101" s="514">
        <f t="shared" si="42"/>
        <v>0</v>
      </c>
      <c r="P101" s="514">
        <f t="shared" si="43"/>
        <v>0</v>
      </c>
      <c r="Q101" s="269"/>
    </row>
    <row r="102" spans="1:17" ht="12.5">
      <c r="B102" s="195" t="str">
        <f t="shared" si="44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39"/>
        <v>716385.37410888227</v>
      </c>
      <c r="M102" s="519">
        <f t="shared" ref="M102:M107" si="45">IF(L102&lt;&gt;0,+H102-L102,0)</f>
        <v>0</v>
      </c>
      <c r="N102" s="518">
        <f t="shared" si="41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4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39"/>
        <v>703679.09794769238</v>
      </c>
      <c r="M103" s="519">
        <f t="shared" si="45"/>
        <v>0</v>
      </c>
      <c r="N103" s="518">
        <f t="shared" si="41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4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38"/>
        <v>0</v>
      </c>
      <c r="K104" s="514"/>
      <c r="L104" s="518">
        <f t="shared" si="39"/>
        <v>670616.34920679952</v>
      </c>
      <c r="M104" s="519">
        <f t="shared" si="45"/>
        <v>0</v>
      </c>
      <c r="N104" s="518">
        <f t="shared" si="41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4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38"/>
        <v>0</v>
      </c>
      <c r="K105" s="514"/>
      <c r="L105" s="518">
        <f t="shared" ref="L105:L110" si="46">H105</f>
        <v>633286.2163704508</v>
      </c>
      <c r="M105" s="519">
        <f t="shared" si="45"/>
        <v>0</v>
      </c>
      <c r="N105" s="518">
        <f t="shared" ref="N105:N110" si="47"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4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38"/>
        <v>0</v>
      </c>
      <c r="K106" s="514"/>
      <c r="L106" s="518">
        <f t="shared" si="46"/>
        <v>599717.14032488305</v>
      </c>
      <c r="M106" s="519">
        <f t="shared" si="45"/>
        <v>0</v>
      </c>
      <c r="N106" s="518">
        <f t="shared" si="47"/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4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38"/>
        <v>0</v>
      </c>
      <c r="K107" s="514"/>
      <c r="L107" s="518">
        <f t="shared" si="46"/>
        <v>524237.01720389316</v>
      </c>
      <c r="M107" s="519">
        <f t="shared" si="45"/>
        <v>0</v>
      </c>
      <c r="N107" s="518">
        <f t="shared" si="47"/>
        <v>524237.01720389316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4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38"/>
        <v>0</v>
      </c>
      <c r="K108" s="514"/>
      <c r="L108" s="518">
        <f t="shared" si="46"/>
        <v>515079.08312733757</v>
      </c>
      <c r="M108" s="519">
        <f t="shared" ref="M108:M109" si="48">IF(L108&lt;&gt;0,+H108-L108,0)</f>
        <v>0</v>
      </c>
      <c r="N108" s="518">
        <f t="shared" si="47"/>
        <v>515079.08312733757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4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38"/>
        <v>0</v>
      </c>
      <c r="K109" s="514"/>
      <c r="L109" s="518">
        <f t="shared" si="46"/>
        <v>507605.90193719347</v>
      </c>
      <c r="M109" s="519">
        <f t="shared" si="48"/>
        <v>0</v>
      </c>
      <c r="N109" s="518">
        <f t="shared" si="47"/>
        <v>507605.90193719347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4"/>
        <v/>
      </c>
      <c r="C110" s="507">
        <f>IF(D93="","-",+C109+1)</f>
        <v>2021</v>
      </c>
      <c r="D110" s="508">
        <v>3600272.1646679109</v>
      </c>
      <c r="E110" s="516">
        <v>116954.60975609756</v>
      </c>
      <c r="F110" s="515">
        <v>3483317.5549118132</v>
      </c>
      <c r="G110" s="515">
        <v>3541794.8597898623</v>
      </c>
      <c r="H110" s="516">
        <v>518998.71323275828</v>
      </c>
      <c r="I110" s="510">
        <v>518998.71323275828</v>
      </c>
      <c r="J110" s="514">
        <f t="shared" si="38"/>
        <v>0</v>
      </c>
      <c r="K110" s="514"/>
      <c r="L110" s="518">
        <f t="shared" si="46"/>
        <v>518998.71323275828</v>
      </c>
      <c r="M110" s="519">
        <f t="shared" ref="M110" si="49">IF(L110&lt;&gt;0,+H110-L110,0)</f>
        <v>0</v>
      </c>
      <c r="N110" s="518">
        <f t="shared" si="47"/>
        <v>518998.71323275828</v>
      </c>
      <c r="O110" s="514">
        <f t="shared" ref="O110" si="50">IF(N110&lt;&gt;0,+I110-N110,0)</f>
        <v>0</v>
      </c>
      <c r="P110" s="514">
        <f t="shared" ref="P110" si="51">+O110-M110</f>
        <v>0</v>
      </c>
      <c r="Q110" s="269"/>
    </row>
    <row r="111" spans="1:17" ht="13">
      <c r="B111" s="195" t="str">
        <f t="shared" si="44"/>
        <v/>
      </c>
      <c r="C111" s="669">
        <f>IF(D93="","-",+C110+1)</f>
        <v>2022</v>
      </c>
      <c r="D111" s="374">
        <v>3483317.5549118132</v>
      </c>
      <c r="E111" s="522">
        <v>114169.97619047618</v>
      </c>
      <c r="F111" s="523">
        <v>3369147.578721337</v>
      </c>
      <c r="G111" s="523">
        <v>3426232.5668165749</v>
      </c>
      <c r="H111" s="526">
        <v>516607.86325041461</v>
      </c>
      <c r="I111" s="577">
        <v>516607.86325041461</v>
      </c>
      <c r="J111" s="514">
        <f t="shared" si="38"/>
        <v>0</v>
      </c>
      <c r="K111" s="514"/>
      <c r="L111" s="525"/>
      <c r="M111" s="514">
        <f t="shared" si="40"/>
        <v>0</v>
      </c>
      <c r="N111" s="525"/>
      <c r="O111" s="514">
        <f t="shared" si="42"/>
        <v>0</v>
      </c>
      <c r="P111" s="514">
        <f t="shared" si="43"/>
        <v>0</v>
      </c>
      <c r="Q111" s="269"/>
    </row>
    <row r="112" spans="1:17" ht="12.5">
      <c r="B112" s="195" t="str">
        <f t="shared" si="44"/>
        <v/>
      </c>
      <c r="C112" s="507">
        <f>IF(D93="","-",+C111+1)</f>
        <v>2023</v>
      </c>
      <c r="D112" s="374">
        <f>IF(F111+SUM(E$99:E111)=D$92,F111,D$92-SUM(E$99:E111))</f>
        <v>3369147.578721337</v>
      </c>
      <c r="E112" s="522">
        <f>IF(+J96&lt;F111,J96,D112)</f>
        <v>108980.43181818182</v>
      </c>
      <c r="F112" s="523">
        <f t="shared" ref="F112:F131" si="52">+D112-E112</f>
        <v>3260167.1469031554</v>
      </c>
      <c r="G112" s="523">
        <f t="shared" ref="G112:G130" si="53">+(F112+D112)/2</f>
        <v>3314657.3628122462</v>
      </c>
      <c r="H112" s="526">
        <f t="shared" ref="H112:H130" si="54">+J$94*G112+E112</f>
        <v>517893.32371526345</v>
      </c>
      <c r="I112" s="577">
        <f t="shared" ref="I112:I130" si="55">+J$95*G112+E112</f>
        <v>517893.32371526345</v>
      </c>
      <c r="J112" s="514">
        <f t="shared" si="38"/>
        <v>0</v>
      </c>
      <c r="K112" s="514"/>
      <c r="L112" s="525"/>
      <c r="M112" s="514">
        <f t="shared" si="40"/>
        <v>0</v>
      </c>
      <c r="N112" s="525"/>
      <c r="O112" s="514">
        <f t="shared" si="42"/>
        <v>0</v>
      </c>
      <c r="P112" s="514">
        <f t="shared" si="43"/>
        <v>0</v>
      </c>
      <c r="Q112" s="269"/>
    </row>
    <row r="113" spans="2:17" ht="12.5">
      <c r="B113" s="195" t="str">
        <f t="shared" si="44"/>
        <v/>
      </c>
      <c r="C113" s="507">
        <f>IF(D93="","-",+C112+1)</f>
        <v>2024</v>
      </c>
      <c r="D113" s="374">
        <f>IF(F112+SUM(E$99:E112)=D$92,F112,D$92-SUM(E$99:E112))</f>
        <v>3260167.1469031554</v>
      </c>
      <c r="E113" s="522">
        <f>IF(+J96&lt;F112,J96,D113)</f>
        <v>108980.43181818182</v>
      </c>
      <c r="F113" s="523">
        <f t="shared" si="52"/>
        <v>3151186.7150849737</v>
      </c>
      <c r="G113" s="523">
        <f t="shared" si="53"/>
        <v>3205676.9309940645</v>
      </c>
      <c r="H113" s="526">
        <f t="shared" si="54"/>
        <v>504448.94661766913</v>
      </c>
      <c r="I113" s="577">
        <f t="shared" si="55"/>
        <v>504448.94661766913</v>
      </c>
      <c r="J113" s="514">
        <f t="shared" si="38"/>
        <v>0</v>
      </c>
      <c r="K113" s="514"/>
      <c r="L113" s="525"/>
      <c r="M113" s="514">
        <f t="shared" si="40"/>
        <v>0</v>
      </c>
      <c r="N113" s="525"/>
      <c r="O113" s="514">
        <f t="shared" si="42"/>
        <v>0</v>
      </c>
      <c r="P113" s="514">
        <f t="shared" si="43"/>
        <v>0</v>
      </c>
      <c r="Q113" s="269"/>
    </row>
    <row r="114" spans="2:17" ht="12.5">
      <c r="B114" s="195" t="str">
        <f t="shared" si="44"/>
        <v/>
      </c>
      <c r="C114" s="507">
        <f>IF(D93="","-",+C113+1)</f>
        <v>2025</v>
      </c>
      <c r="D114" s="374">
        <f>IF(F113+SUM(E$99:E113)=D$92,F113,D$92-SUM(E$99:E113))</f>
        <v>3151186.7150849737</v>
      </c>
      <c r="E114" s="522">
        <f>IF(+J96&lt;F113,J96,D114)</f>
        <v>108980.43181818182</v>
      </c>
      <c r="F114" s="523">
        <f t="shared" si="52"/>
        <v>3042206.2832667921</v>
      </c>
      <c r="G114" s="523">
        <f t="shared" si="53"/>
        <v>3096696.4991758829</v>
      </c>
      <c r="H114" s="526">
        <f t="shared" si="54"/>
        <v>491004.56952007476</v>
      </c>
      <c r="I114" s="577">
        <f t="shared" si="55"/>
        <v>491004.56952007476</v>
      </c>
      <c r="J114" s="514">
        <f t="shared" si="38"/>
        <v>0</v>
      </c>
      <c r="K114" s="514"/>
      <c r="L114" s="525"/>
      <c r="M114" s="514">
        <f t="shared" si="40"/>
        <v>0</v>
      </c>
      <c r="N114" s="525"/>
      <c r="O114" s="514">
        <f t="shared" si="42"/>
        <v>0</v>
      </c>
      <c r="P114" s="514">
        <f t="shared" si="43"/>
        <v>0</v>
      </c>
      <c r="Q114" s="269"/>
    </row>
    <row r="115" spans="2:17" ht="12.5">
      <c r="B115" s="195" t="str">
        <f t="shared" si="44"/>
        <v/>
      </c>
      <c r="C115" s="507">
        <f>IF(D93="","-",+C114+1)</f>
        <v>2026</v>
      </c>
      <c r="D115" s="374">
        <f>IF(F114+SUM(E$99:E114)=D$92,F114,D$92-SUM(E$99:E114))</f>
        <v>3042206.2832667921</v>
      </c>
      <c r="E115" s="522">
        <f>IF(+J96&lt;F114,J96,D115)</f>
        <v>108980.43181818182</v>
      </c>
      <c r="F115" s="523">
        <f t="shared" si="52"/>
        <v>2933225.8514486104</v>
      </c>
      <c r="G115" s="523">
        <f t="shared" si="53"/>
        <v>2987716.0673577012</v>
      </c>
      <c r="H115" s="526">
        <f t="shared" si="54"/>
        <v>477560.19242248044</v>
      </c>
      <c r="I115" s="577">
        <f t="shared" si="55"/>
        <v>477560.19242248044</v>
      </c>
      <c r="J115" s="514">
        <f t="shared" si="38"/>
        <v>0</v>
      </c>
      <c r="K115" s="514"/>
      <c r="L115" s="525"/>
      <c r="M115" s="514">
        <f t="shared" si="40"/>
        <v>0</v>
      </c>
      <c r="N115" s="525"/>
      <c r="O115" s="514">
        <f t="shared" si="42"/>
        <v>0</v>
      </c>
      <c r="P115" s="514">
        <f t="shared" si="43"/>
        <v>0</v>
      </c>
      <c r="Q115" s="269"/>
    </row>
    <row r="116" spans="2:17" ht="12.5">
      <c r="B116" s="195" t="str">
        <f t="shared" si="44"/>
        <v/>
      </c>
      <c r="C116" s="507">
        <f>IF(D93="","-",+C115+1)</f>
        <v>2027</v>
      </c>
      <c r="D116" s="374">
        <f>IF(F115+SUM(E$99:E115)=D$92,F115,D$92-SUM(E$99:E115))</f>
        <v>2933225.8514486104</v>
      </c>
      <c r="E116" s="522">
        <f>IF(+J96&lt;F115,J96,D116)</f>
        <v>108980.43181818182</v>
      </c>
      <c r="F116" s="523">
        <f t="shared" si="52"/>
        <v>2824245.4196304288</v>
      </c>
      <c r="G116" s="523">
        <f t="shared" si="53"/>
        <v>2878735.6355395196</v>
      </c>
      <c r="H116" s="526">
        <f t="shared" si="54"/>
        <v>464115.81532488612</v>
      </c>
      <c r="I116" s="577">
        <f t="shared" si="55"/>
        <v>464115.81532488612</v>
      </c>
      <c r="J116" s="514">
        <f t="shared" si="38"/>
        <v>0</v>
      </c>
      <c r="K116" s="514"/>
      <c r="L116" s="525"/>
      <c r="M116" s="514">
        <f t="shared" si="40"/>
        <v>0</v>
      </c>
      <c r="N116" s="525"/>
      <c r="O116" s="514">
        <f t="shared" si="42"/>
        <v>0</v>
      </c>
      <c r="P116" s="514">
        <f t="shared" si="43"/>
        <v>0</v>
      </c>
      <c r="Q116" s="269"/>
    </row>
    <row r="117" spans="2:17" ht="12.5">
      <c r="B117" s="195" t="str">
        <f t="shared" si="44"/>
        <v/>
      </c>
      <c r="C117" s="507">
        <f>IF(D93="","-",+C116+1)</f>
        <v>2028</v>
      </c>
      <c r="D117" s="374">
        <f>IF(F116+SUM(E$99:E116)=D$92,F116,D$92-SUM(E$99:E116))</f>
        <v>2824245.4196304288</v>
      </c>
      <c r="E117" s="522">
        <f>IF(+J96&lt;F116,J96,D117)</f>
        <v>108980.43181818182</v>
      </c>
      <c r="F117" s="523">
        <f t="shared" si="52"/>
        <v>2715264.9878122471</v>
      </c>
      <c r="G117" s="523">
        <f t="shared" si="53"/>
        <v>2769755.203721338</v>
      </c>
      <c r="H117" s="526">
        <f t="shared" si="54"/>
        <v>450671.4382272918</v>
      </c>
      <c r="I117" s="577">
        <f t="shared" si="55"/>
        <v>450671.4382272918</v>
      </c>
      <c r="J117" s="514">
        <f t="shared" si="38"/>
        <v>0</v>
      </c>
      <c r="K117" s="514"/>
      <c r="L117" s="525"/>
      <c r="M117" s="514">
        <f t="shared" si="40"/>
        <v>0</v>
      </c>
      <c r="N117" s="525"/>
      <c r="O117" s="514">
        <f t="shared" si="42"/>
        <v>0</v>
      </c>
      <c r="P117" s="514">
        <f t="shared" si="43"/>
        <v>0</v>
      </c>
      <c r="Q117" s="269"/>
    </row>
    <row r="118" spans="2:17" ht="12.5">
      <c r="B118" s="195" t="str">
        <f t="shared" si="44"/>
        <v/>
      </c>
      <c r="C118" s="507">
        <f>IF(D93="","-",+C117+1)</f>
        <v>2029</v>
      </c>
      <c r="D118" s="374">
        <f>IF(F117+SUM(E$99:E117)=D$92,F117,D$92-SUM(E$99:E117))</f>
        <v>2715264.9878122471</v>
      </c>
      <c r="E118" s="522">
        <f>IF(+J96&lt;F117,J96,D118)</f>
        <v>108980.43181818182</v>
      </c>
      <c r="F118" s="523">
        <f t="shared" si="52"/>
        <v>2606284.5559940655</v>
      </c>
      <c r="G118" s="523">
        <f t="shared" si="53"/>
        <v>2660774.7719031563</v>
      </c>
      <c r="H118" s="526">
        <f t="shared" si="54"/>
        <v>437227.06112969748</v>
      </c>
      <c r="I118" s="577">
        <f t="shared" si="55"/>
        <v>437227.06112969748</v>
      </c>
      <c r="J118" s="514">
        <f t="shared" si="38"/>
        <v>0</v>
      </c>
      <c r="K118" s="514"/>
      <c r="L118" s="525"/>
      <c r="M118" s="514">
        <f t="shared" si="40"/>
        <v>0</v>
      </c>
      <c r="N118" s="525"/>
      <c r="O118" s="514">
        <f t="shared" si="42"/>
        <v>0</v>
      </c>
      <c r="P118" s="514">
        <f t="shared" si="43"/>
        <v>0</v>
      </c>
      <c r="Q118" s="269"/>
    </row>
    <row r="119" spans="2:17" ht="12.5">
      <c r="B119" s="195" t="str">
        <f t="shared" si="44"/>
        <v/>
      </c>
      <c r="C119" s="507">
        <f>IF(D93="","-",+C118+1)</f>
        <v>2030</v>
      </c>
      <c r="D119" s="374">
        <f>IF(F118+SUM(E$99:E118)=D$92,F118,D$92-SUM(E$99:E118))</f>
        <v>2606284.5559940655</v>
      </c>
      <c r="E119" s="522">
        <f>IF(+J96&lt;F118,J96,D119)</f>
        <v>108980.43181818182</v>
      </c>
      <c r="F119" s="523">
        <f t="shared" si="52"/>
        <v>2497304.1241758838</v>
      </c>
      <c r="G119" s="523">
        <f t="shared" si="53"/>
        <v>2551794.3400849747</v>
      </c>
      <c r="H119" s="526">
        <f t="shared" si="54"/>
        <v>423782.6840321031</v>
      </c>
      <c r="I119" s="577">
        <f t="shared" si="55"/>
        <v>423782.6840321031</v>
      </c>
      <c r="J119" s="514">
        <f t="shared" si="38"/>
        <v>0</v>
      </c>
      <c r="K119" s="514"/>
      <c r="L119" s="525"/>
      <c r="M119" s="514">
        <f t="shared" si="40"/>
        <v>0</v>
      </c>
      <c r="N119" s="525"/>
      <c r="O119" s="514">
        <f t="shared" si="42"/>
        <v>0</v>
      </c>
      <c r="P119" s="514">
        <f t="shared" si="43"/>
        <v>0</v>
      </c>
      <c r="Q119" s="269"/>
    </row>
    <row r="120" spans="2:17" ht="12.5">
      <c r="B120" s="195" t="str">
        <f t="shared" si="44"/>
        <v/>
      </c>
      <c r="C120" s="507">
        <f>IF(D93="","-",+C119+1)</f>
        <v>2031</v>
      </c>
      <c r="D120" s="374">
        <f>IF(F119+SUM(E$99:E119)=D$92,F119,D$92-SUM(E$99:E119))</f>
        <v>2497304.1241758838</v>
      </c>
      <c r="E120" s="522">
        <f>IF(+J96&lt;F119,J96,D120)</f>
        <v>108980.43181818182</v>
      </c>
      <c r="F120" s="523">
        <f t="shared" si="52"/>
        <v>2388323.6923577022</v>
      </c>
      <c r="G120" s="523">
        <f t="shared" si="53"/>
        <v>2442813.908266793</v>
      </c>
      <c r="H120" s="526">
        <f t="shared" si="54"/>
        <v>410338.30693450879</v>
      </c>
      <c r="I120" s="577">
        <f t="shared" si="55"/>
        <v>410338.30693450879</v>
      </c>
      <c r="J120" s="514">
        <f t="shared" si="38"/>
        <v>0</v>
      </c>
      <c r="K120" s="514"/>
      <c r="L120" s="525"/>
      <c r="M120" s="514">
        <f t="shared" si="40"/>
        <v>0</v>
      </c>
      <c r="N120" s="525"/>
      <c r="O120" s="514">
        <f t="shared" si="42"/>
        <v>0</v>
      </c>
      <c r="P120" s="514">
        <f t="shared" si="43"/>
        <v>0</v>
      </c>
      <c r="Q120" s="269"/>
    </row>
    <row r="121" spans="2:17" ht="12.5">
      <c r="B121" s="195" t="str">
        <f t="shared" si="44"/>
        <v/>
      </c>
      <c r="C121" s="507">
        <f>IF(D93="","-",+C120+1)</f>
        <v>2032</v>
      </c>
      <c r="D121" s="374">
        <f>IF(F120+SUM(E$99:E120)=D$92,F120,D$92-SUM(E$99:E120))</f>
        <v>2388323.6923577022</v>
      </c>
      <c r="E121" s="522">
        <f>IF(+J96&lt;F120,J96,D121)</f>
        <v>108980.43181818182</v>
      </c>
      <c r="F121" s="523">
        <f t="shared" si="52"/>
        <v>2279343.2605395205</v>
      </c>
      <c r="G121" s="523">
        <f t="shared" si="53"/>
        <v>2333833.4764486114</v>
      </c>
      <c r="H121" s="526">
        <f t="shared" si="54"/>
        <v>396893.92983691447</v>
      </c>
      <c r="I121" s="577">
        <f t="shared" si="55"/>
        <v>396893.92983691447</v>
      </c>
      <c r="J121" s="514">
        <f t="shared" si="38"/>
        <v>0</v>
      </c>
      <c r="K121" s="514"/>
      <c r="L121" s="525"/>
      <c r="M121" s="514">
        <f t="shared" si="40"/>
        <v>0</v>
      </c>
      <c r="N121" s="525"/>
      <c r="O121" s="514">
        <f t="shared" si="42"/>
        <v>0</v>
      </c>
      <c r="P121" s="514">
        <f t="shared" si="43"/>
        <v>0</v>
      </c>
      <c r="Q121" s="269"/>
    </row>
    <row r="122" spans="2:17" ht="12.5">
      <c r="B122" s="195" t="str">
        <f t="shared" si="44"/>
        <v/>
      </c>
      <c r="C122" s="507">
        <f>IF(D93="","-",+C121+1)</f>
        <v>2033</v>
      </c>
      <c r="D122" s="374">
        <f>IF(F121+SUM(E$99:E121)=D$92,F121,D$92-SUM(E$99:E121))</f>
        <v>2279343.2605395205</v>
      </c>
      <c r="E122" s="522">
        <f>IF(+J96&lt;F121,J96,D122)</f>
        <v>108980.43181818182</v>
      </c>
      <c r="F122" s="523">
        <f t="shared" si="52"/>
        <v>2170362.8287213389</v>
      </c>
      <c r="G122" s="523">
        <f t="shared" si="53"/>
        <v>2224853.0446304297</v>
      </c>
      <c r="H122" s="526">
        <f t="shared" si="54"/>
        <v>383449.55273932015</v>
      </c>
      <c r="I122" s="577">
        <f t="shared" si="55"/>
        <v>383449.55273932015</v>
      </c>
      <c r="J122" s="514">
        <f t="shared" si="38"/>
        <v>0</v>
      </c>
      <c r="K122" s="514"/>
      <c r="L122" s="525"/>
      <c r="M122" s="514">
        <f t="shared" si="40"/>
        <v>0</v>
      </c>
      <c r="N122" s="525"/>
      <c r="O122" s="514">
        <f t="shared" si="42"/>
        <v>0</v>
      </c>
      <c r="P122" s="514">
        <f t="shared" si="43"/>
        <v>0</v>
      </c>
      <c r="Q122" s="269"/>
    </row>
    <row r="123" spans="2:17" ht="12.5">
      <c r="B123" s="195" t="str">
        <f t="shared" si="44"/>
        <v/>
      </c>
      <c r="C123" s="507">
        <f>IF(D93="","-",+C122+1)</f>
        <v>2034</v>
      </c>
      <c r="D123" s="374">
        <f>IF(F122+SUM(E$99:E122)=D$92,F122,D$92-SUM(E$99:E122))</f>
        <v>2170362.8287213389</v>
      </c>
      <c r="E123" s="522">
        <f>IF(+J96&lt;F122,J96,D123)</f>
        <v>108980.43181818182</v>
      </c>
      <c r="F123" s="523">
        <f t="shared" si="52"/>
        <v>2061382.396903157</v>
      </c>
      <c r="G123" s="523">
        <f t="shared" si="53"/>
        <v>2115872.6128122481</v>
      </c>
      <c r="H123" s="526">
        <f t="shared" si="54"/>
        <v>370005.17564172577</v>
      </c>
      <c r="I123" s="577">
        <f t="shared" si="55"/>
        <v>370005.17564172577</v>
      </c>
      <c r="J123" s="514">
        <f t="shared" si="38"/>
        <v>0</v>
      </c>
      <c r="K123" s="514"/>
      <c r="L123" s="525"/>
      <c r="M123" s="514">
        <f t="shared" si="40"/>
        <v>0</v>
      </c>
      <c r="N123" s="525"/>
      <c r="O123" s="514">
        <f t="shared" si="42"/>
        <v>0</v>
      </c>
      <c r="P123" s="514">
        <f t="shared" si="43"/>
        <v>0</v>
      </c>
      <c r="Q123" s="269"/>
    </row>
    <row r="124" spans="2:17" ht="12.5">
      <c r="B124" s="195" t="str">
        <f t="shared" si="44"/>
        <v/>
      </c>
      <c r="C124" s="507">
        <f>IF(D93="","-",+C123+1)</f>
        <v>2035</v>
      </c>
      <c r="D124" s="374">
        <f>IF(F123+SUM(E$99:E123)=D$92,F123,D$92-SUM(E$99:E123))</f>
        <v>2061382.396903157</v>
      </c>
      <c r="E124" s="522">
        <f>IF(+J96&lt;F123,J96,D124)</f>
        <v>108980.43181818182</v>
      </c>
      <c r="F124" s="523">
        <f t="shared" si="52"/>
        <v>1952401.9650849751</v>
      </c>
      <c r="G124" s="523">
        <f t="shared" si="53"/>
        <v>2006892.1809940659</v>
      </c>
      <c r="H124" s="526">
        <f t="shared" si="54"/>
        <v>356560.79854413145</v>
      </c>
      <c r="I124" s="577">
        <f t="shared" si="55"/>
        <v>356560.79854413145</v>
      </c>
      <c r="J124" s="514">
        <f t="shared" si="38"/>
        <v>0</v>
      </c>
      <c r="K124" s="514"/>
      <c r="L124" s="525"/>
      <c r="M124" s="514">
        <f t="shared" si="40"/>
        <v>0</v>
      </c>
      <c r="N124" s="525"/>
      <c r="O124" s="514">
        <f t="shared" si="42"/>
        <v>0</v>
      </c>
      <c r="P124" s="514">
        <f t="shared" si="43"/>
        <v>0</v>
      </c>
      <c r="Q124" s="269"/>
    </row>
    <row r="125" spans="2:17" ht="12.5">
      <c r="B125" s="195" t="str">
        <f t="shared" si="44"/>
        <v/>
      </c>
      <c r="C125" s="507">
        <f>IF(D93="","-",+C124+1)</f>
        <v>2036</v>
      </c>
      <c r="D125" s="374">
        <f>IF(F124+SUM(E$99:E124)=D$92,F124,D$92-SUM(E$99:E124))</f>
        <v>1952401.9650849751</v>
      </c>
      <c r="E125" s="522">
        <f>IF(+J96&lt;F124,J96,D125)</f>
        <v>108980.43181818182</v>
      </c>
      <c r="F125" s="523">
        <f t="shared" si="52"/>
        <v>1843421.5332667932</v>
      </c>
      <c r="G125" s="523">
        <f t="shared" si="53"/>
        <v>1897911.7491758843</v>
      </c>
      <c r="H125" s="526">
        <f t="shared" si="54"/>
        <v>343116.42144653708</v>
      </c>
      <c r="I125" s="577">
        <f t="shared" si="55"/>
        <v>343116.42144653708</v>
      </c>
      <c r="J125" s="514">
        <f t="shared" si="38"/>
        <v>0</v>
      </c>
      <c r="K125" s="514"/>
      <c r="L125" s="525"/>
      <c r="M125" s="514">
        <f t="shared" si="40"/>
        <v>0</v>
      </c>
      <c r="N125" s="525"/>
      <c r="O125" s="514">
        <f t="shared" si="42"/>
        <v>0</v>
      </c>
      <c r="P125" s="514">
        <f t="shared" si="43"/>
        <v>0</v>
      </c>
      <c r="Q125" s="269"/>
    </row>
    <row r="126" spans="2:17" ht="12.5">
      <c r="B126" s="195" t="str">
        <f t="shared" si="44"/>
        <v/>
      </c>
      <c r="C126" s="507">
        <f>IF(D93="","-",+C125+1)</f>
        <v>2037</v>
      </c>
      <c r="D126" s="374">
        <f>IF(F125+SUM(E$99:E125)=D$92,F125,D$92-SUM(E$99:E125))</f>
        <v>1843421.5332667932</v>
      </c>
      <c r="E126" s="522">
        <f>IF(+J96&lt;F125,J96,D126)</f>
        <v>108980.43181818182</v>
      </c>
      <c r="F126" s="523">
        <f t="shared" si="52"/>
        <v>1734441.1014486114</v>
      </c>
      <c r="G126" s="523">
        <f t="shared" si="53"/>
        <v>1788931.3173577022</v>
      </c>
      <c r="H126" s="526">
        <f t="shared" si="54"/>
        <v>329672.0443489427</v>
      </c>
      <c r="I126" s="577">
        <f t="shared" si="55"/>
        <v>329672.0443489427</v>
      </c>
      <c r="J126" s="514">
        <f t="shared" si="38"/>
        <v>0</v>
      </c>
      <c r="K126" s="514"/>
      <c r="L126" s="525"/>
      <c r="M126" s="514">
        <f t="shared" si="40"/>
        <v>0</v>
      </c>
      <c r="N126" s="525"/>
      <c r="O126" s="514">
        <f t="shared" si="42"/>
        <v>0</v>
      </c>
      <c r="P126" s="514">
        <f t="shared" si="43"/>
        <v>0</v>
      </c>
      <c r="Q126" s="269"/>
    </row>
    <row r="127" spans="2:17" ht="12.5">
      <c r="B127" s="195" t="str">
        <f t="shared" si="44"/>
        <v/>
      </c>
      <c r="C127" s="507">
        <f>IF(D93="","-",+C126+1)</f>
        <v>2038</v>
      </c>
      <c r="D127" s="374">
        <f>IF(F126+SUM(E$99:E126)=D$92,F126,D$92-SUM(E$99:E126))</f>
        <v>1734441.1014486114</v>
      </c>
      <c r="E127" s="522">
        <f>IF(+J96&lt;F126,J96,D127)</f>
        <v>108980.43181818182</v>
      </c>
      <c r="F127" s="523">
        <f t="shared" si="52"/>
        <v>1625460.6696304295</v>
      </c>
      <c r="G127" s="523">
        <f t="shared" si="53"/>
        <v>1679950.8855395205</v>
      </c>
      <c r="H127" s="526">
        <f t="shared" si="54"/>
        <v>316227.66725134838</v>
      </c>
      <c r="I127" s="577">
        <f t="shared" si="55"/>
        <v>316227.66725134838</v>
      </c>
      <c r="J127" s="514">
        <f t="shared" si="38"/>
        <v>0</v>
      </c>
      <c r="K127" s="514"/>
      <c r="L127" s="525"/>
      <c r="M127" s="514">
        <f t="shared" si="40"/>
        <v>0</v>
      </c>
      <c r="N127" s="525"/>
      <c r="O127" s="514">
        <f t="shared" si="42"/>
        <v>0</v>
      </c>
      <c r="P127" s="514">
        <f t="shared" si="43"/>
        <v>0</v>
      </c>
      <c r="Q127" s="269"/>
    </row>
    <row r="128" spans="2:17" ht="12.5">
      <c r="B128" s="195" t="str">
        <f t="shared" si="44"/>
        <v/>
      </c>
      <c r="C128" s="507">
        <f>IF(D93="","-",+C127+1)</f>
        <v>2039</v>
      </c>
      <c r="D128" s="374">
        <f>IF(F127+SUM(E$99:E127)=D$92,F127,D$92-SUM(E$99:E127))</f>
        <v>1625460.6696304295</v>
      </c>
      <c r="E128" s="522">
        <f>IF(+J96&lt;F127,J96,D128)</f>
        <v>108980.43181818182</v>
      </c>
      <c r="F128" s="523">
        <f t="shared" si="52"/>
        <v>1516480.2378122476</v>
      </c>
      <c r="G128" s="523">
        <f t="shared" si="53"/>
        <v>1570970.4537213384</v>
      </c>
      <c r="H128" s="526">
        <f t="shared" si="54"/>
        <v>302783.29015375394</v>
      </c>
      <c r="I128" s="577">
        <f t="shared" si="55"/>
        <v>302783.29015375394</v>
      </c>
      <c r="J128" s="514">
        <f t="shared" si="38"/>
        <v>0</v>
      </c>
      <c r="K128" s="514"/>
      <c r="L128" s="525"/>
      <c r="M128" s="514">
        <f t="shared" si="40"/>
        <v>0</v>
      </c>
      <c r="N128" s="525"/>
      <c r="O128" s="514">
        <f t="shared" si="42"/>
        <v>0</v>
      </c>
      <c r="P128" s="514">
        <f t="shared" si="43"/>
        <v>0</v>
      </c>
      <c r="Q128" s="269"/>
    </row>
    <row r="129" spans="2:17" ht="12.5">
      <c r="B129" s="195" t="str">
        <f t="shared" si="44"/>
        <v/>
      </c>
      <c r="C129" s="507">
        <f>IF(D93="","-",+C128+1)</f>
        <v>2040</v>
      </c>
      <c r="D129" s="374">
        <f>IF(F128+SUM(E$99:E128)=D$92,F128,D$92-SUM(E$99:E128))</f>
        <v>1516480.2378122476</v>
      </c>
      <c r="E129" s="522">
        <f>IF(+J96&lt;F128,J96,D129)</f>
        <v>108980.43181818182</v>
      </c>
      <c r="F129" s="523">
        <f t="shared" si="52"/>
        <v>1407499.8059940657</v>
      </c>
      <c r="G129" s="523">
        <f t="shared" si="53"/>
        <v>1461990.0219031568</v>
      </c>
      <c r="H129" s="526">
        <f t="shared" si="54"/>
        <v>289338.91305615962</v>
      </c>
      <c r="I129" s="577">
        <f t="shared" si="55"/>
        <v>289338.91305615962</v>
      </c>
      <c r="J129" s="514">
        <f t="shared" si="38"/>
        <v>0</v>
      </c>
      <c r="K129" s="514"/>
      <c r="L129" s="525"/>
      <c r="M129" s="514">
        <f t="shared" si="40"/>
        <v>0</v>
      </c>
      <c r="N129" s="525"/>
      <c r="O129" s="514">
        <f t="shared" si="42"/>
        <v>0</v>
      </c>
      <c r="P129" s="514">
        <f t="shared" si="43"/>
        <v>0</v>
      </c>
      <c r="Q129" s="269"/>
    </row>
    <row r="130" spans="2:17" ht="12.5">
      <c r="B130" s="195" t="str">
        <f t="shared" si="44"/>
        <v/>
      </c>
      <c r="C130" s="507">
        <f>IF(D93="","-",+C129+1)</f>
        <v>2041</v>
      </c>
      <c r="D130" s="374">
        <f>IF(F129+SUM(E$99:E129)=D$92,F129,D$92-SUM(E$99:E129))</f>
        <v>1407499.8059940657</v>
      </c>
      <c r="E130" s="522">
        <f>IF(+J96&lt;F129,J96,D130)</f>
        <v>108980.43181818182</v>
      </c>
      <c r="F130" s="523">
        <f t="shared" si="52"/>
        <v>1298519.3741758838</v>
      </c>
      <c r="G130" s="523">
        <f t="shared" si="53"/>
        <v>1353009.5900849747</v>
      </c>
      <c r="H130" s="526">
        <f t="shared" si="54"/>
        <v>275894.53595856525</v>
      </c>
      <c r="I130" s="577">
        <f t="shared" si="55"/>
        <v>275894.53595856525</v>
      </c>
      <c r="J130" s="514">
        <f t="shared" si="38"/>
        <v>0</v>
      </c>
      <c r="K130" s="514"/>
      <c r="L130" s="525"/>
      <c r="M130" s="514">
        <f t="shared" si="40"/>
        <v>0</v>
      </c>
      <c r="N130" s="525"/>
      <c r="O130" s="514">
        <f t="shared" si="42"/>
        <v>0</v>
      </c>
      <c r="P130" s="514">
        <f t="shared" si="43"/>
        <v>0</v>
      </c>
      <c r="Q130" s="269"/>
    </row>
    <row r="131" spans="2:17" ht="12.5">
      <c r="B131" s="195" t="str">
        <f t="shared" si="44"/>
        <v/>
      </c>
      <c r="C131" s="507">
        <f>IF(D93="","-",+C130+1)</f>
        <v>2042</v>
      </c>
      <c r="D131" s="374">
        <f>IF(F130+SUM(E$99:E130)=D$92,F130,D$92-SUM(E$99:E130))</f>
        <v>1298519.3741758838</v>
      </c>
      <c r="E131" s="522">
        <f>IF(+J96&lt;F130,J96,D131)</f>
        <v>108980.43181818182</v>
      </c>
      <c r="F131" s="523">
        <f t="shared" si="52"/>
        <v>1189538.9423577019</v>
      </c>
      <c r="G131" s="523">
        <f t="shared" ref="G131:G154" si="56">+(F131+D131)/2</f>
        <v>1244029.158266793</v>
      </c>
      <c r="H131" s="526">
        <f t="shared" ref="H131:H154" si="57">+J$94*G131+E131</f>
        <v>262450.15886097093</v>
      </c>
      <c r="I131" s="577">
        <f t="shared" ref="I131:I154" si="58">+J$95*G131+E131</f>
        <v>262450.15886097093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si="44"/>
        <v/>
      </c>
      <c r="C132" s="507">
        <f>IF(D93="","-",+C131+1)</f>
        <v>2043</v>
      </c>
      <c r="D132" s="374">
        <f>IF(F131+SUM(E$99:E131)=D$92,F131,D$92-SUM(E$99:E131))</f>
        <v>1189538.9423577019</v>
      </c>
      <c r="E132" s="522">
        <f>IF(+J96&lt;F131,J96,D132)</f>
        <v>108980.43181818182</v>
      </c>
      <c r="F132" s="523">
        <f t="shared" ref="F132:F154" si="63">+D132-E132</f>
        <v>1080558.5105395201</v>
      </c>
      <c r="G132" s="523">
        <f t="shared" si="56"/>
        <v>1135048.7264486109</v>
      </c>
      <c r="H132" s="526">
        <f t="shared" si="57"/>
        <v>249005.78176337652</v>
      </c>
      <c r="I132" s="577">
        <f t="shared" si="58"/>
        <v>249005.78176337652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2044</v>
      </c>
      <c r="D133" s="374">
        <f>IF(F132+SUM(E$99:E132)=D$92,F132,D$92-SUM(E$99:E132))</f>
        <v>1080558.5105395201</v>
      </c>
      <c r="E133" s="522">
        <f>IF(+J96&lt;F132,J96,D133)</f>
        <v>108980.43181818182</v>
      </c>
      <c r="F133" s="523">
        <f t="shared" si="63"/>
        <v>971578.07872133818</v>
      </c>
      <c r="G133" s="523">
        <f t="shared" si="56"/>
        <v>1026068.2946304291</v>
      </c>
      <c r="H133" s="526">
        <f t="shared" si="57"/>
        <v>235561.40466578217</v>
      </c>
      <c r="I133" s="577">
        <f t="shared" si="58"/>
        <v>235561.40466578217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2045</v>
      </c>
      <c r="D134" s="374">
        <f>IF(F133+SUM(E$99:E133)=D$92,F133,D$92-SUM(E$99:E133))</f>
        <v>971578.07872133818</v>
      </c>
      <c r="E134" s="522">
        <f>IF(+J96&lt;F133,J96,D134)</f>
        <v>108980.43181818182</v>
      </c>
      <c r="F134" s="523">
        <f t="shared" si="63"/>
        <v>862597.6469031563</v>
      </c>
      <c r="G134" s="523">
        <f t="shared" si="56"/>
        <v>917087.86281224724</v>
      </c>
      <c r="H134" s="526">
        <f t="shared" si="57"/>
        <v>222117.02756818783</v>
      </c>
      <c r="I134" s="577">
        <f t="shared" si="58"/>
        <v>222117.02756818783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2046</v>
      </c>
      <c r="D135" s="374">
        <f>IF(F134+SUM(E$99:E134)=D$92,F134,D$92-SUM(E$99:E134))</f>
        <v>862597.6469031563</v>
      </c>
      <c r="E135" s="522">
        <f>IF(+J96&lt;F134,J96,D135)</f>
        <v>108980.43181818182</v>
      </c>
      <c r="F135" s="523">
        <f t="shared" si="63"/>
        <v>753617.21508497442</v>
      </c>
      <c r="G135" s="523">
        <f t="shared" si="56"/>
        <v>808107.43099406536</v>
      </c>
      <c r="H135" s="526">
        <f t="shared" si="57"/>
        <v>208672.65047059348</v>
      </c>
      <c r="I135" s="577">
        <f t="shared" si="58"/>
        <v>208672.65047059348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2047</v>
      </c>
      <c r="D136" s="374">
        <f>IF(F135+SUM(E$99:E135)=D$92,F135,D$92-SUM(E$99:E135))</f>
        <v>753617.21508497442</v>
      </c>
      <c r="E136" s="522">
        <f>IF(+J96&lt;F135,J96,D136)</f>
        <v>108980.43181818182</v>
      </c>
      <c r="F136" s="523">
        <f t="shared" si="63"/>
        <v>644636.78326679254</v>
      </c>
      <c r="G136" s="523">
        <f t="shared" si="56"/>
        <v>699126.99917588348</v>
      </c>
      <c r="H136" s="526">
        <f t="shared" si="57"/>
        <v>195228.2733729991</v>
      </c>
      <c r="I136" s="577">
        <f t="shared" si="58"/>
        <v>195228.2733729991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2048</v>
      </c>
      <c r="D137" s="374">
        <f>IF(F136+SUM(E$99:E136)=D$92,F136,D$92-SUM(E$99:E136))</f>
        <v>644636.78326679254</v>
      </c>
      <c r="E137" s="522">
        <f>IF(+J96&lt;F136,J96,D137)</f>
        <v>108980.43181818182</v>
      </c>
      <c r="F137" s="523">
        <f t="shared" si="63"/>
        <v>535656.35144861066</v>
      </c>
      <c r="G137" s="523">
        <f t="shared" si="56"/>
        <v>590146.5673577016</v>
      </c>
      <c r="H137" s="526">
        <f t="shared" si="57"/>
        <v>181783.89627540472</v>
      </c>
      <c r="I137" s="577">
        <f t="shared" si="58"/>
        <v>181783.89627540472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2049</v>
      </c>
      <c r="D138" s="374">
        <f>IF(F137+SUM(E$99:E137)=D$92,F137,D$92-SUM(E$99:E137))</f>
        <v>535656.35144861066</v>
      </c>
      <c r="E138" s="522">
        <f>IF(+J96&lt;F137,J96,D138)</f>
        <v>108980.43181818182</v>
      </c>
      <c r="F138" s="523">
        <f t="shared" si="63"/>
        <v>426675.91963042883</v>
      </c>
      <c r="G138" s="523">
        <f t="shared" si="56"/>
        <v>481166.13553951972</v>
      </c>
      <c r="H138" s="526">
        <f t="shared" si="57"/>
        <v>168339.51917781038</v>
      </c>
      <c r="I138" s="577">
        <f t="shared" si="58"/>
        <v>168339.51917781038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2050</v>
      </c>
      <c r="D139" s="374">
        <f>IF(F138+SUM(E$99:E138)=D$92,F138,D$92-SUM(E$99:E138))</f>
        <v>426675.91963042883</v>
      </c>
      <c r="E139" s="522">
        <f>IF(+J96&lt;F138,J96,D139)</f>
        <v>108980.43181818182</v>
      </c>
      <c r="F139" s="523">
        <f t="shared" si="63"/>
        <v>317695.48781224701</v>
      </c>
      <c r="G139" s="523">
        <f t="shared" si="56"/>
        <v>372185.70372133795</v>
      </c>
      <c r="H139" s="526">
        <f t="shared" si="57"/>
        <v>154895.14208021603</v>
      </c>
      <c r="I139" s="577">
        <f t="shared" si="58"/>
        <v>154895.14208021603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2051</v>
      </c>
      <c r="D140" s="374">
        <f>IF(F139+SUM(E$99:E139)=D$92,F139,D$92-SUM(E$99:E139))</f>
        <v>317695.48781224701</v>
      </c>
      <c r="E140" s="522">
        <f>IF(+J96&lt;F139,J96,D140)</f>
        <v>108980.43181818182</v>
      </c>
      <c r="F140" s="523">
        <f t="shared" si="63"/>
        <v>208715.05599406519</v>
      </c>
      <c r="G140" s="523">
        <f t="shared" si="56"/>
        <v>263205.27190315607</v>
      </c>
      <c r="H140" s="526">
        <f t="shared" si="57"/>
        <v>141450.76498262168</v>
      </c>
      <c r="I140" s="577">
        <f t="shared" si="58"/>
        <v>141450.76498262168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2052</v>
      </c>
      <c r="D141" s="374">
        <f>IF(F140+SUM(E$99:E140)=D$92,F140,D$92-SUM(E$99:E140))</f>
        <v>208715.05599406519</v>
      </c>
      <c r="E141" s="522">
        <f>IF(+J96&lt;F140,J96,D141)</f>
        <v>108980.43181818182</v>
      </c>
      <c r="F141" s="523">
        <f t="shared" si="63"/>
        <v>99734.624175883364</v>
      </c>
      <c r="G141" s="523">
        <f t="shared" si="56"/>
        <v>154224.84008497428</v>
      </c>
      <c r="H141" s="526">
        <f t="shared" si="57"/>
        <v>128006.38788502733</v>
      </c>
      <c r="I141" s="577">
        <f t="shared" si="58"/>
        <v>128006.38788502733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2053</v>
      </c>
      <c r="D142" s="374">
        <f>IF(F141+SUM(E$99:E141)=D$92,F141,D$92-SUM(E$99:E141))</f>
        <v>99734.624175883364</v>
      </c>
      <c r="E142" s="522">
        <f>IF(+J96&lt;F141,J96,D142)</f>
        <v>99734.624175883364</v>
      </c>
      <c r="F142" s="523">
        <f t="shared" si="63"/>
        <v>0</v>
      </c>
      <c r="G142" s="523">
        <f t="shared" si="56"/>
        <v>49867.312087941682</v>
      </c>
      <c r="H142" s="526">
        <f t="shared" si="57"/>
        <v>105886.50793490752</v>
      </c>
      <c r="I142" s="577">
        <f t="shared" si="58"/>
        <v>105886.50793490752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3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3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4795139</v>
      </c>
      <c r="F155" s="375"/>
      <c r="G155" s="375"/>
      <c r="H155" s="375">
        <f>SUM(H99:H154)</f>
        <v>17753922.490547664</v>
      </c>
      <c r="I155" s="375">
        <f>SUM(I99:I154)</f>
        <v>17753922.490547664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524847.24314257212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524847.24314257212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672" t="s">
        <v>538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122110.20930232559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515">
        <v>3794242.841862171</v>
      </c>
      <c r="E29" s="516">
        <v>125017.59523809524</v>
      </c>
      <c r="F29" s="515">
        <v>3669225.2466240758</v>
      </c>
      <c r="G29" s="516">
        <v>544629.05965082115</v>
      </c>
      <c r="H29" s="510">
        <v>544629.05965082115</v>
      </c>
      <c r="I29" s="511">
        <f t="shared" si="9"/>
        <v>0</v>
      </c>
      <c r="J29" s="511"/>
      <c r="K29" s="518">
        <f t="shared" ref="K29" si="15">G29</f>
        <v>544629.05965082115</v>
      </c>
      <c r="L29" s="519">
        <f t="shared" ref="L29" si="16">IF(K29&lt;&gt;0,+G29-K29,0)</f>
        <v>0</v>
      </c>
      <c r="M29" s="518">
        <f t="shared" ref="M29" si="17">H29</f>
        <v>544629.05965082115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15">
        <v>3669225.2466240758</v>
      </c>
      <c r="E30" s="516">
        <v>125017.59523809524</v>
      </c>
      <c r="F30" s="515">
        <v>3544207.6513859807</v>
      </c>
      <c r="G30" s="516">
        <v>580642.49939418666</v>
      </c>
      <c r="H30" s="510">
        <v>580642.49939418666</v>
      </c>
      <c r="I30" s="511">
        <f t="shared" si="9"/>
        <v>0</v>
      </c>
      <c r="J30" s="511"/>
      <c r="K30" s="518">
        <f t="shared" ref="K30" si="18">G30</f>
        <v>580642.49939418666</v>
      </c>
      <c r="L30" s="519">
        <f t="shared" ref="L30" si="19">IF(K30&lt;&gt;0,+G30-K30,0)</f>
        <v>0</v>
      </c>
      <c r="M30" s="518">
        <f t="shared" ref="M30" si="20">H30</f>
        <v>580642.49939418666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515">
        <v>3544207.6513859807</v>
      </c>
      <c r="E31" s="516">
        <v>119334.97727272728</v>
      </c>
      <c r="F31" s="515">
        <v>3424872.6741132536</v>
      </c>
      <c r="G31" s="516">
        <v>535832.06805947493</v>
      </c>
      <c r="H31" s="510">
        <v>535832.06805947493</v>
      </c>
      <c r="I31" s="511">
        <f t="shared" si="9"/>
        <v>0</v>
      </c>
      <c r="J31" s="511"/>
      <c r="K31" s="518">
        <f t="shared" ref="K31" si="23">G31</f>
        <v>535832.06805947493</v>
      </c>
      <c r="L31" s="519">
        <f t="shared" ref="L31" si="24">IF(K31&lt;&gt;0,+G31-K31,0)</f>
        <v>0</v>
      </c>
      <c r="M31" s="518">
        <f t="shared" ref="M31" si="25">H31</f>
        <v>535832.06805947493</v>
      </c>
      <c r="N31" s="514">
        <f t="shared" ref="N31" si="26">IF(M31&lt;&gt;0,+H31-M31,0)</f>
        <v>0</v>
      </c>
      <c r="O31" s="514">
        <f t="shared" ref="O31" si="27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3424872.6741132536</v>
      </c>
      <c r="E32" s="522">
        <f>IF(+I14&lt;F31,I14,D32)</f>
        <v>122110.20930232559</v>
      </c>
      <c r="F32" s="523">
        <f t="shared" ref="F32:F48" si="28">+D32-E32</f>
        <v>3302762.4648109279</v>
      </c>
      <c r="G32" s="524">
        <f t="shared" ref="G32:G55" si="29">+I$12*((D32+F32)/2)+E32</f>
        <v>524847.24314257212</v>
      </c>
      <c r="H32" s="491">
        <f t="shared" ref="H32:H55" si="30">+I$13*((D32+F32)/2)+E32</f>
        <v>524847.24314257212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3302762.4648109279</v>
      </c>
      <c r="E33" s="522">
        <f>IF(+I14&lt;F32,I14,D33)</f>
        <v>122110.20930232559</v>
      </c>
      <c r="F33" s="523">
        <f t="shared" si="28"/>
        <v>3180652.2555086021</v>
      </c>
      <c r="G33" s="524">
        <f t="shared" si="29"/>
        <v>510227.45402484818</v>
      </c>
      <c r="H33" s="491">
        <f t="shared" si="30"/>
        <v>510227.45402484818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3180652.2555086021</v>
      </c>
      <c r="E34" s="522">
        <f>IF(+I14&lt;F33,I14,D34)</f>
        <v>122110.20930232559</v>
      </c>
      <c r="F34" s="523">
        <f t="shared" si="28"/>
        <v>3058542.0462062764</v>
      </c>
      <c r="G34" s="524">
        <f t="shared" si="29"/>
        <v>495607.66490712424</v>
      </c>
      <c r="H34" s="491">
        <f t="shared" si="30"/>
        <v>495607.66490712424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3058542.0462062764</v>
      </c>
      <c r="E35" s="522">
        <f>IF(+I14&lt;F34,I14,D35)</f>
        <v>122110.20930232559</v>
      </c>
      <c r="F35" s="523">
        <f t="shared" si="28"/>
        <v>2936431.8369039507</v>
      </c>
      <c r="G35" s="524">
        <f t="shared" si="29"/>
        <v>480987.87578940042</v>
      </c>
      <c r="H35" s="491">
        <f t="shared" si="30"/>
        <v>480987.87578940042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2936431.8369039507</v>
      </c>
      <c r="E36" s="522">
        <f>IF(+I14&lt;F35,I14,D36)</f>
        <v>122110.20930232559</v>
      </c>
      <c r="F36" s="523">
        <f t="shared" si="28"/>
        <v>2814321.6276016249</v>
      </c>
      <c r="G36" s="524">
        <f t="shared" si="29"/>
        <v>466368.08667167649</v>
      </c>
      <c r="H36" s="491">
        <f t="shared" si="30"/>
        <v>466368.08667167649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2814321.6276016249</v>
      </c>
      <c r="E37" s="522">
        <f>IF(+I14&lt;F36,I14,D37)</f>
        <v>122110.20930232559</v>
      </c>
      <c r="F37" s="523">
        <f t="shared" si="28"/>
        <v>2692211.4182992992</v>
      </c>
      <c r="G37" s="524">
        <f t="shared" si="29"/>
        <v>451748.29755395255</v>
      </c>
      <c r="H37" s="491">
        <f t="shared" si="30"/>
        <v>451748.29755395255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2692211.4182992992</v>
      </c>
      <c r="E38" s="522">
        <f>IF(+I14&lt;F37,I14,D38)</f>
        <v>122110.20930232559</v>
      </c>
      <c r="F38" s="523">
        <f t="shared" si="28"/>
        <v>2570101.2089969735</v>
      </c>
      <c r="G38" s="524">
        <f t="shared" si="29"/>
        <v>437128.50843622873</v>
      </c>
      <c r="H38" s="491">
        <f t="shared" si="30"/>
        <v>437128.50843622873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2570101.2089969735</v>
      </c>
      <c r="E39" s="522">
        <f>IF(+I14&lt;F38,I14,D39)</f>
        <v>122110.20930232559</v>
      </c>
      <c r="F39" s="523">
        <f t="shared" si="28"/>
        <v>2447990.9996946477</v>
      </c>
      <c r="G39" s="524">
        <f t="shared" si="29"/>
        <v>422508.71931850479</v>
      </c>
      <c r="H39" s="491">
        <f t="shared" si="30"/>
        <v>422508.71931850479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2447990.9996946477</v>
      </c>
      <c r="E40" s="522">
        <f>IF(+I14&lt;F39,I14,D40)</f>
        <v>122110.20930232559</v>
      </c>
      <c r="F40" s="523">
        <f t="shared" si="28"/>
        <v>2325880.790392322</v>
      </c>
      <c r="G40" s="524">
        <f t="shared" si="29"/>
        <v>407888.93020078086</v>
      </c>
      <c r="H40" s="491">
        <f t="shared" si="30"/>
        <v>407888.93020078086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2325880.790392322</v>
      </c>
      <c r="E41" s="522">
        <f>IF(+I14&lt;F40,I14,D41)</f>
        <v>122110.20930232559</v>
      </c>
      <c r="F41" s="523">
        <f t="shared" si="28"/>
        <v>2203770.5810899963</v>
      </c>
      <c r="G41" s="524">
        <f t="shared" si="29"/>
        <v>393269.14108305692</v>
      </c>
      <c r="H41" s="491">
        <f t="shared" si="30"/>
        <v>393269.14108305692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2203770.5810899963</v>
      </c>
      <c r="E42" s="522">
        <f>IF(+I14&lt;F41,I14,D42)</f>
        <v>122110.20930232559</v>
      </c>
      <c r="F42" s="523">
        <f t="shared" si="28"/>
        <v>2081660.3717876708</v>
      </c>
      <c r="G42" s="524">
        <f t="shared" si="29"/>
        <v>378649.3519653331</v>
      </c>
      <c r="H42" s="491">
        <f t="shared" si="30"/>
        <v>378649.3519653331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2081660.3717876708</v>
      </c>
      <c r="E43" s="522">
        <f>IF(+I14&lt;F42,I14,D43)</f>
        <v>122110.20930232559</v>
      </c>
      <c r="F43" s="523">
        <f t="shared" si="28"/>
        <v>1959550.1624853453</v>
      </c>
      <c r="G43" s="524">
        <f t="shared" si="29"/>
        <v>364029.56284760922</v>
      </c>
      <c r="H43" s="491">
        <f t="shared" si="30"/>
        <v>364029.56284760922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1959550.1624853453</v>
      </c>
      <c r="E44" s="522">
        <f>IF(+I14&lt;F43,I14,D44)</f>
        <v>122110.20930232559</v>
      </c>
      <c r="F44" s="523">
        <f t="shared" si="28"/>
        <v>1837439.9531830198</v>
      </c>
      <c r="G44" s="524">
        <f t="shared" si="29"/>
        <v>349409.77372988535</v>
      </c>
      <c r="H44" s="491">
        <f t="shared" si="30"/>
        <v>349409.77372988535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1837439.9531830198</v>
      </c>
      <c r="E45" s="522">
        <f>IF(+I14&lt;F44,I14,D45)</f>
        <v>122110.20930232559</v>
      </c>
      <c r="F45" s="523">
        <f t="shared" si="28"/>
        <v>1715329.7438806943</v>
      </c>
      <c r="G45" s="524">
        <f t="shared" si="29"/>
        <v>334789.98461216147</v>
      </c>
      <c r="H45" s="491">
        <f t="shared" si="30"/>
        <v>334789.98461216147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1715329.7438806943</v>
      </c>
      <c r="E46" s="522">
        <f>IF(+I14&lt;F45,I14,D46)</f>
        <v>122110.20930232559</v>
      </c>
      <c r="F46" s="523">
        <f t="shared" si="28"/>
        <v>1593219.5345783688</v>
      </c>
      <c r="G46" s="524">
        <f t="shared" si="29"/>
        <v>320170.19549443759</v>
      </c>
      <c r="H46" s="491">
        <f t="shared" si="30"/>
        <v>320170.19549443759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1593219.5345783688</v>
      </c>
      <c r="E47" s="522">
        <f>IF(+I14&lt;F46,I14,D47)</f>
        <v>122110.20930232559</v>
      </c>
      <c r="F47" s="523">
        <f t="shared" si="28"/>
        <v>1471109.3252760433</v>
      </c>
      <c r="G47" s="524">
        <f t="shared" si="29"/>
        <v>305550.40637671371</v>
      </c>
      <c r="H47" s="491">
        <f t="shared" si="30"/>
        <v>305550.40637671371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1471109.3252760433</v>
      </c>
      <c r="E48" s="522">
        <f>IF(+I14&lt;F47,I14,D48)</f>
        <v>122110.20930232559</v>
      </c>
      <c r="F48" s="523">
        <f t="shared" si="28"/>
        <v>1348999.1159737178</v>
      </c>
      <c r="G48" s="524">
        <f t="shared" si="29"/>
        <v>290930.61725898983</v>
      </c>
      <c r="H48" s="491">
        <f t="shared" si="30"/>
        <v>290930.61725898983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1348999.1159737178</v>
      </c>
      <c r="E49" s="522">
        <f>IF(+I14&lt;F48,I14,D49)</f>
        <v>122110.20930232559</v>
      </c>
      <c r="F49" s="523">
        <f t="shared" ref="F49:F72" si="31">+D49-E49</f>
        <v>1226888.9066713923</v>
      </c>
      <c r="G49" s="524">
        <f t="shared" si="29"/>
        <v>276310.82814126596</v>
      </c>
      <c r="H49" s="491">
        <f t="shared" si="30"/>
        <v>276310.82814126596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1226888.9066713923</v>
      </c>
      <c r="E50" s="522">
        <f>IF(+I14&lt;F49,I14,D50)</f>
        <v>122110.20930232559</v>
      </c>
      <c r="F50" s="523">
        <f t="shared" si="31"/>
        <v>1104778.6973690668</v>
      </c>
      <c r="G50" s="524">
        <f t="shared" si="29"/>
        <v>261691.03902354208</v>
      </c>
      <c r="H50" s="491">
        <f t="shared" si="30"/>
        <v>261691.03902354208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1104778.6973690668</v>
      </c>
      <c r="E51" s="522">
        <f>IF(+I14&lt;F50,I14,D51)</f>
        <v>122110.20930232559</v>
      </c>
      <c r="F51" s="523">
        <f t="shared" si="31"/>
        <v>982668.48806674115</v>
      </c>
      <c r="G51" s="524">
        <f t="shared" si="29"/>
        <v>247071.2499058182</v>
      </c>
      <c r="H51" s="491">
        <f t="shared" si="30"/>
        <v>247071.2499058182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982668.48806674115</v>
      </c>
      <c r="E52" s="522">
        <f>IF(+I14&lt;F51,I14,D52)</f>
        <v>122110.20930232559</v>
      </c>
      <c r="F52" s="523">
        <f t="shared" si="31"/>
        <v>860558.27876441553</v>
      </c>
      <c r="G52" s="524">
        <f t="shared" si="29"/>
        <v>232451.46078809432</v>
      </c>
      <c r="H52" s="491">
        <f t="shared" si="30"/>
        <v>232451.46078809432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860558.27876441553</v>
      </c>
      <c r="E53" s="522">
        <f>IF(+I14&lt;F52,I14,D53)</f>
        <v>122110.20930232559</v>
      </c>
      <c r="F53" s="523">
        <f t="shared" si="31"/>
        <v>738448.06946208992</v>
      </c>
      <c r="G53" s="524">
        <f t="shared" si="29"/>
        <v>217831.67167037042</v>
      </c>
      <c r="H53" s="491">
        <f t="shared" si="30"/>
        <v>217831.67167037042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738448.06946208992</v>
      </c>
      <c r="E54" s="522">
        <f>IF(+I14&lt;F53,I14,D54)</f>
        <v>122110.20930232559</v>
      </c>
      <c r="F54" s="523">
        <f t="shared" si="31"/>
        <v>616337.8601597643</v>
      </c>
      <c r="G54" s="524">
        <f t="shared" si="29"/>
        <v>203211.88255264654</v>
      </c>
      <c r="H54" s="491">
        <f t="shared" si="30"/>
        <v>203211.88255264654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616337.8601597643</v>
      </c>
      <c r="E55" s="522">
        <f>IF(+I14&lt;F54,I14,D55)</f>
        <v>122110.20930232559</v>
      </c>
      <c r="F55" s="523">
        <f t="shared" si="31"/>
        <v>494227.65085743868</v>
      </c>
      <c r="G55" s="524">
        <f t="shared" si="29"/>
        <v>188592.09343492263</v>
      </c>
      <c r="H55" s="491">
        <f t="shared" si="30"/>
        <v>188592.09343492263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494227.65085743868</v>
      </c>
      <c r="E56" s="522">
        <f>IF(+I14&lt;F55,I14,D56)</f>
        <v>122110.20930232559</v>
      </c>
      <c r="F56" s="523">
        <f t="shared" si="31"/>
        <v>372117.44155511307</v>
      </c>
      <c r="G56" s="524">
        <f t="shared" ref="G56:G72" si="36">+I$12*((D56+F56)/2)+E56</f>
        <v>173972.30431719875</v>
      </c>
      <c r="H56" s="491">
        <f t="shared" ref="H56:H72" si="37">+I$13*((D56+F56)/2)+E56</f>
        <v>173972.30431719875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372117.44155511307</v>
      </c>
      <c r="E57" s="522">
        <f>IF(+I14&lt;F56,I14,D57)</f>
        <v>122110.20930232559</v>
      </c>
      <c r="F57" s="523">
        <f t="shared" si="31"/>
        <v>250007.23225278748</v>
      </c>
      <c r="G57" s="524">
        <f t="shared" si="36"/>
        <v>159352.51519947487</v>
      </c>
      <c r="H57" s="491">
        <f t="shared" si="37"/>
        <v>159352.51519947487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250007.23225278748</v>
      </c>
      <c r="E58" s="522">
        <f>IF(+I14&lt;F57,I14,D58)</f>
        <v>122110.20930232559</v>
      </c>
      <c r="F58" s="523">
        <f t="shared" si="31"/>
        <v>127897.02295046189</v>
      </c>
      <c r="G58" s="524">
        <f t="shared" si="36"/>
        <v>144732.726081751</v>
      </c>
      <c r="H58" s="491">
        <f t="shared" si="37"/>
        <v>144732.726081751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127897.02295046189</v>
      </c>
      <c r="E59" s="522">
        <f>IF(+I14&lt;F58,I14,D59)</f>
        <v>122110.20930232559</v>
      </c>
      <c r="F59" s="523">
        <f t="shared" si="31"/>
        <v>5786.8136481363035</v>
      </c>
      <c r="G59" s="524">
        <f t="shared" si="36"/>
        <v>130112.9369640271</v>
      </c>
      <c r="H59" s="491">
        <f t="shared" si="37"/>
        <v>130112.9369640271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5786.8136481363035</v>
      </c>
      <c r="E60" s="522">
        <f>IF(+I14&lt;F59,I14,D60)</f>
        <v>5786.8136481363035</v>
      </c>
      <c r="F60" s="523">
        <f t="shared" si="31"/>
        <v>0</v>
      </c>
      <c r="G60" s="524">
        <f t="shared" si="36"/>
        <v>6133.2301995560865</v>
      </c>
      <c r="H60" s="491">
        <f t="shared" si="37"/>
        <v>6133.2301995560865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36"/>
        <v>0</v>
      </c>
      <c r="H61" s="491">
        <f t="shared" si="37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36"/>
        <v>0</v>
      </c>
      <c r="H62" s="491">
        <f t="shared" si="37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36"/>
        <v>0</v>
      </c>
      <c r="H63" s="491">
        <f t="shared" si="37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36"/>
        <v>0</v>
      </c>
      <c r="H64" s="491">
        <f t="shared" si="37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36"/>
        <v>0</v>
      </c>
      <c r="H65" s="491">
        <f t="shared" si="37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36"/>
        <v>0</v>
      </c>
      <c r="H66" s="491">
        <f t="shared" si="37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36"/>
        <v>0</v>
      </c>
      <c r="H67" s="491">
        <f t="shared" si="37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36"/>
        <v>0</v>
      </c>
      <c r="H68" s="491">
        <f t="shared" si="37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36"/>
        <v>0</v>
      </c>
      <c r="H69" s="491">
        <f t="shared" si="37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36"/>
        <v>0</v>
      </c>
      <c r="H70" s="491">
        <f t="shared" si="37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36"/>
        <v>0</v>
      </c>
      <c r="H71" s="491">
        <f t="shared" si="37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36"/>
        <v>0</v>
      </c>
      <c r="H72" s="471">
        <f t="shared" si="37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5250739.0000000028</v>
      </c>
      <c r="F73" s="375"/>
      <c r="G73" s="375">
        <f>SUM(G17:G72)</f>
        <v>19488053.891184125</v>
      </c>
      <c r="H73" s="375">
        <f>SUM(H17:H72)</f>
        <v>19488053.891184125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580642.49939418666</v>
      </c>
      <c r="N87" s="546">
        <f>IF(J92&lt;D11,0,VLOOKUP(J92,C17:O72,11))</f>
        <v>580642.49939418666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567099.86356419662</v>
      </c>
      <c r="N88" s="550">
        <f>IF(J92&lt;D11,0,VLOOKUP(J92,C99:P154,7))</f>
        <v>567099.86356419662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-13542.635829990031</v>
      </c>
      <c r="N89" s="555">
        <f>+N88-N87</f>
        <v>-13542.635829990031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119334.97727272728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38">+I99-H99</f>
        <v>0</v>
      </c>
      <c r="K99" s="514"/>
      <c r="L99" s="512">
        <f t="shared" ref="L99:L104" si="39">H99</f>
        <v>492159.85552560829</v>
      </c>
      <c r="M99" s="597">
        <f t="shared" ref="M99:M130" si="40">IF(L99&lt;&gt;0,+H99-L99,0)</f>
        <v>0</v>
      </c>
      <c r="N99" s="512">
        <f t="shared" ref="N99:N104" si="41">I99</f>
        <v>492159.85552560829</v>
      </c>
      <c r="O99" s="513">
        <f t="shared" ref="O99:O130" si="42">IF(N99&lt;&gt;0,+I99-N99,0)</f>
        <v>0</v>
      </c>
      <c r="P99" s="513">
        <f t="shared" ref="P99:P130" si="4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38"/>
        <v>0</v>
      </c>
      <c r="K100" s="514"/>
      <c r="L100" s="518">
        <f t="shared" si="39"/>
        <v>895593.80408985249</v>
      </c>
      <c r="M100" s="519">
        <f t="shared" si="40"/>
        <v>0</v>
      </c>
      <c r="N100" s="518">
        <f t="shared" si="41"/>
        <v>895593.80408985249</v>
      </c>
      <c r="O100" s="514">
        <f t="shared" si="42"/>
        <v>0</v>
      </c>
      <c r="P100" s="514">
        <f t="shared" si="43"/>
        <v>0</v>
      </c>
      <c r="Q100" s="269"/>
    </row>
    <row r="101" spans="1:17" ht="12.5">
      <c r="B101" s="195" t="str">
        <f t="shared" ref="B101:B154" si="44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38"/>
        <v>0</v>
      </c>
      <c r="K101" s="514"/>
      <c r="L101" s="518">
        <f t="shared" si="39"/>
        <v>860666.47096382198</v>
      </c>
      <c r="M101" s="519">
        <f t="shared" si="40"/>
        <v>0</v>
      </c>
      <c r="N101" s="518">
        <f t="shared" si="41"/>
        <v>860666.47096382198</v>
      </c>
      <c r="O101" s="514">
        <f t="shared" si="42"/>
        <v>0</v>
      </c>
      <c r="P101" s="514">
        <f t="shared" si="43"/>
        <v>0</v>
      </c>
      <c r="Q101" s="269"/>
    </row>
    <row r="102" spans="1:17" ht="12.5">
      <c r="B102" s="195" t="str">
        <f t="shared" si="44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39"/>
        <v>784451.21671407181</v>
      </c>
      <c r="M102" s="519">
        <f t="shared" ref="M102:M107" si="45">IF(L102&lt;&gt;0,+H102-L102,0)</f>
        <v>0</v>
      </c>
      <c r="N102" s="518">
        <f t="shared" si="41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4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39"/>
        <v>770537.68057167216</v>
      </c>
      <c r="M103" s="519">
        <f t="shared" si="45"/>
        <v>0</v>
      </c>
      <c r="N103" s="518">
        <f t="shared" si="41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4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38"/>
        <v>0</v>
      </c>
      <c r="K104" s="514"/>
      <c r="L104" s="518">
        <f t="shared" si="39"/>
        <v>734333.54462045</v>
      </c>
      <c r="M104" s="519">
        <f t="shared" si="45"/>
        <v>0</v>
      </c>
      <c r="N104" s="518">
        <f t="shared" si="41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4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38"/>
        <v>0</v>
      </c>
      <c r="K105" s="514"/>
      <c r="L105" s="518">
        <f t="shared" ref="L105:L110" si="46">H105</f>
        <v>693456.56809088623</v>
      </c>
      <c r="M105" s="519">
        <f t="shared" si="45"/>
        <v>0</v>
      </c>
      <c r="N105" s="518">
        <f t="shared" ref="N105:N110" si="47"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4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38"/>
        <v>0</v>
      </c>
      <c r="K106" s="514"/>
      <c r="L106" s="518">
        <f t="shared" si="46"/>
        <v>656697.99721600045</v>
      </c>
      <c r="M106" s="519">
        <f t="shared" si="45"/>
        <v>0</v>
      </c>
      <c r="N106" s="518">
        <f t="shared" si="47"/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4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38"/>
        <v>0</v>
      </c>
      <c r="K107" s="514"/>
      <c r="L107" s="518">
        <f t="shared" si="46"/>
        <v>574046.28968548193</v>
      </c>
      <c r="M107" s="519">
        <f t="shared" si="45"/>
        <v>0</v>
      </c>
      <c r="N107" s="518">
        <f t="shared" si="47"/>
        <v>574046.28968548193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4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38"/>
        <v>0</v>
      </c>
      <c r="K108" s="514"/>
      <c r="L108" s="518">
        <f t="shared" si="46"/>
        <v>564018.23385327356</v>
      </c>
      <c r="M108" s="519">
        <f t="shared" ref="M108:M109" si="48">IF(L108&lt;&gt;0,+H108-L108,0)</f>
        <v>0</v>
      </c>
      <c r="N108" s="518">
        <f t="shared" si="47"/>
        <v>564018.23385327356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4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38"/>
        <v>0</v>
      </c>
      <c r="K109" s="514"/>
      <c r="L109" s="518">
        <f t="shared" si="46"/>
        <v>555835.00414311176</v>
      </c>
      <c r="M109" s="519">
        <f t="shared" si="48"/>
        <v>0</v>
      </c>
      <c r="N109" s="518">
        <f t="shared" si="47"/>
        <v>555835.00414311176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4"/>
        <v/>
      </c>
      <c r="C110" s="507">
        <f>IF(D93="","-",+C109+1)</f>
        <v>2021</v>
      </c>
      <c r="D110" s="508">
        <v>3942344.417051563</v>
      </c>
      <c r="E110" s="516">
        <v>128066.80487804877</v>
      </c>
      <c r="F110" s="515">
        <v>3814277.6121735144</v>
      </c>
      <c r="G110" s="515">
        <v>3878311.0146125387</v>
      </c>
      <c r="H110" s="516">
        <v>568310.27933101822</v>
      </c>
      <c r="I110" s="510">
        <v>568310.27933101822</v>
      </c>
      <c r="J110" s="514">
        <f t="shared" si="38"/>
        <v>0</v>
      </c>
      <c r="K110" s="514"/>
      <c r="L110" s="518">
        <f t="shared" si="46"/>
        <v>568310.27933101822</v>
      </c>
      <c r="M110" s="519">
        <f t="shared" ref="M110" si="49">IF(L110&lt;&gt;0,+H110-L110,0)</f>
        <v>0</v>
      </c>
      <c r="N110" s="518">
        <f t="shared" si="47"/>
        <v>568310.27933101822</v>
      </c>
      <c r="O110" s="514">
        <f t="shared" ref="O110" si="50">IF(N110&lt;&gt;0,+I110-N110,0)</f>
        <v>0</v>
      </c>
      <c r="P110" s="514">
        <f t="shared" ref="P110" si="51">+O110-M110</f>
        <v>0</v>
      </c>
      <c r="Q110" s="269"/>
    </row>
    <row r="111" spans="1:17" ht="13">
      <c r="B111" s="195" t="str">
        <f t="shared" si="44"/>
        <v/>
      </c>
      <c r="C111" s="669">
        <f>IF(D93="","-",+C110+1)</f>
        <v>2022</v>
      </c>
      <c r="D111" s="374">
        <v>3814277.6121735144</v>
      </c>
      <c r="E111" s="522">
        <v>125017.59523809524</v>
      </c>
      <c r="F111" s="523">
        <v>3689260.0169354193</v>
      </c>
      <c r="G111" s="523">
        <v>3751768.8145544669</v>
      </c>
      <c r="H111" s="526">
        <v>565692.2677894464</v>
      </c>
      <c r="I111" s="577">
        <v>565692.2677894464</v>
      </c>
      <c r="J111" s="514">
        <f t="shared" si="38"/>
        <v>0</v>
      </c>
      <c r="K111" s="514"/>
      <c r="L111" s="525"/>
      <c r="M111" s="514">
        <f t="shared" si="40"/>
        <v>0</v>
      </c>
      <c r="N111" s="525"/>
      <c r="O111" s="514">
        <f t="shared" si="42"/>
        <v>0</v>
      </c>
      <c r="P111" s="514">
        <f t="shared" si="43"/>
        <v>0</v>
      </c>
      <c r="Q111" s="269"/>
    </row>
    <row r="112" spans="1:17" ht="12.5">
      <c r="B112" s="195" t="str">
        <f t="shared" si="44"/>
        <v/>
      </c>
      <c r="C112" s="507">
        <f>IF(D93="","-",+C111+1)</f>
        <v>2023</v>
      </c>
      <c r="D112" s="374">
        <f>IF(F111+SUM(E$99:E111)=D$92,F111,D$92-SUM(E$99:E111))</f>
        <v>3689260.0169354193</v>
      </c>
      <c r="E112" s="522">
        <f>IF(+J96&lt;F111,J96,D112)</f>
        <v>119334.97727272728</v>
      </c>
      <c r="F112" s="523">
        <f t="shared" ref="F112:F131" si="52">+D112-E112</f>
        <v>3569925.0396626922</v>
      </c>
      <c r="G112" s="523">
        <f t="shared" ref="G112:G130" si="53">+(F112+D112)/2</f>
        <v>3629592.528299056</v>
      </c>
      <c r="H112" s="526">
        <f t="shared" ref="H112:H130" si="54">+J$94*G112+E112</f>
        <v>567099.86356419662</v>
      </c>
      <c r="I112" s="577">
        <f t="shared" ref="I112:I130" si="55">+J$95*G112+E112</f>
        <v>567099.86356419662</v>
      </c>
      <c r="J112" s="514">
        <f t="shared" si="38"/>
        <v>0</v>
      </c>
      <c r="K112" s="514"/>
      <c r="L112" s="525"/>
      <c r="M112" s="514">
        <f t="shared" si="40"/>
        <v>0</v>
      </c>
      <c r="N112" s="525"/>
      <c r="O112" s="514">
        <f t="shared" si="42"/>
        <v>0</v>
      </c>
      <c r="P112" s="514">
        <f t="shared" si="43"/>
        <v>0</v>
      </c>
      <c r="Q112" s="269"/>
    </row>
    <row r="113" spans="2:17" ht="12.5">
      <c r="B113" s="195" t="str">
        <f t="shared" si="44"/>
        <v/>
      </c>
      <c r="C113" s="507">
        <f>IF(D93="","-",+C112+1)</f>
        <v>2024</v>
      </c>
      <c r="D113" s="374">
        <f>IF(F112+SUM(E$99:E112)=D$92,F112,D$92-SUM(E$99:E112))</f>
        <v>3569925.0396626922</v>
      </c>
      <c r="E113" s="522">
        <f>IF(+J96&lt;F112,J96,D113)</f>
        <v>119334.97727272728</v>
      </c>
      <c r="F113" s="523">
        <f t="shared" si="52"/>
        <v>3450590.0623899652</v>
      </c>
      <c r="G113" s="523">
        <f t="shared" si="53"/>
        <v>3510257.5510263285</v>
      </c>
      <c r="H113" s="526">
        <f t="shared" si="54"/>
        <v>552378.09738452057</v>
      </c>
      <c r="I113" s="577">
        <f t="shared" si="55"/>
        <v>552378.09738452057</v>
      </c>
      <c r="J113" s="514">
        <f t="shared" si="38"/>
        <v>0</v>
      </c>
      <c r="K113" s="514"/>
      <c r="L113" s="525"/>
      <c r="M113" s="514">
        <f t="shared" si="40"/>
        <v>0</v>
      </c>
      <c r="N113" s="525"/>
      <c r="O113" s="514">
        <f t="shared" si="42"/>
        <v>0</v>
      </c>
      <c r="P113" s="514">
        <f t="shared" si="43"/>
        <v>0</v>
      </c>
      <c r="Q113" s="269"/>
    </row>
    <row r="114" spans="2:17" ht="12.5">
      <c r="B114" s="195" t="str">
        <f t="shared" si="44"/>
        <v/>
      </c>
      <c r="C114" s="507">
        <f>IF(D93="","-",+C113+1)</f>
        <v>2025</v>
      </c>
      <c r="D114" s="374">
        <f>IF(F113+SUM(E$99:E113)=D$92,F113,D$92-SUM(E$99:E113))</f>
        <v>3450590.0623899652</v>
      </c>
      <c r="E114" s="522">
        <f>IF(+J96&lt;F113,J96,D114)</f>
        <v>119334.97727272728</v>
      </c>
      <c r="F114" s="523">
        <f t="shared" si="52"/>
        <v>3331255.0851172381</v>
      </c>
      <c r="G114" s="523">
        <f t="shared" si="53"/>
        <v>3390922.5737536019</v>
      </c>
      <c r="H114" s="526">
        <f t="shared" si="54"/>
        <v>537656.33120484464</v>
      </c>
      <c r="I114" s="577">
        <f t="shared" si="55"/>
        <v>537656.33120484464</v>
      </c>
      <c r="J114" s="514">
        <f t="shared" si="38"/>
        <v>0</v>
      </c>
      <c r="K114" s="514"/>
      <c r="L114" s="525"/>
      <c r="M114" s="514">
        <f t="shared" si="40"/>
        <v>0</v>
      </c>
      <c r="N114" s="525"/>
      <c r="O114" s="514">
        <f t="shared" si="42"/>
        <v>0</v>
      </c>
      <c r="P114" s="514">
        <f t="shared" si="43"/>
        <v>0</v>
      </c>
      <c r="Q114" s="269"/>
    </row>
    <row r="115" spans="2:17" ht="12.5">
      <c r="B115" s="195" t="str">
        <f t="shared" si="44"/>
        <v/>
      </c>
      <c r="C115" s="507">
        <f>IF(D93="","-",+C114+1)</f>
        <v>2026</v>
      </c>
      <c r="D115" s="374">
        <f>IF(F114+SUM(E$99:E114)=D$92,F114,D$92-SUM(E$99:E114))</f>
        <v>3331255.0851172381</v>
      </c>
      <c r="E115" s="522">
        <f>IF(+J96&lt;F114,J96,D115)</f>
        <v>119334.97727272728</v>
      </c>
      <c r="F115" s="523">
        <f t="shared" si="52"/>
        <v>3211920.107844511</v>
      </c>
      <c r="G115" s="523">
        <f t="shared" si="53"/>
        <v>3271587.5964808743</v>
      </c>
      <c r="H115" s="526">
        <f t="shared" si="54"/>
        <v>522934.56502516859</v>
      </c>
      <c r="I115" s="577">
        <f t="shared" si="55"/>
        <v>522934.56502516859</v>
      </c>
      <c r="J115" s="514">
        <f t="shared" si="38"/>
        <v>0</v>
      </c>
      <c r="K115" s="514"/>
      <c r="L115" s="525"/>
      <c r="M115" s="514">
        <f t="shared" si="40"/>
        <v>0</v>
      </c>
      <c r="N115" s="525"/>
      <c r="O115" s="514">
        <f t="shared" si="42"/>
        <v>0</v>
      </c>
      <c r="P115" s="514">
        <f t="shared" si="43"/>
        <v>0</v>
      </c>
      <c r="Q115" s="269"/>
    </row>
    <row r="116" spans="2:17" ht="12.5">
      <c r="B116" s="195" t="str">
        <f t="shared" si="44"/>
        <v/>
      </c>
      <c r="C116" s="507">
        <f>IF(D93="","-",+C115+1)</f>
        <v>2027</v>
      </c>
      <c r="D116" s="374">
        <f>IF(F115+SUM(E$99:E115)=D$92,F115,D$92-SUM(E$99:E115))</f>
        <v>3211920.107844511</v>
      </c>
      <c r="E116" s="522">
        <f>IF(+J96&lt;F115,J96,D116)</f>
        <v>119334.97727272728</v>
      </c>
      <c r="F116" s="523">
        <f t="shared" si="52"/>
        <v>3092585.130571784</v>
      </c>
      <c r="G116" s="523">
        <f t="shared" si="53"/>
        <v>3152252.6192081477</v>
      </c>
      <c r="H116" s="526">
        <f t="shared" si="54"/>
        <v>508212.79884549265</v>
      </c>
      <c r="I116" s="577">
        <f t="shared" si="55"/>
        <v>508212.79884549265</v>
      </c>
      <c r="J116" s="514">
        <f t="shared" si="38"/>
        <v>0</v>
      </c>
      <c r="K116" s="514"/>
      <c r="L116" s="525"/>
      <c r="M116" s="514">
        <f t="shared" si="40"/>
        <v>0</v>
      </c>
      <c r="N116" s="525"/>
      <c r="O116" s="514">
        <f t="shared" si="42"/>
        <v>0</v>
      </c>
      <c r="P116" s="514">
        <f t="shared" si="43"/>
        <v>0</v>
      </c>
      <c r="Q116" s="269"/>
    </row>
    <row r="117" spans="2:17" ht="12.5">
      <c r="B117" s="195" t="str">
        <f t="shared" si="44"/>
        <v/>
      </c>
      <c r="C117" s="507">
        <f>IF(D93="","-",+C116+1)</f>
        <v>2028</v>
      </c>
      <c r="D117" s="374">
        <f>IF(F116+SUM(E$99:E116)=D$92,F116,D$92-SUM(E$99:E116))</f>
        <v>3092585.130571784</v>
      </c>
      <c r="E117" s="522">
        <f>IF(+J96&lt;F116,J96,D117)</f>
        <v>119334.97727272728</v>
      </c>
      <c r="F117" s="523">
        <f t="shared" si="52"/>
        <v>2973250.1532990569</v>
      </c>
      <c r="G117" s="523">
        <f t="shared" si="53"/>
        <v>3032917.6419354202</v>
      </c>
      <c r="H117" s="526">
        <f t="shared" si="54"/>
        <v>493491.0326658166</v>
      </c>
      <c r="I117" s="577">
        <f t="shared" si="55"/>
        <v>493491.0326658166</v>
      </c>
      <c r="J117" s="514">
        <f t="shared" si="38"/>
        <v>0</v>
      </c>
      <c r="K117" s="514"/>
      <c r="L117" s="525"/>
      <c r="M117" s="514">
        <f t="shared" si="40"/>
        <v>0</v>
      </c>
      <c r="N117" s="525"/>
      <c r="O117" s="514">
        <f t="shared" si="42"/>
        <v>0</v>
      </c>
      <c r="P117" s="514">
        <f t="shared" si="43"/>
        <v>0</v>
      </c>
      <c r="Q117" s="269"/>
    </row>
    <row r="118" spans="2:17" ht="12.5">
      <c r="B118" s="195" t="str">
        <f t="shared" si="44"/>
        <v/>
      </c>
      <c r="C118" s="507">
        <f>IF(D93="","-",+C117+1)</f>
        <v>2029</v>
      </c>
      <c r="D118" s="374">
        <f>IF(F117+SUM(E$99:E117)=D$92,F117,D$92-SUM(E$99:E117))</f>
        <v>2973250.1532990569</v>
      </c>
      <c r="E118" s="522">
        <f>IF(+J96&lt;F117,J96,D118)</f>
        <v>119334.97727272728</v>
      </c>
      <c r="F118" s="523">
        <f t="shared" si="52"/>
        <v>2853915.1760263299</v>
      </c>
      <c r="G118" s="523">
        <f t="shared" si="53"/>
        <v>2913582.6646626936</v>
      </c>
      <c r="H118" s="526">
        <f t="shared" si="54"/>
        <v>478769.26648614067</v>
      </c>
      <c r="I118" s="577">
        <f t="shared" si="55"/>
        <v>478769.26648614067</v>
      </c>
      <c r="J118" s="514">
        <f t="shared" si="38"/>
        <v>0</v>
      </c>
      <c r="K118" s="514"/>
      <c r="L118" s="525"/>
      <c r="M118" s="514">
        <f t="shared" si="40"/>
        <v>0</v>
      </c>
      <c r="N118" s="525"/>
      <c r="O118" s="514">
        <f t="shared" si="42"/>
        <v>0</v>
      </c>
      <c r="P118" s="514">
        <f t="shared" si="43"/>
        <v>0</v>
      </c>
      <c r="Q118" s="269"/>
    </row>
    <row r="119" spans="2:17" ht="12.5">
      <c r="B119" s="195" t="str">
        <f t="shared" si="44"/>
        <v/>
      </c>
      <c r="C119" s="507">
        <f>IF(D93="","-",+C118+1)</f>
        <v>2030</v>
      </c>
      <c r="D119" s="374">
        <f>IF(F118+SUM(E$99:E118)=D$92,F118,D$92-SUM(E$99:E118))</f>
        <v>2853915.1760263299</v>
      </c>
      <c r="E119" s="522">
        <f>IF(+J96&lt;F118,J96,D119)</f>
        <v>119334.97727272728</v>
      </c>
      <c r="F119" s="523">
        <f t="shared" si="52"/>
        <v>2734580.1987536028</v>
      </c>
      <c r="G119" s="523">
        <f t="shared" si="53"/>
        <v>2794247.6873899661</v>
      </c>
      <c r="H119" s="526">
        <f t="shared" si="54"/>
        <v>464047.50030646467</v>
      </c>
      <c r="I119" s="577">
        <f t="shared" si="55"/>
        <v>464047.50030646467</v>
      </c>
      <c r="J119" s="514">
        <f t="shared" si="38"/>
        <v>0</v>
      </c>
      <c r="K119" s="514"/>
      <c r="L119" s="525"/>
      <c r="M119" s="514">
        <f t="shared" si="40"/>
        <v>0</v>
      </c>
      <c r="N119" s="525"/>
      <c r="O119" s="514">
        <f t="shared" si="42"/>
        <v>0</v>
      </c>
      <c r="P119" s="514">
        <f t="shared" si="43"/>
        <v>0</v>
      </c>
      <c r="Q119" s="269"/>
    </row>
    <row r="120" spans="2:17" ht="12.5">
      <c r="B120" s="195" t="str">
        <f t="shared" si="44"/>
        <v/>
      </c>
      <c r="C120" s="507">
        <f>IF(D93="","-",+C119+1)</f>
        <v>2031</v>
      </c>
      <c r="D120" s="374">
        <f>IF(F119+SUM(E$99:E119)=D$92,F119,D$92-SUM(E$99:E119))</f>
        <v>2734580.1987536028</v>
      </c>
      <c r="E120" s="522">
        <f>IF(+J96&lt;F119,J96,D120)</f>
        <v>119334.97727272728</v>
      </c>
      <c r="F120" s="523">
        <f t="shared" si="52"/>
        <v>2615245.2214808757</v>
      </c>
      <c r="G120" s="523">
        <f t="shared" si="53"/>
        <v>2674912.7101172395</v>
      </c>
      <c r="H120" s="526">
        <f t="shared" si="54"/>
        <v>449325.73412678874</v>
      </c>
      <c r="I120" s="577">
        <f t="shared" si="55"/>
        <v>449325.73412678874</v>
      </c>
      <c r="J120" s="514">
        <f t="shared" si="38"/>
        <v>0</v>
      </c>
      <c r="K120" s="514"/>
      <c r="L120" s="525"/>
      <c r="M120" s="514">
        <f t="shared" si="40"/>
        <v>0</v>
      </c>
      <c r="N120" s="525"/>
      <c r="O120" s="514">
        <f t="shared" si="42"/>
        <v>0</v>
      </c>
      <c r="P120" s="514">
        <f t="shared" si="43"/>
        <v>0</v>
      </c>
      <c r="Q120" s="269"/>
    </row>
    <row r="121" spans="2:17" ht="12.5">
      <c r="B121" s="195" t="str">
        <f t="shared" si="44"/>
        <v/>
      </c>
      <c r="C121" s="507">
        <f>IF(D93="","-",+C120+1)</f>
        <v>2032</v>
      </c>
      <c r="D121" s="374">
        <f>IF(F120+SUM(E$99:E120)=D$92,F120,D$92-SUM(E$99:E120))</f>
        <v>2615245.2214808757</v>
      </c>
      <c r="E121" s="522">
        <f>IF(+J96&lt;F120,J96,D121)</f>
        <v>119334.97727272728</v>
      </c>
      <c r="F121" s="523">
        <f t="shared" si="52"/>
        <v>2495910.2442081487</v>
      </c>
      <c r="G121" s="523">
        <f t="shared" si="53"/>
        <v>2555577.732844512</v>
      </c>
      <c r="H121" s="526">
        <f t="shared" si="54"/>
        <v>434603.96794711269</v>
      </c>
      <c r="I121" s="577">
        <f t="shared" si="55"/>
        <v>434603.96794711269</v>
      </c>
      <c r="J121" s="514">
        <f t="shared" si="38"/>
        <v>0</v>
      </c>
      <c r="K121" s="514"/>
      <c r="L121" s="525"/>
      <c r="M121" s="514">
        <f t="shared" si="40"/>
        <v>0</v>
      </c>
      <c r="N121" s="525"/>
      <c r="O121" s="514">
        <f t="shared" si="42"/>
        <v>0</v>
      </c>
      <c r="P121" s="514">
        <f t="shared" si="43"/>
        <v>0</v>
      </c>
      <c r="Q121" s="269"/>
    </row>
    <row r="122" spans="2:17" ht="12.5">
      <c r="B122" s="195" t="str">
        <f t="shared" si="44"/>
        <v/>
      </c>
      <c r="C122" s="507">
        <f>IF(D93="","-",+C121+1)</f>
        <v>2033</v>
      </c>
      <c r="D122" s="374">
        <f>IF(F121+SUM(E$99:E121)=D$92,F121,D$92-SUM(E$99:E121))</f>
        <v>2495910.2442081487</v>
      </c>
      <c r="E122" s="522">
        <f>IF(+J96&lt;F121,J96,D122)</f>
        <v>119334.97727272728</v>
      </c>
      <c r="F122" s="523">
        <f t="shared" si="52"/>
        <v>2376575.2669354216</v>
      </c>
      <c r="G122" s="523">
        <f t="shared" si="53"/>
        <v>2436242.7555717854</v>
      </c>
      <c r="H122" s="526">
        <f t="shared" si="54"/>
        <v>419882.20176743675</v>
      </c>
      <c r="I122" s="577">
        <f t="shared" si="55"/>
        <v>419882.20176743675</v>
      </c>
      <c r="J122" s="514">
        <f t="shared" si="38"/>
        <v>0</v>
      </c>
      <c r="K122" s="514"/>
      <c r="L122" s="525"/>
      <c r="M122" s="514">
        <f t="shared" si="40"/>
        <v>0</v>
      </c>
      <c r="N122" s="525"/>
      <c r="O122" s="514">
        <f t="shared" si="42"/>
        <v>0</v>
      </c>
      <c r="P122" s="514">
        <f t="shared" si="43"/>
        <v>0</v>
      </c>
      <c r="Q122" s="269"/>
    </row>
    <row r="123" spans="2:17" ht="12.5">
      <c r="B123" s="195" t="str">
        <f t="shared" si="44"/>
        <v/>
      </c>
      <c r="C123" s="507">
        <f>IF(D93="","-",+C122+1)</f>
        <v>2034</v>
      </c>
      <c r="D123" s="374">
        <f>IF(F122+SUM(E$99:E122)=D$92,F122,D$92-SUM(E$99:E122))</f>
        <v>2376575.2669354216</v>
      </c>
      <c r="E123" s="522">
        <f>IF(+J96&lt;F122,J96,D123)</f>
        <v>119334.97727272728</v>
      </c>
      <c r="F123" s="523">
        <f t="shared" si="52"/>
        <v>2257240.2896626946</v>
      </c>
      <c r="G123" s="523">
        <f t="shared" si="53"/>
        <v>2316907.7782990579</v>
      </c>
      <c r="H123" s="526">
        <f t="shared" si="54"/>
        <v>405160.4355877607</v>
      </c>
      <c r="I123" s="577">
        <f t="shared" si="55"/>
        <v>405160.4355877607</v>
      </c>
      <c r="J123" s="514">
        <f t="shared" si="38"/>
        <v>0</v>
      </c>
      <c r="K123" s="514"/>
      <c r="L123" s="525"/>
      <c r="M123" s="514">
        <f t="shared" si="40"/>
        <v>0</v>
      </c>
      <c r="N123" s="525"/>
      <c r="O123" s="514">
        <f t="shared" si="42"/>
        <v>0</v>
      </c>
      <c r="P123" s="514">
        <f t="shared" si="43"/>
        <v>0</v>
      </c>
      <c r="Q123" s="269"/>
    </row>
    <row r="124" spans="2:17" ht="12.5">
      <c r="B124" s="195" t="str">
        <f t="shared" si="44"/>
        <v/>
      </c>
      <c r="C124" s="507">
        <f>IF(D93="","-",+C123+1)</f>
        <v>2035</v>
      </c>
      <c r="D124" s="374">
        <f>IF(F123+SUM(E$99:E123)=D$92,F123,D$92-SUM(E$99:E123))</f>
        <v>2257240.2896626946</v>
      </c>
      <c r="E124" s="522">
        <f>IF(+J96&lt;F123,J96,D124)</f>
        <v>119334.97727272728</v>
      </c>
      <c r="F124" s="523">
        <f t="shared" si="52"/>
        <v>2137905.3123899675</v>
      </c>
      <c r="G124" s="523">
        <f t="shared" si="53"/>
        <v>2197572.8010263313</v>
      </c>
      <c r="H124" s="526">
        <f t="shared" si="54"/>
        <v>390438.66940808477</v>
      </c>
      <c r="I124" s="577">
        <f t="shared" si="55"/>
        <v>390438.66940808477</v>
      </c>
      <c r="J124" s="514">
        <f t="shared" si="38"/>
        <v>0</v>
      </c>
      <c r="K124" s="514"/>
      <c r="L124" s="525"/>
      <c r="M124" s="514">
        <f t="shared" si="40"/>
        <v>0</v>
      </c>
      <c r="N124" s="525"/>
      <c r="O124" s="514">
        <f t="shared" si="42"/>
        <v>0</v>
      </c>
      <c r="P124" s="514">
        <f t="shared" si="43"/>
        <v>0</v>
      </c>
      <c r="Q124" s="269"/>
    </row>
    <row r="125" spans="2:17" ht="12.5">
      <c r="B125" s="195" t="str">
        <f t="shared" si="44"/>
        <v/>
      </c>
      <c r="C125" s="507">
        <f>IF(D93="","-",+C124+1)</f>
        <v>2036</v>
      </c>
      <c r="D125" s="374">
        <f>IF(F124+SUM(E$99:E124)=D$92,F124,D$92-SUM(E$99:E124))</f>
        <v>2137905.3123899675</v>
      </c>
      <c r="E125" s="522">
        <f>IF(+J96&lt;F124,J96,D125)</f>
        <v>119334.97727272728</v>
      </c>
      <c r="F125" s="523">
        <f t="shared" si="52"/>
        <v>2018570.3351172402</v>
      </c>
      <c r="G125" s="523">
        <f t="shared" si="53"/>
        <v>2078237.8237536037</v>
      </c>
      <c r="H125" s="526">
        <f t="shared" si="54"/>
        <v>375716.90322840872</v>
      </c>
      <c r="I125" s="577">
        <f t="shared" si="55"/>
        <v>375716.90322840872</v>
      </c>
      <c r="J125" s="514">
        <f t="shared" si="38"/>
        <v>0</v>
      </c>
      <c r="K125" s="514"/>
      <c r="L125" s="525"/>
      <c r="M125" s="514">
        <f t="shared" si="40"/>
        <v>0</v>
      </c>
      <c r="N125" s="525"/>
      <c r="O125" s="514">
        <f t="shared" si="42"/>
        <v>0</v>
      </c>
      <c r="P125" s="514">
        <f t="shared" si="43"/>
        <v>0</v>
      </c>
      <c r="Q125" s="269"/>
    </row>
    <row r="126" spans="2:17" ht="12.5">
      <c r="B126" s="195" t="str">
        <f t="shared" si="44"/>
        <v/>
      </c>
      <c r="C126" s="507">
        <f>IF(D93="","-",+C125+1)</f>
        <v>2037</v>
      </c>
      <c r="D126" s="374">
        <f>IF(F125+SUM(E$99:E125)=D$92,F125,D$92-SUM(E$99:E125))</f>
        <v>2018570.3351172402</v>
      </c>
      <c r="E126" s="522">
        <f>IF(+J96&lt;F125,J96,D126)</f>
        <v>119334.97727272728</v>
      </c>
      <c r="F126" s="523">
        <f t="shared" si="52"/>
        <v>1899235.3578445129</v>
      </c>
      <c r="G126" s="523">
        <f t="shared" si="53"/>
        <v>1958902.8464808767</v>
      </c>
      <c r="H126" s="526">
        <f t="shared" si="54"/>
        <v>360995.13704873272</v>
      </c>
      <c r="I126" s="577">
        <f t="shared" si="55"/>
        <v>360995.13704873272</v>
      </c>
      <c r="J126" s="514">
        <f t="shared" si="38"/>
        <v>0</v>
      </c>
      <c r="K126" s="514"/>
      <c r="L126" s="525"/>
      <c r="M126" s="514">
        <f t="shared" si="40"/>
        <v>0</v>
      </c>
      <c r="N126" s="525"/>
      <c r="O126" s="514">
        <f t="shared" si="42"/>
        <v>0</v>
      </c>
      <c r="P126" s="514">
        <f t="shared" si="43"/>
        <v>0</v>
      </c>
      <c r="Q126" s="269"/>
    </row>
    <row r="127" spans="2:17" ht="12.5">
      <c r="B127" s="195" t="str">
        <f t="shared" si="44"/>
        <v/>
      </c>
      <c r="C127" s="507">
        <f>IF(D93="","-",+C126+1)</f>
        <v>2038</v>
      </c>
      <c r="D127" s="374">
        <f>IF(F126+SUM(E$99:E126)=D$92,F126,D$92-SUM(E$99:E126))</f>
        <v>1899235.3578445129</v>
      </c>
      <c r="E127" s="522">
        <f>IF(+J96&lt;F126,J96,D127)</f>
        <v>119334.97727272728</v>
      </c>
      <c r="F127" s="523">
        <f t="shared" si="52"/>
        <v>1779900.3805717856</v>
      </c>
      <c r="G127" s="523">
        <f t="shared" si="53"/>
        <v>1839567.8692081491</v>
      </c>
      <c r="H127" s="526">
        <f t="shared" si="54"/>
        <v>346273.37086905667</v>
      </c>
      <c r="I127" s="577">
        <f t="shared" si="55"/>
        <v>346273.37086905667</v>
      </c>
      <c r="J127" s="514">
        <f t="shared" si="38"/>
        <v>0</v>
      </c>
      <c r="K127" s="514"/>
      <c r="L127" s="525"/>
      <c r="M127" s="514">
        <f t="shared" si="40"/>
        <v>0</v>
      </c>
      <c r="N127" s="525"/>
      <c r="O127" s="514">
        <f t="shared" si="42"/>
        <v>0</v>
      </c>
      <c r="P127" s="514">
        <f t="shared" si="43"/>
        <v>0</v>
      </c>
      <c r="Q127" s="269"/>
    </row>
    <row r="128" spans="2:17" ht="12.5">
      <c r="B128" s="195" t="str">
        <f t="shared" si="44"/>
        <v/>
      </c>
      <c r="C128" s="507">
        <f>IF(D93="","-",+C127+1)</f>
        <v>2039</v>
      </c>
      <c r="D128" s="374">
        <f>IF(F127+SUM(E$99:E127)=D$92,F127,D$92-SUM(E$99:E127))</f>
        <v>1779900.3805717856</v>
      </c>
      <c r="E128" s="522">
        <f>IF(+J96&lt;F127,J96,D128)</f>
        <v>119334.97727272728</v>
      </c>
      <c r="F128" s="523">
        <f t="shared" si="52"/>
        <v>1660565.4032990583</v>
      </c>
      <c r="G128" s="523">
        <f t="shared" si="53"/>
        <v>1720232.8919354221</v>
      </c>
      <c r="H128" s="526">
        <f t="shared" si="54"/>
        <v>331551.60468938068</v>
      </c>
      <c r="I128" s="577">
        <f t="shared" si="55"/>
        <v>331551.60468938068</v>
      </c>
      <c r="J128" s="514">
        <f t="shared" si="38"/>
        <v>0</v>
      </c>
      <c r="K128" s="514"/>
      <c r="L128" s="525"/>
      <c r="M128" s="514">
        <f t="shared" si="40"/>
        <v>0</v>
      </c>
      <c r="N128" s="525"/>
      <c r="O128" s="514">
        <f t="shared" si="42"/>
        <v>0</v>
      </c>
      <c r="P128" s="514">
        <f t="shared" si="43"/>
        <v>0</v>
      </c>
      <c r="Q128" s="269"/>
    </row>
    <row r="129" spans="2:17" ht="12.5">
      <c r="B129" s="195" t="str">
        <f t="shared" si="44"/>
        <v/>
      </c>
      <c r="C129" s="507">
        <f>IF(D93="","-",+C128+1)</f>
        <v>2040</v>
      </c>
      <c r="D129" s="374">
        <f>IF(F128+SUM(E$99:E128)=D$92,F128,D$92-SUM(E$99:E128))</f>
        <v>1660565.4032990583</v>
      </c>
      <c r="E129" s="522">
        <f>IF(+J96&lt;F128,J96,D129)</f>
        <v>119334.97727272728</v>
      </c>
      <c r="F129" s="523">
        <f t="shared" si="52"/>
        <v>1541230.426026331</v>
      </c>
      <c r="G129" s="523">
        <f t="shared" si="53"/>
        <v>1600897.9146626946</v>
      </c>
      <c r="H129" s="526">
        <f t="shared" si="54"/>
        <v>316829.83850970463</v>
      </c>
      <c r="I129" s="577">
        <f t="shared" si="55"/>
        <v>316829.83850970463</v>
      </c>
      <c r="J129" s="514">
        <f t="shared" si="38"/>
        <v>0</v>
      </c>
      <c r="K129" s="514"/>
      <c r="L129" s="525"/>
      <c r="M129" s="514">
        <f t="shared" si="40"/>
        <v>0</v>
      </c>
      <c r="N129" s="525"/>
      <c r="O129" s="514">
        <f t="shared" si="42"/>
        <v>0</v>
      </c>
      <c r="P129" s="514">
        <f t="shared" si="43"/>
        <v>0</v>
      </c>
      <c r="Q129" s="269"/>
    </row>
    <row r="130" spans="2:17" ht="12.5">
      <c r="B130" s="195" t="str">
        <f t="shared" si="44"/>
        <v/>
      </c>
      <c r="C130" s="507">
        <f>IF(D93="","-",+C129+1)</f>
        <v>2041</v>
      </c>
      <c r="D130" s="374">
        <f>IF(F129+SUM(E$99:E129)=D$92,F129,D$92-SUM(E$99:E129))</f>
        <v>1541230.426026331</v>
      </c>
      <c r="E130" s="522">
        <f>IF(+J96&lt;F129,J96,D130)</f>
        <v>119334.97727272728</v>
      </c>
      <c r="F130" s="523">
        <f t="shared" si="52"/>
        <v>1421895.4487536037</v>
      </c>
      <c r="G130" s="523">
        <f t="shared" si="53"/>
        <v>1481562.9373899675</v>
      </c>
      <c r="H130" s="526">
        <f t="shared" si="54"/>
        <v>302108.07233002863</v>
      </c>
      <c r="I130" s="577">
        <f t="shared" si="55"/>
        <v>302108.07233002863</v>
      </c>
      <c r="J130" s="514">
        <f t="shared" si="38"/>
        <v>0</v>
      </c>
      <c r="K130" s="514"/>
      <c r="L130" s="525"/>
      <c r="M130" s="514">
        <f t="shared" si="40"/>
        <v>0</v>
      </c>
      <c r="N130" s="525"/>
      <c r="O130" s="514">
        <f t="shared" si="42"/>
        <v>0</v>
      </c>
      <c r="P130" s="514">
        <f t="shared" si="43"/>
        <v>0</v>
      </c>
      <c r="Q130" s="269"/>
    </row>
    <row r="131" spans="2:17" ht="12.5">
      <c r="B131" s="195" t="str">
        <f t="shared" si="44"/>
        <v/>
      </c>
      <c r="C131" s="507">
        <f>IF(D93="","-",+C130+1)</f>
        <v>2042</v>
      </c>
      <c r="D131" s="374">
        <f>IF(F130+SUM(E$99:E130)=D$92,F130,D$92-SUM(E$99:E130))</f>
        <v>1421895.4487536037</v>
      </c>
      <c r="E131" s="522">
        <f>IF(+J96&lt;F130,J96,D131)</f>
        <v>119334.97727272728</v>
      </c>
      <c r="F131" s="523">
        <f t="shared" si="52"/>
        <v>1302560.4714808764</v>
      </c>
      <c r="G131" s="523">
        <f t="shared" ref="G131:G154" si="56">+(F131+D131)/2</f>
        <v>1362227.96011724</v>
      </c>
      <c r="H131" s="526">
        <f t="shared" ref="H131:H154" si="57">+J$94*G131+E131</f>
        <v>287386.30615035258</v>
      </c>
      <c r="I131" s="577">
        <f t="shared" ref="I131:I154" si="58">+J$95*G131+E131</f>
        <v>287386.30615035258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si="44"/>
        <v/>
      </c>
      <c r="C132" s="507">
        <f>IF(D93="","-",+C131+1)</f>
        <v>2043</v>
      </c>
      <c r="D132" s="374">
        <f>IF(F131+SUM(E$99:E131)=D$92,F131,D$92-SUM(E$99:E131))</f>
        <v>1302560.4714808764</v>
      </c>
      <c r="E132" s="522">
        <f>IF(+J96&lt;F131,J96,D132)</f>
        <v>119334.97727272728</v>
      </c>
      <c r="F132" s="523">
        <f t="shared" ref="F132:F154" si="63">+D132-E132</f>
        <v>1183225.4942081491</v>
      </c>
      <c r="G132" s="523">
        <f t="shared" si="56"/>
        <v>1242892.9828445129</v>
      </c>
      <c r="H132" s="526">
        <f t="shared" si="57"/>
        <v>272664.53997067659</v>
      </c>
      <c r="I132" s="577">
        <f t="shared" si="58"/>
        <v>272664.53997067659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2044</v>
      </c>
      <c r="D133" s="374">
        <f>IF(F132+SUM(E$99:E132)=D$92,F132,D$92-SUM(E$99:E132))</f>
        <v>1183225.4942081491</v>
      </c>
      <c r="E133" s="522">
        <f>IF(+J96&lt;F132,J96,D133)</f>
        <v>119334.97727272728</v>
      </c>
      <c r="F133" s="523">
        <f t="shared" si="63"/>
        <v>1063890.5169354219</v>
      </c>
      <c r="G133" s="523">
        <f t="shared" si="56"/>
        <v>1123558.0055717854</v>
      </c>
      <c r="H133" s="526">
        <f t="shared" si="57"/>
        <v>257942.77379100054</v>
      </c>
      <c r="I133" s="577">
        <f t="shared" si="58"/>
        <v>257942.77379100054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2045</v>
      </c>
      <c r="D134" s="374">
        <f>IF(F133+SUM(E$99:E133)=D$92,F133,D$92-SUM(E$99:E133))</f>
        <v>1063890.5169354219</v>
      </c>
      <c r="E134" s="522">
        <f>IF(+J96&lt;F133,J96,D134)</f>
        <v>119334.97727272728</v>
      </c>
      <c r="F134" s="523">
        <f t="shared" si="63"/>
        <v>944555.53966269456</v>
      </c>
      <c r="G134" s="523">
        <f t="shared" si="56"/>
        <v>1004223.0282990582</v>
      </c>
      <c r="H134" s="526">
        <f t="shared" si="57"/>
        <v>243221.00761132454</v>
      </c>
      <c r="I134" s="577">
        <f t="shared" si="58"/>
        <v>243221.00761132454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2046</v>
      </c>
      <c r="D135" s="374">
        <f>IF(F134+SUM(E$99:E134)=D$92,F134,D$92-SUM(E$99:E134))</f>
        <v>944555.53966269456</v>
      </c>
      <c r="E135" s="522">
        <f>IF(+J96&lt;F134,J96,D135)</f>
        <v>119334.97727272728</v>
      </c>
      <c r="F135" s="523">
        <f t="shared" si="63"/>
        <v>825220.56238996726</v>
      </c>
      <c r="G135" s="523">
        <f t="shared" si="56"/>
        <v>884888.05102633091</v>
      </c>
      <c r="H135" s="526">
        <f t="shared" si="57"/>
        <v>228499.24143164852</v>
      </c>
      <c r="I135" s="577">
        <f t="shared" si="58"/>
        <v>228499.24143164852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2047</v>
      </c>
      <c r="D136" s="374">
        <f>IF(F135+SUM(E$99:E135)=D$92,F135,D$92-SUM(E$99:E135))</f>
        <v>825220.56238996726</v>
      </c>
      <c r="E136" s="522">
        <f>IF(+J96&lt;F135,J96,D136)</f>
        <v>119334.97727272728</v>
      </c>
      <c r="F136" s="523">
        <f t="shared" si="63"/>
        <v>705885.58511723997</v>
      </c>
      <c r="G136" s="523">
        <f t="shared" si="56"/>
        <v>765553.07375360362</v>
      </c>
      <c r="H136" s="526">
        <f t="shared" si="57"/>
        <v>213777.4752519725</v>
      </c>
      <c r="I136" s="577">
        <f t="shared" si="58"/>
        <v>213777.4752519725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2048</v>
      </c>
      <c r="D137" s="374">
        <f>IF(F136+SUM(E$99:E136)=D$92,F136,D$92-SUM(E$99:E136))</f>
        <v>705885.58511723997</v>
      </c>
      <c r="E137" s="522">
        <f>IF(+J96&lt;F136,J96,D137)</f>
        <v>119334.97727272728</v>
      </c>
      <c r="F137" s="523">
        <f t="shared" si="63"/>
        <v>586550.60784451268</v>
      </c>
      <c r="G137" s="523">
        <f t="shared" si="56"/>
        <v>646218.09648087632</v>
      </c>
      <c r="H137" s="526">
        <f t="shared" si="57"/>
        <v>199055.70907229648</v>
      </c>
      <c r="I137" s="577">
        <f t="shared" si="58"/>
        <v>199055.70907229648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2049</v>
      </c>
      <c r="D138" s="374">
        <f>IF(F137+SUM(E$99:E137)=D$92,F137,D$92-SUM(E$99:E137))</f>
        <v>586550.60784451268</v>
      </c>
      <c r="E138" s="522">
        <f>IF(+J96&lt;F137,J96,D138)</f>
        <v>119334.97727272728</v>
      </c>
      <c r="F138" s="523">
        <f t="shared" si="63"/>
        <v>467215.63057178538</v>
      </c>
      <c r="G138" s="523">
        <f t="shared" si="56"/>
        <v>526883.11920814903</v>
      </c>
      <c r="H138" s="526">
        <f t="shared" si="57"/>
        <v>184333.94289262046</v>
      </c>
      <c r="I138" s="577">
        <f t="shared" si="58"/>
        <v>184333.94289262046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2050</v>
      </c>
      <c r="D139" s="374">
        <f>IF(F138+SUM(E$99:E138)=D$92,F138,D$92-SUM(E$99:E138))</f>
        <v>467215.63057178538</v>
      </c>
      <c r="E139" s="522">
        <f>IF(+J96&lt;F138,J96,D139)</f>
        <v>119334.97727272728</v>
      </c>
      <c r="F139" s="523">
        <f t="shared" si="63"/>
        <v>347880.65329905809</v>
      </c>
      <c r="G139" s="523">
        <f t="shared" si="56"/>
        <v>407548.14193542174</v>
      </c>
      <c r="H139" s="526">
        <f t="shared" si="57"/>
        <v>169612.17671294446</v>
      </c>
      <c r="I139" s="577">
        <f t="shared" si="58"/>
        <v>169612.17671294446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2051</v>
      </c>
      <c r="D140" s="374">
        <f>IF(F139+SUM(E$99:E139)=D$92,F139,D$92-SUM(E$99:E139))</f>
        <v>347880.65329905809</v>
      </c>
      <c r="E140" s="522">
        <f>IF(+J96&lt;F139,J96,D140)</f>
        <v>119334.97727272728</v>
      </c>
      <c r="F140" s="523">
        <f t="shared" si="63"/>
        <v>228545.6760263308</v>
      </c>
      <c r="G140" s="523">
        <f t="shared" si="56"/>
        <v>288213.16466269444</v>
      </c>
      <c r="H140" s="526">
        <f t="shared" si="57"/>
        <v>154890.41053326844</v>
      </c>
      <c r="I140" s="577">
        <f t="shared" si="58"/>
        <v>154890.41053326844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44"/>
        <v/>
      </c>
      <c r="C141" s="507">
        <f>IF(D93="","-",+C140+1)</f>
        <v>2052</v>
      </c>
      <c r="D141" s="374">
        <f>IF(F140+SUM(E$99:E140)=D$92,F140,D$92-SUM(E$99:E140))</f>
        <v>228545.6760263308</v>
      </c>
      <c r="E141" s="522">
        <f>IF(+J96&lt;F140,J96,D141)</f>
        <v>119334.97727272728</v>
      </c>
      <c r="F141" s="523">
        <f t="shared" si="63"/>
        <v>109210.69875360352</v>
      </c>
      <c r="G141" s="523">
        <f t="shared" si="56"/>
        <v>168878.18738996715</v>
      </c>
      <c r="H141" s="526">
        <f t="shared" si="57"/>
        <v>140168.64435359242</v>
      </c>
      <c r="I141" s="577">
        <f t="shared" si="58"/>
        <v>140168.64435359242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2053</v>
      </c>
      <c r="D142" s="374">
        <f>IF(F141+SUM(E$99:E141)=D$92,F141,D$92-SUM(E$99:E141))</f>
        <v>109210.69875360352</v>
      </c>
      <c r="E142" s="522">
        <f>IF(+J96&lt;F141,J96,D142)</f>
        <v>109210.69875360352</v>
      </c>
      <c r="F142" s="523">
        <f t="shared" si="63"/>
        <v>0</v>
      </c>
      <c r="G142" s="523">
        <f t="shared" si="56"/>
        <v>54605.349376801758</v>
      </c>
      <c r="H142" s="526">
        <f t="shared" si="57"/>
        <v>115947.09074911708</v>
      </c>
      <c r="I142" s="577">
        <f t="shared" si="58"/>
        <v>115947.09074911708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3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3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5250739.0000000019</v>
      </c>
      <c r="F155" s="375"/>
      <c r="G155" s="375"/>
      <c r="H155" s="375">
        <f>SUM(H99:H154)</f>
        <v>19440773.922110651</v>
      </c>
      <c r="I155" s="375">
        <f>SUM(I99:I154)</f>
        <v>19440773.922110651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9026.2460388745894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9026.2460388745894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672" t="s">
        <v>539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2066.0930232558139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65416.680495907953</v>
      </c>
      <c r="E29" s="609">
        <v>2115.2857142857142</v>
      </c>
      <c r="F29" s="608">
        <v>63301.394781622235</v>
      </c>
      <c r="G29" s="609">
        <v>9352.0795778401916</v>
      </c>
      <c r="H29" s="610">
        <v>9352.0795778401916</v>
      </c>
      <c r="I29" s="511">
        <f t="shared" si="9"/>
        <v>0</v>
      </c>
      <c r="J29" s="511"/>
      <c r="K29" s="518">
        <f t="shared" ref="K29" si="15">G29</f>
        <v>9352.0795778401916</v>
      </c>
      <c r="L29" s="519">
        <f t="shared" ref="L29" si="16">IF(K29&lt;&gt;0,+G29-K29,0)</f>
        <v>0</v>
      </c>
      <c r="M29" s="518">
        <f t="shared" ref="M29" si="17">H29</f>
        <v>9352.0795778401916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63301.394781622235</v>
      </c>
      <c r="E30" s="609">
        <v>2115.2857142857142</v>
      </c>
      <c r="F30" s="608">
        <v>61186.109067336518</v>
      </c>
      <c r="G30" s="609">
        <v>9978.3389667059218</v>
      </c>
      <c r="H30" s="610">
        <v>9978.3389667059218</v>
      </c>
      <c r="I30" s="511">
        <f t="shared" si="9"/>
        <v>0</v>
      </c>
      <c r="J30" s="511"/>
      <c r="K30" s="518">
        <f t="shared" ref="K30" si="18">G30</f>
        <v>9978.3389667059218</v>
      </c>
      <c r="L30" s="519">
        <f t="shared" ref="L30" si="19">IF(K30&lt;&gt;0,+G30-K30,0)</f>
        <v>0</v>
      </c>
      <c r="M30" s="518">
        <f t="shared" ref="M30" si="20">H30</f>
        <v>9978.3389667059218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608">
        <v>61186.109067336518</v>
      </c>
      <c r="E31" s="609">
        <v>2019.1363636363637</v>
      </c>
      <c r="F31" s="608">
        <v>59166.972703700158</v>
      </c>
      <c r="G31" s="609">
        <v>9211.8656885441596</v>
      </c>
      <c r="H31" s="610">
        <v>9211.8656885441596</v>
      </c>
      <c r="I31" s="511">
        <f t="shared" si="9"/>
        <v>0</v>
      </c>
      <c r="J31" s="511"/>
      <c r="K31" s="518">
        <f t="shared" ref="K31" si="23">G31</f>
        <v>9211.8656885441596</v>
      </c>
      <c r="L31" s="519">
        <f t="shared" ref="L31" si="24">IF(K31&lt;&gt;0,+G31-K31,0)</f>
        <v>0</v>
      </c>
      <c r="M31" s="518">
        <f t="shared" ref="M31" si="25">H31</f>
        <v>9211.8656885441596</v>
      </c>
      <c r="N31" s="514">
        <f t="shared" ref="N31" si="26">IF(M31&lt;&gt;0,+H31-M31,0)</f>
        <v>0</v>
      </c>
      <c r="O31" s="514">
        <f t="shared" ref="O31" si="27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59166.972703700158</v>
      </c>
      <c r="E32" s="522">
        <f>IF(+I14&lt;F31,I14,D32)</f>
        <v>2066.0930232558139</v>
      </c>
      <c r="F32" s="523">
        <f t="shared" ref="F32:F48" si="28">+D32-E32</f>
        <v>57100.879680444341</v>
      </c>
      <c r="G32" s="524">
        <f t="shared" ref="G32:G55" si="29">+I$12*((D32+F32)/2)+E32</f>
        <v>9026.2460388745894</v>
      </c>
      <c r="H32" s="491">
        <f t="shared" ref="H32:H55" si="30">+I$13*((D32+F32)/2)+E32</f>
        <v>9026.2460388745894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/>
      <c r="C33" s="507">
        <f>IF(D11="","-",+C32+1)</f>
        <v>2026</v>
      </c>
      <c r="D33" s="523">
        <f>IF(F32+SUM(E$17:E32)=D$10,F32,D$10-SUM(E$17:E32))</f>
        <v>57100.879680444341</v>
      </c>
      <c r="E33" s="522">
        <f>IF(+I14&lt;F32,I14,D33)</f>
        <v>2066.0930232558139</v>
      </c>
      <c r="F33" s="523">
        <f t="shared" si="28"/>
        <v>55034.786657188524</v>
      </c>
      <c r="G33" s="524">
        <f t="shared" si="29"/>
        <v>8778.8806099708054</v>
      </c>
      <c r="H33" s="491">
        <f t="shared" si="30"/>
        <v>8778.8806099708054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55034.786657188524</v>
      </c>
      <c r="E34" s="522">
        <f>IF(+I14&lt;F33,I14,D34)</f>
        <v>2066.0930232558139</v>
      </c>
      <c r="F34" s="523">
        <f t="shared" si="28"/>
        <v>52968.693633932708</v>
      </c>
      <c r="G34" s="524">
        <f t="shared" si="29"/>
        <v>8531.5151810670213</v>
      </c>
      <c r="H34" s="491">
        <f t="shared" si="30"/>
        <v>8531.5151810670213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52968.693633932708</v>
      </c>
      <c r="E35" s="522">
        <f>IF(+I14&lt;F34,I14,D35)</f>
        <v>2066.0930232558139</v>
      </c>
      <c r="F35" s="523">
        <f t="shared" si="28"/>
        <v>50902.600610676891</v>
      </c>
      <c r="G35" s="524">
        <f t="shared" si="29"/>
        <v>8284.1497521632373</v>
      </c>
      <c r="H35" s="491">
        <f t="shared" si="30"/>
        <v>8284.1497521632373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50902.600610676891</v>
      </c>
      <c r="E36" s="522">
        <f>IF(+I14&lt;F35,I14,D36)</f>
        <v>2066.0930232558139</v>
      </c>
      <c r="F36" s="523">
        <f t="shared" si="28"/>
        <v>48836.507587421074</v>
      </c>
      <c r="G36" s="524">
        <f t="shared" si="29"/>
        <v>8036.7843232594532</v>
      </c>
      <c r="H36" s="491">
        <f t="shared" si="30"/>
        <v>8036.7843232594532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48836.507587421074</v>
      </c>
      <c r="E37" s="522">
        <f>IF(+I14&lt;F36,I14,D37)</f>
        <v>2066.0930232558139</v>
      </c>
      <c r="F37" s="523">
        <f t="shared" si="28"/>
        <v>46770.414564165258</v>
      </c>
      <c r="G37" s="524">
        <f t="shared" si="29"/>
        <v>7789.4188943556692</v>
      </c>
      <c r="H37" s="491">
        <f t="shared" si="30"/>
        <v>7789.4188943556692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46770.414564165258</v>
      </c>
      <c r="E38" s="522">
        <f>IF(+I14&lt;F37,I14,D38)</f>
        <v>2066.0930232558139</v>
      </c>
      <c r="F38" s="523">
        <f t="shared" si="28"/>
        <v>44704.321540909441</v>
      </c>
      <c r="G38" s="524">
        <f t="shared" si="29"/>
        <v>7542.0534654518851</v>
      </c>
      <c r="H38" s="491">
        <f t="shared" si="30"/>
        <v>7542.0534654518851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44704.321540909441</v>
      </c>
      <c r="E39" s="522">
        <f>IF(+I14&lt;F38,I14,D39)</f>
        <v>2066.0930232558139</v>
      </c>
      <c r="F39" s="523">
        <f t="shared" si="28"/>
        <v>42638.228517653624</v>
      </c>
      <c r="G39" s="524">
        <f t="shared" si="29"/>
        <v>7294.6880365481011</v>
      </c>
      <c r="H39" s="491">
        <f t="shared" si="30"/>
        <v>7294.6880365481011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42638.228517653624</v>
      </c>
      <c r="E40" s="522">
        <f>IF(+I14&lt;F39,I14,D40)</f>
        <v>2066.0930232558139</v>
      </c>
      <c r="F40" s="523">
        <f t="shared" si="28"/>
        <v>40572.135494397808</v>
      </c>
      <c r="G40" s="524">
        <f t="shared" si="29"/>
        <v>7047.322607644317</v>
      </c>
      <c r="H40" s="491">
        <f t="shared" si="30"/>
        <v>7047.322607644317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40572.135494397808</v>
      </c>
      <c r="E41" s="522">
        <f>IF(+I14&lt;F40,I14,D41)</f>
        <v>2066.0930232558139</v>
      </c>
      <c r="F41" s="523">
        <f t="shared" si="28"/>
        <v>38506.042471141991</v>
      </c>
      <c r="G41" s="524">
        <f t="shared" si="29"/>
        <v>6799.9571787405321</v>
      </c>
      <c r="H41" s="491">
        <f t="shared" si="30"/>
        <v>6799.9571787405321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38506.042471141991</v>
      </c>
      <c r="E42" s="522">
        <f>IF(+I14&lt;F41,I14,D42)</f>
        <v>2066.0930232558139</v>
      </c>
      <c r="F42" s="523">
        <f t="shared" si="28"/>
        <v>36439.949447886174</v>
      </c>
      <c r="G42" s="524">
        <f t="shared" si="29"/>
        <v>6552.591749836748</v>
      </c>
      <c r="H42" s="491">
        <f t="shared" si="30"/>
        <v>6552.591749836748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36439.949447886174</v>
      </c>
      <c r="E43" s="522">
        <f>IF(+I14&lt;F42,I14,D43)</f>
        <v>2066.0930232558139</v>
      </c>
      <c r="F43" s="523">
        <f t="shared" si="28"/>
        <v>34373.856424630358</v>
      </c>
      <c r="G43" s="524">
        <f t="shared" si="29"/>
        <v>6305.226320932964</v>
      </c>
      <c r="H43" s="491">
        <f t="shared" si="30"/>
        <v>6305.226320932964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34373.856424630358</v>
      </c>
      <c r="E44" s="522">
        <f>IF(+I14&lt;F43,I14,D44)</f>
        <v>2066.0930232558139</v>
      </c>
      <c r="F44" s="523">
        <f t="shared" si="28"/>
        <v>32307.763401374545</v>
      </c>
      <c r="G44" s="524">
        <f t="shared" si="29"/>
        <v>6057.8608920291799</v>
      </c>
      <c r="H44" s="491">
        <f t="shared" si="30"/>
        <v>6057.8608920291799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32307.763401374545</v>
      </c>
      <c r="E45" s="522">
        <f>IF(+I14&lt;F44,I14,D45)</f>
        <v>2066.0930232558139</v>
      </c>
      <c r="F45" s="523">
        <f t="shared" si="28"/>
        <v>30241.670378118732</v>
      </c>
      <c r="G45" s="524">
        <f t="shared" si="29"/>
        <v>5810.4954631253968</v>
      </c>
      <c r="H45" s="491">
        <f t="shared" si="30"/>
        <v>5810.4954631253968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30241.670378118732</v>
      </c>
      <c r="E46" s="522">
        <f>IF(+I14&lt;F45,I14,D46)</f>
        <v>2066.0930232558139</v>
      </c>
      <c r="F46" s="523">
        <f t="shared" si="28"/>
        <v>28175.577354862919</v>
      </c>
      <c r="G46" s="524">
        <f t="shared" si="29"/>
        <v>5563.1300342216127</v>
      </c>
      <c r="H46" s="491">
        <f t="shared" si="30"/>
        <v>5563.1300342216127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28175.577354862919</v>
      </c>
      <c r="E47" s="522">
        <f>IF(+I14&lt;F46,I14,D47)</f>
        <v>2066.0930232558139</v>
      </c>
      <c r="F47" s="523">
        <f t="shared" si="28"/>
        <v>26109.484331607106</v>
      </c>
      <c r="G47" s="524">
        <f t="shared" si="29"/>
        <v>5315.7646053178287</v>
      </c>
      <c r="H47" s="491">
        <f t="shared" si="30"/>
        <v>5315.7646053178287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26109.484331607106</v>
      </c>
      <c r="E48" s="522">
        <f>IF(+I14&lt;F47,I14,D48)</f>
        <v>2066.0930232558139</v>
      </c>
      <c r="F48" s="523">
        <f t="shared" si="28"/>
        <v>24043.391308351293</v>
      </c>
      <c r="G48" s="524">
        <f t="shared" si="29"/>
        <v>5068.3991764140446</v>
      </c>
      <c r="H48" s="491">
        <f t="shared" si="30"/>
        <v>5068.3991764140446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24043.391308351293</v>
      </c>
      <c r="E49" s="522">
        <f>IF(+I14&lt;F48,I14,D49)</f>
        <v>2066.0930232558139</v>
      </c>
      <c r="F49" s="523">
        <f t="shared" ref="F49:F72" si="31">+D49-E49</f>
        <v>21977.29828509548</v>
      </c>
      <c r="G49" s="524">
        <f t="shared" si="29"/>
        <v>4821.0337475102615</v>
      </c>
      <c r="H49" s="491">
        <f t="shared" si="30"/>
        <v>4821.0337475102615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21977.29828509548</v>
      </c>
      <c r="E50" s="522">
        <f>IF(+I14&lt;F49,I14,D50)</f>
        <v>2066.0930232558139</v>
      </c>
      <c r="F50" s="523">
        <f t="shared" si="31"/>
        <v>19911.205261839666</v>
      </c>
      <c r="G50" s="524">
        <f t="shared" si="29"/>
        <v>4573.6683186064765</v>
      </c>
      <c r="H50" s="491">
        <f t="shared" si="30"/>
        <v>4573.6683186064765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19911.205261839666</v>
      </c>
      <c r="E51" s="522">
        <f>IF(+I14&lt;F50,I14,D51)</f>
        <v>2066.0930232558139</v>
      </c>
      <c r="F51" s="523">
        <f t="shared" si="31"/>
        <v>17845.112238583853</v>
      </c>
      <c r="G51" s="524">
        <f t="shared" si="29"/>
        <v>4326.3028897026943</v>
      </c>
      <c r="H51" s="491">
        <f t="shared" si="30"/>
        <v>4326.3028897026943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17845.112238583853</v>
      </c>
      <c r="E52" s="522">
        <f>IF(+I14&lt;F51,I14,D52)</f>
        <v>2066.0930232558139</v>
      </c>
      <c r="F52" s="523">
        <f t="shared" si="31"/>
        <v>15779.01921532804</v>
      </c>
      <c r="G52" s="524">
        <f t="shared" si="29"/>
        <v>4078.9374607989093</v>
      </c>
      <c r="H52" s="491">
        <f t="shared" si="30"/>
        <v>4078.9374607989093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15779.01921532804</v>
      </c>
      <c r="E53" s="522">
        <f>IF(+I14&lt;F52,I14,D53)</f>
        <v>2066.0930232558139</v>
      </c>
      <c r="F53" s="523">
        <f t="shared" si="31"/>
        <v>13712.926192072227</v>
      </c>
      <c r="G53" s="524">
        <f t="shared" si="29"/>
        <v>3831.5720318951262</v>
      </c>
      <c r="H53" s="491">
        <f t="shared" si="30"/>
        <v>3831.5720318951262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13712.926192072227</v>
      </c>
      <c r="E54" s="522">
        <f>IF(+I14&lt;F53,I14,D54)</f>
        <v>2066.0930232558139</v>
      </c>
      <c r="F54" s="523">
        <f t="shared" si="31"/>
        <v>11646.833168816414</v>
      </c>
      <c r="G54" s="524">
        <f t="shared" si="29"/>
        <v>3584.2066029913422</v>
      </c>
      <c r="H54" s="491">
        <f t="shared" si="30"/>
        <v>3584.2066029913422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11646.833168816414</v>
      </c>
      <c r="E55" s="522">
        <f>IF(+I14&lt;F54,I14,D55)</f>
        <v>2066.0930232558139</v>
      </c>
      <c r="F55" s="523">
        <f t="shared" si="31"/>
        <v>9580.7401455606014</v>
      </c>
      <c r="G55" s="524">
        <f t="shared" si="29"/>
        <v>3336.8411740875581</v>
      </c>
      <c r="H55" s="491">
        <f t="shared" si="30"/>
        <v>3336.8411740875581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9580.7401455606014</v>
      </c>
      <c r="E56" s="522">
        <f>IF(+I14&lt;F55,I14,D56)</f>
        <v>2066.0930232558139</v>
      </c>
      <c r="F56" s="523">
        <f t="shared" si="31"/>
        <v>7514.6471223047874</v>
      </c>
      <c r="G56" s="524">
        <f t="shared" ref="G56:G72" si="36">+I$12*((D56+F56)/2)+E56</f>
        <v>3089.4757451837745</v>
      </c>
      <c r="H56" s="491">
        <f t="shared" ref="H56:H72" si="37">+I$13*((D56+F56)/2)+E56</f>
        <v>3089.4757451837745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7514.6471223047874</v>
      </c>
      <c r="E57" s="522">
        <f>IF(+I14&lt;F56,I14,D57)</f>
        <v>2066.0930232558139</v>
      </c>
      <c r="F57" s="523">
        <f t="shared" si="31"/>
        <v>5448.5540990489735</v>
      </c>
      <c r="G57" s="524">
        <f t="shared" si="36"/>
        <v>2842.1103162799905</v>
      </c>
      <c r="H57" s="491">
        <f t="shared" si="37"/>
        <v>2842.1103162799905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5448.5540990489735</v>
      </c>
      <c r="E58" s="522">
        <f>IF(+I14&lt;F57,I14,D58)</f>
        <v>2066.0930232558139</v>
      </c>
      <c r="F58" s="523">
        <f t="shared" si="31"/>
        <v>3382.4610757931596</v>
      </c>
      <c r="G58" s="524">
        <f t="shared" si="36"/>
        <v>2594.7448873762069</v>
      </c>
      <c r="H58" s="491">
        <f t="shared" si="37"/>
        <v>2594.7448873762069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3382.4610757931596</v>
      </c>
      <c r="E59" s="522">
        <f>IF(+I14&lt;F58,I14,D59)</f>
        <v>2066.0930232558139</v>
      </c>
      <c r="F59" s="523">
        <f t="shared" si="31"/>
        <v>1316.3680525373456</v>
      </c>
      <c r="G59" s="524">
        <f t="shared" si="36"/>
        <v>2347.3794584724228</v>
      </c>
      <c r="H59" s="491">
        <f t="shared" si="37"/>
        <v>2347.3794584724228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1316.3680525373456</v>
      </c>
      <c r="E60" s="522">
        <f>IF(+I14&lt;F59,I14,D60)</f>
        <v>1316.3680525373456</v>
      </c>
      <c r="F60" s="523">
        <f t="shared" si="31"/>
        <v>0</v>
      </c>
      <c r="G60" s="524">
        <f t="shared" si="36"/>
        <v>1395.1699129197041</v>
      </c>
      <c r="H60" s="491">
        <f t="shared" si="37"/>
        <v>1395.1699129197041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36"/>
        <v>0</v>
      </c>
      <c r="H61" s="491">
        <f t="shared" si="37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36"/>
        <v>0</v>
      </c>
      <c r="H62" s="491">
        <f t="shared" si="37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36"/>
        <v>0</v>
      </c>
      <c r="H63" s="491">
        <f t="shared" si="37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36"/>
        <v>0</v>
      </c>
      <c r="H64" s="491">
        <f t="shared" si="37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36"/>
        <v>0</v>
      </c>
      <c r="H65" s="491">
        <f t="shared" si="37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36"/>
        <v>0</v>
      </c>
      <c r="H66" s="491">
        <f t="shared" si="37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36"/>
        <v>0</v>
      </c>
      <c r="H67" s="491">
        <f t="shared" si="37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36"/>
        <v>0</v>
      </c>
      <c r="H68" s="491">
        <f t="shared" si="37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36"/>
        <v>0</v>
      </c>
      <c r="H69" s="491">
        <f t="shared" si="37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36"/>
        <v>0</v>
      </c>
      <c r="H70" s="491">
        <f t="shared" si="37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36"/>
        <v>0</v>
      </c>
      <c r="H71" s="491">
        <f t="shared" si="37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36"/>
        <v>0</v>
      </c>
      <c r="H72" s="471">
        <f t="shared" si="37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88842.000000000044</v>
      </c>
      <c r="F73" s="375"/>
      <c r="G73" s="375">
        <f>SUM(G17:G72)</f>
        <v>336086.80647731631</v>
      </c>
      <c r="H73" s="375">
        <f>SUM(H17:H72)</f>
        <v>336086.80647731631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9978.3389667059218</v>
      </c>
      <c r="N87" s="546">
        <f>IF(J92&lt;D11,0,VLOOKUP(J92,C17:O72,11))</f>
        <v>9978.3389667059218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9728.9337866915066</v>
      </c>
      <c r="N88" s="550">
        <f>IF(J92&lt;D11,0,VLOOKUP(J92,C99:P154,7))</f>
        <v>9728.9337866915066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-249.40518001441524</v>
      </c>
      <c r="N89" s="555">
        <f>+N88-N87</f>
        <v>-249.40518001441524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2019.1363636363637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38">+I99-H99</f>
        <v>0</v>
      </c>
      <c r="K99" s="514"/>
      <c r="L99" s="512">
        <f t="shared" ref="L99:L104" si="39">H99</f>
        <v>7333.2888535266693</v>
      </c>
      <c r="M99" s="597">
        <f t="shared" ref="M99:M130" si="40">IF(L99&lt;&gt;0,+H99-L99,0)</f>
        <v>0</v>
      </c>
      <c r="N99" s="512">
        <f t="shared" ref="N99:N104" si="41">I99</f>
        <v>7333.2888535266693</v>
      </c>
      <c r="O99" s="513">
        <f t="shared" ref="O99:O130" si="42">IF(N99&lt;&gt;0,+I99-N99,0)</f>
        <v>0</v>
      </c>
      <c r="P99" s="513">
        <f t="shared" ref="P99:P130" si="4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38"/>
        <v>0</v>
      </c>
      <c r="K100" s="514"/>
      <c r="L100" s="518">
        <f t="shared" si="39"/>
        <v>15316.288674280955</v>
      </c>
      <c r="M100" s="519">
        <f t="shared" si="40"/>
        <v>0</v>
      </c>
      <c r="N100" s="518">
        <f t="shared" si="41"/>
        <v>15316.288674280955</v>
      </c>
      <c r="O100" s="514">
        <f t="shared" si="42"/>
        <v>0</v>
      </c>
      <c r="P100" s="514">
        <f t="shared" si="43"/>
        <v>0</v>
      </c>
      <c r="Q100" s="269"/>
    </row>
    <row r="101" spans="1:17" ht="12.5">
      <c r="B101" s="195" t="str">
        <f t="shared" ref="B101:B154" si="44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38"/>
        <v>0</v>
      </c>
      <c r="K101" s="514"/>
      <c r="L101" s="518">
        <f t="shared" si="39"/>
        <v>14721.826408325345</v>
      </c>
      <c r="M101" s="519">
        <f t="shared" si="40"/>
        <v>0</v>
      </c>
      <c r="N101" s="518">
        <f t="shared" si="41"/>
        <v>14721.826408325345</v>
      </c>
      <c r="O101" s="514">
        <f t="shared" si="42"/>
        <v>0</v>
      </c>
      <c r="P101" s="514">
        <f t="shared" si="43"/>
        <v>0</v>
      </c>
      <c r="Q101" s="269"/>
    </row>
    <row r="102" spans="1:17" ht="12.5">
      <c r="B102" s="195" t="str">
        <f t="shared" si="44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39"/>
        <v>13419.419617970232</v>
      </c>
      <c r="M102" s="519">
        <f t="shared" ref="M102:M107" si="45">IF(L102&lt;&gt;0,+H102-L102,0)</f>
        <v>0</v>
      </c>
      <c r="N102" s="518">
        <f t="shared" si="41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4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39"/>
        <v>13184.68839231506</v>
      </c>
      <c r="M103" s="519">
        <f t="shared" si="45"/>
        <v>0</v>
      </c>
      <c r="N103" s="518">
        <f t="shared" si="41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4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38"/>
        <v>0</v>
      </c>
      <c r="K104" s="514"/>
      <c r="L104" s="518">
        <f t="shared" si="39"/>
        <v>12567.616650151769</v>
      </c>
      <c r="M104" s="519">
        <f t="shared" si="45"/>
        <v>0</v>
      </c>
      <c r="N104" s="518">
        <f t="shared" si="41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4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38"/>
        <v>0</v>
      </c>
      <c r="K105" s="514"/>
      <c r="L105" s="518">
        <f t="shared" ref="L105:L110" si="46">H105</f>
        <v>11870.761156942419</v>
      </c>
      <c r="M105" s="519">
        <f t="shared" si="45"/>
        <v>0</v>
      </c>
      <c r="N105" s="518">
        <f t="shared" ref="N105:N110" si="47"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4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38"/>
        <v>0</v>
      </c>
      <c r="K106" s="514"/>
      <c r="L106" s="518">
        <f t="shared" si="46"/>
        <v>11242.874011372322</v>
      </c>
      <c r="M106" s="519">
        <f t="shared" si="45"/>
        <v>0</v>
      </c>
      <c r="N106" s="518">
        <f t="shared" si="47"/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4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38"/>
        <v>0</v>
      </c>
      <c r="K107" s="514"/>
      <c r="L107" s="518">
        <f t="shared" si="46"/>
        <v>9827.2242633415626</v>
      </c>
      <c r="M107" s="519">
        <f t="shared" si="45"/>
        <v>0</v>
      </c>
      <c r="N107" s="518">
        <f t="shared" si="47"/>
        <v>9827.2242633415626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4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38"/>
        <v>0</v>
      </c>
      <c r="K108" s="514"/>
      <c r="L108" s="518">
        <f t="shared" si="46"/>
        <v>9659.1062968732876</v>
      </c>
      <c r="M108" s="519">
        <f t="shared" ref="M108:M109" si="48">IF(L108&lt;&gt;0,+H108-L108,0)</f>
        <v>0</v>
      </c>
      <c r="N108" s="518">
        <f t="shared" si="47"/>
        <v>9659.1062968732876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4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38"/>
        <v>0</v>
      </c>
      <c r="K109" s="514"/>
      <c r="L109" s="518">
        <f t="shared" si="46"/>
        <v>9521.2246182886065</v>
      </c>
      <c r="M109" s="519">
        <f t="shared" si="48"/>
        <v>0</v>
      </c>
      <c r="N109" s="518">
        <f t="shared" si="47"/>
        <v>9521.2246182886065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4"/>
        <v/>
      </c>
      <c r="C110" s="507">
        <f>IF(D93="","-",+C109+1)</f>
        <v>2021</v>
      </c>
      <c r="D110" s="508">
        <v>67787.528239202686</v>
      </c>
      <c r="E110" s="516">
        <v>2166.8780487804879</v>
      </c>
      <c r="F110" s="515">
        <v>65620.650190422195</v>
      </c>
      <c r="G110" s="515">
        <v>66704.08921481244</v>
      </c>
      <c r="H110" s="516">
        <v>9738.7411318353879</v>
      </c>
      <c r="I110" s="510">
        <v>9738.7411318353879</v>
      </c>
      <c r="J110" s="514">
        <f t="shared" si="38"/>
        <v>0</v>
      </c>
      <c r="K110" s="514"/>
      <c r="L110" s="518">
        <f t="shared" si="46"/>
        <v>9738.7411318353879</v>
      </c>
      <c r="M110" s="519">
        <f t="shared" ref="M110" si="49">IF(L110&lt;&gt;0,+H110-L110,0)</f>
        <v>0</v>
      </c>
      <c r="N110" s="518">
        <f t="shared" si="47"/>
        <v>9738.7411318353879</v>
      </c>
      <c r="O110" s="514">
        <f t="shared" ref="O110" si="50">IF(N110&lt;&gt;0,+I110-N110,0)</f>
        <v>0</v>
      </c>
      <c r="P110" s="514">
        <f t="shared" ref="P110" si="51">+O110-M110</f>
        <v>0</v>
      </c>
      <c r="Q110" s="269"/>
    </row>
    <row r="111" spans="1:17" ht="13">
      <c r="B111" s="195" t="str">
        <f t="shared" si="44"/>
        <v/>
      </c>
      <c r="C111" s="669">
        <f>IF(D93="","-",+C110+1)</f>
        <v>2022</v>
      </c>
      <c r="D111" s="374">
        <v>65620.650190422195</v>
      </c>
      <c r="E111" s="522">
        <v>2115.2857142857142</v>
      </c>
      <c r="F111" s="523">
        <v>63505.364476136478</v>
      </c>
      <c r="G111" s="523">
        <v>64563.00733327934</v>
      </c>
      <c r="H111" s="526">
        <v>9698.7172959840736</v>
      </c>
      <c r="I111" s="577">
        <v>9698.7172959840736</v>
      </c>
      <c r="J111" s="514">
        <f t="shared" si="38"/>
        <v>0</v>
      </c>
      <c r="K111" s="514"/>
      <c r="L111" s="525"/>
      <c r="M111" s="514">
        <f t="shared" si="40"/>
        <v>0</v>
      </c>
      <c r="N111" s="525"/>
      <c r="O111" s="514">
        <f t="shared" si="42"/>
        <v>0</v>
      </c>
      <c r="P111" s="514">
        <f t="shared" si="43"/>
        <v>0</v>
      </c>
      <c r="Q111" s="269"/>
    </row>
    <row r="112" spans="1:17" ht="12.5">
      <c r="B112" s="195" t="str">
        <f t="shared" si="44"/>
        <v/>
      </c>
      <c r="C112" s="507">
        <f>IF(D93="","-",+C111+1)</f>
        <v>2023</v>
      </c>
      <c r="D112" s="374">
        <f>IF(F111+SUM(E$99:E111)=D$92,F111,D$92-SUM(E$99:E111))</f>
        <v>63505.364476136478</v>
      </c>
      <c r="E112" s="522">
        <f>IF(+J96&lt;F111,J96,D112)</f>
        <v>2019.1363636363637</v>
      </c>
      <c r="F112" s="523">
        <f t="shared" ref="F112:F131" si="52">+D112-E112</f>
        <v>61486.228112500117</v>
      </c>
      <c r="G112" s="523">
        <f t="shared" ref="G112:G130" si="53">+(F112+D112)/2</f>
        <v>62495.796294318294</v>
      </c>
      <c r="H112" s="526">
        <f t="shared" ref="H112:H130" si="54">+J$94*G112+E112</f>
        <v>9728.9337866915066</v>
      </c>
      <c r="I112" s="577">
        <f t="shared" ref="I112:I130" si="55">+J$95*G112+E112</f>
        <v>9728.9337866915066</v>
      </c>
      <c r="J112" s="514">
        <f t="shared" si="38"/>
        <v>0</v>
      </c>
      <c r="K112" s="514"/>
      <c r="L112" s="525"/>
      <c r="M112" s="514">
        <f t="shared" si="40"/>
        <v>0</v>
      </c>
      <c r="N112" s="525"/>
      <c r="O112" s="514">
        <f t="shared" si="42"/>
        <v>0</v>
      </c>
      <c r="P112" s="514">
        <f t="shared" si="43"/>
        <v>0</v>
      </c>
      <c r="Q112" s="269"/>
    </row>
    <row r="113" spans="2:17" ht="12.5">
      <c r="B113" s="195" t="str">
        <f t="shared" si="44"/>
        <v/>
      </c>
      <c r="C113" s="507">
        <f>IF(D93="","-",+C112+1)</f>
        <v>2024</v>
      </c>
      <c r="D113" s="374">
        <f>IF(F112+SUM(E$99:E112)=D$92,F112,D$92-SUM(E$99:E112))</f>
        <v>61486.228112500117</v>
      </c>
      <c r="E113" s="522">
        <f>IF(+J96&lt;F112,J96,D113)</f>
        <v>2019.1363636363637</v>
      </c>
      <c r="F113" s="523">
        <f t="shared" si="52"/>
        <v>59467.091748863757</v>
      </c>
      <c r="G113" s="523">
        <f t="shared" si="53"/>
        <v>60476.659930681941</v>
      </c>
      <c r="H113" s="526">
        <f t="shared" si="54"/>
        <v>9479.8429156855836</v>
      </c>
      <c r="I113" s="577">
        <f t="shared" si="55"/>
        <v>9479.8429156855836</v>
      </c>
      <c r="J113" s="514">
        <f t="shared" si="38"/>
        <v>0</v>
      </c>
      <c r="K113" s="514"/>
      <c r="L113" s="525"/>
      <c r="M113" s="514">
        <f t="shared" si="40"/>
        <v>0</v>
      </c>
      <c r="N113" s="525"/>
      <c r="O113" s="514">
        <f t="shared" si="42"/>
        <v>0</v>
      </c>
      <c r="P113" s="514">
        <f t="shared" si="43"/>
        <v>0</v>
      </c>
      <c r="Q113" s="269"/>
    </row>
    <row r="114" spans="2:17" ht="12.5">
      <c r="B114" s="195" t="str">
        <f t="shared" si="44"/>
        <v/>
      </c>
      <c r="C114" s="507">
        <f>IF(D93="","-",+C113+1)</f>
        <v>2025</v>
      </c>
      <c r="D114" s="374">
        <f>IF(F113+SUM(E$99:E113)=D$92,F113,D$92-SUM(E$99:E113))</f>
        <v>59467.091748863757</v>
      </c>
      <c r="E114" s="522">
        <f>IF(+J96&lt;F113,J96,D114)</f>
        <v>2019.1363636363637</v>
      </c>
      <c r="F114" s="523">
        <f t="shared" si="52"/>
        <v>57447.955385227397</v>
      </c>
      <c r="G114" s="523">
        <f t="shared" si="53"/>
        <v>58457.523567045573</v>
      </c>
      <c r="H114" s="526">
        <f t="shared" si="54"/>
        <v>9230.7520446796589</v>
      </c>
      <c r="I114" s="577">
        <f t="shared" si="55"/>
        <v>9230.7520446796589</v>
      </c>
      <c r="J114" s="514">
        <f t="shared" si="38"/>
        <v>0</v>
      </c>
      <c r="K114" s="514"/>
      <c r="L114" s="525"/>
      <c r="M114" s="514">
        <f t="shared" si="40"/>
        <v>0</v>
      </c>
      <c r="N114" s="525"/>
      <c r="O114" s="514">
        <f t="shared" si="42"/>
        <v>0</v>
      </c>
      <c r="P114" s="514">
        <f t="shared" si="43"/>
        <v>0</v>
      </c>
      <c r="Q114" s="269"/>
    </row>
    <row r="115" spans="2:17" ht="12.5">
      <c r="B115" s="195"/>
      <c r="C115" s="507">
        <f>IF(D93="","-",+C114+1)</f>
        <v>2026</v>
      </c>
      <c r="D115" s="374">
        <f>IF(F114+SUM(E$99:E114)=D$92,F114,D$92-SUM(E$99:E114))</f>
        <v>57447.955385227397</v>
      </c>
      <c r="E115" s="522">
        <f>IF(+J96&lt;F114,J96,D115)</f>
        <v>2019.1363636363637</v>
      </c>
      <c r="F115" s="523">
        <f t="shared" si="52"/>
        <v>55428.819021591036</v>
      </c>
      <c r="G115" s="523">
        <f t="shared" si="53"/>
        <v>56438.38720340922</v>
      </c>
      <c r="H115" s="526">
        <f t="shared" si="54"/>
        <v>8981.6611736737341</v>
      </c>
      <c r="I115" s="577">
        <f t="shared" si="55"/>
        <v>8981.6611736737341</v>
      </c>
      <c r="J115" s="514">
        <f t="shared" si="38"/>
        <v>0</v>
      </c>
      <c r="K115" s="514"/>
      <c r="L115" s="525"/>
      <c r="M115" s="514">
        <f t="shared" si="40"/>
        <v>0</v>
      </c>
      <c r="N115" s="525"/>
      <c r="O115" s="514">
        <f t="shared" si="42"/>
        <v>0</v>
      </c>
      <c r="P115" s="514">
        <f t="shared" si="43"/>
        <v>0</v>
      </c>
      <c r="Q115" s="269"/>
    </row>
    <row r="116" spans="2:17" ht="12.5">
      <c r="B116" s="195" t="str">
        <f t="shared" si="44"/>
        <v/>
      </c>
      <c r="C116" s="507">
        <f>IF(D93="","-",+C115+1)</f>
        <v>2027</v>
      </c>
      <c r="D116" s="374">
        <f>IF(F115+SUM(E$99:E115)=D$92,F115,D$92-SUM(E$99:E115))</f>
        <v>55428.819021591036</v>
      </c>
      <c r="E116" s="522">
        <f>IF(+J96&lt;F115,J96,D116)</f>
        <v>2019.1363636363637</v>
      </c>
      <c r="F116" s="523">
        <f t="shared" si="52"/>
        <v>53409.682657954676</v>
      </c>
      <c r="G116" s="523">
        <f t="shared" si="53"/>
        <v>54419.250839772852</v>
      </c>
      <c r="H116" s="526">
        <f t="shared" si="54"/>
        <v>8732.5703026678093</v>
      </c>
      <c r="I116" s="577">
        <f t="shared" si="55"/>
        <v>8732.5703026678093</v>
      </c>
      <c r="J116" s="514">
        <f t="shared" si="38"/>
        <v>0</v>
      </c>
      <c r="K116" s="514"/>
      <c r="L116" s="525"/>
      <c r="M116" s="514">
        <f t="shared" si="40"/>
        <v>0</v>
      </c>
      <c r="N116" s="525"/>
      <c r="O116" s="514">
        <f t="shared" si="42"/>
        <v>0</v>
      </c>
      <c r="P116" s="514">
        <f t="shared" si="43"/>
        <v>0</v>
      </c>
      <c r="Q116" s="269"/>
    </row>
    <row r="117" spans="2:17" ht="12.5">
      <c r="B117" s="195" t="str">
        <f t="shared" si="44"/>
        <v/>
      </c>
      <c r="C117" s="507">
        <f>IF(D93="","-",+C116+1)</f>
        <v>2028</v>
      </c>
      <c r="D117" s="374">
        <f>IF(F116+SUM(E$99:E116)=D$92,F116,D$92-SUM(E$99:E116))</f>
        <v>53409.682657954676</v>
      </c>
      <c r="E117" s="522">
        <f>IF(+J96&lt;F116,J96,D117)</f>
        <v>2019.1363636363637</v>
      </c>
      <c r="F117" s="523">
        <f t="shared" si="52"/>
        <v>51390.546294318316</v>
      </c>
      <c r="G117" s="523">
        <f t="shared" si="53"/>
        <v>52400.114476136499</v>
      </c>
      <c r="H117" s="526">
        <f t="shared" si="54"/>
        <v>8483.4794316618863</v>
      </c>
      <c r="I117" s="577">
        <f t="shared" si="55"/>
        <v>8483.4794316618863</v>
      </c>
      <c r="J117" s="514">
        <f t="shared" si="38"/>
        <v>0</v>
      </c>
      <c r="K117" s="514"/>
      <c r="L117" s="525"/>
      <c r="M117" s="514">
        <f t="shared" si="40"/>
        <v>0</v>
      </c>
      <c r="N117" s="525"/>
      <c r="O117" s="514">
        <f t="shared" si="42"/>
        <v>0</v>
      </c>
      <c r="P117" s="514">
        <f t="shared" si="43"/>
        <v>0</v>
      </c>
      <c r="Q117" s="269"/>
    </row>
    <row r="118" spans="2:17" ht="12.5">
      <c r="B118" s="195" t="str">
        <f t="shared" si="44"/>
        <v/>
      </c>
      <c r="C118" s="507">
        <f>IF(D93="","-",+C117+1)</f>
        <v>2029</v>
      </c>
      <c r="D118" s="374">
        <f>IF(F117+SUM(E$99:E117)=D$92,F117,D$92-SUM(E$99:E117))</f>
        <v>51390.546294318316</v>
      </c>
      <c r="E118" s="522">
        <f>IF(+J96&lt;F117,J96,D118)</f>
        <v>2019.1363636363637</v>
      </c>
      <c r="F118" s="523">
        <f t="shared" si="52"/>
        <v>49371.409930681955</v>
      </c>
      <c r="G118" s="523">
        <f t="shared" si="53"/>
        <v>50380.978112500132</v>
      </c>
      <c r="H118" s="526">
        <f t="shared" si="54"/>
        <v>8234.3885606559616</v>
      </c>
      <c r="I118" s="577">
        <f t="shared" si="55"/>
        <v>8234.3885606559616</v>
      </c>
      <c r="J118" s="514">
        <f t="shared" si="38"/>
        <v>0</v>
      </c>
      <c r="K118" s="514"/>
      <c r="L118" s="525"/>
      <c r="M118" s="514">
        <f t="shared" si="40"/>
        <v>0</v>
      </c>
      <c r="N118" s="525"/>
      <c r="O118" s="514">
        <f t="shared" si="42"/>
        <v>0</v>
      </c>
      <c r="P118" s="514">
        <f t="shared" si="43"/>
        <v>0</v>
      </c>
      <c r="Q118" s="269"/>
    </row>
    <row r="119" spans="2:17" ht="12.5">
      <c r="B119" s="195" t="str">
        <f t="shared" si="44"/>
        <v/>
      </c>
      <c r="C119" s="507">
        <f>IF(D93="","-",+C118+1)</f>
        <v>2030</v>
      </c>
      <c r="D119" s="374">
        <f>IF(F118+SUM(E$99:E118)=D$92,F118,D$92-SUM(E$99:E118))</f>
        <v>49371.409930681955</v>
      </c>
      <c r="E119" s="522">
        <f>IF(+J96&lt;F118,J96,D119)</f>
        <v>2019.1363636363637</v>
      </c>
      <c r="F119" s="523">
        <f t="shared" si="52"/>
        <v>47352.273567045595</v>
      </c>
      <c r="G119" s="523">
        <f t="shared" si="53"/>
        <v>48361.841748863779</v>
      </c>
      <c r="H119" s="526">
        <f t="shared" si="54"/>
        <v>7985.2976896500395</v>
      </c>
      <c r="I119" s="577">
        <f t="shared" si="55"/>
        <v>7985.2976896500395</v>
      </c>
      <c r="J119" s="514">
        <f t="shared" si="38"/>
        <v>0</v>
      </c>
      <c r="K119" s="514"/>
      <c r="L119" s="525"/>
      <c r="M119" s="514">
        <f t="shared" si="40"/>
        <v>0</v>
      </c>
      <c r="N119" s="525"/>
      <c r="O119" s="514">
        <f t="shared" si="42"/>
        <v>0</v>
      </c>
      <c r="P119" s="514">
        <f t="shared" si="43"/>
        <v>0</v>
      </c>
      <c r="Q119" s="269"/>
    </row>
    <row r="120" spans="2:17" ht="12.5">
      <c r="B120" s="195" t="str">
        <f t="shared" si="44"/>
        <v/>
      </c>
      <c r="C120" s="507">
        <f>IF(D93="","-",+C119+1)</f>
        <v>2031</v>
      </c>
      <c r="D120" s="374">
        <f>IF(F119+SUM(E$99:E119)=D$92,F119,D$92-SUM(E$99:E119))</f>
        <v>47352.273567045595</v>
      </c>
      <c r="E120" s="522">
        <f>IF(+J96&lt;F119,J96,D120)</f>
        <v>2019.1363636363637</v>
      </c>
      <c r="F120" s="523">
        <f t="shared" si="52"/>
        <v>45333.137203409235</v>
      </c>
      <c r="G120" s="523">
        <f t="shared" si="53"/>
        <v>46342.705385227411</v>
      </c>
      <c r="H120" s="526">
        <f t="shared" si="54"/>
        <v>7736.2068186441147</v>
      </c>
      <c r="I120" s="577">
        <f t="shared" si="55"/>
        <v>7736.2068186441147</v>
      </c>
      <c r="J120" s="514">
        <f t="shared" si="38"/>
        <v>0</v>
      </c>
      <c r="K120" s="514"/>
      <c r="L120" s="525"/>
      <c r="M120" s="514">
        <f t="shared" si="40"/>
        <v>0</v>
      </c>
      <c r="N120" s="525"/>
      <c r="O120" s="514">
        <f t="shared" si="42"/>
        <v>0</v>
      </c>
      <c r="P120" s="514">
        <f t="shared" si="43"/>
        <v>0</v>
      </c>
      <c r="Q120" s="269"/>
    </row>
    <row r="121" spans="2:17" ht="12.5">
      <c r="B121" s="195" t="str">
        <f t="shared" si="44"/>
        <v/>
      </c>
      <c r="C121" s="507">
        <f>IF(D93="","-",+C120+1)</f>
        <v>2032</v>
      </c>
      <c r="D121" s="374">
        <f>IF(F120+SUM(E$99:E120)=D$92,F120,D$92-SUM(E$99:E120))</f>
        <v>45333.137203409235</v>
      </c>
      <c r="E121" s="522">
        <f>IF(+J96&lt;F120,J96,D121)</f>
        <v>2019.1363636363637</v>
      </c>
      <c r="F121" s="523">
        <f t="shared" si="52"/>
        <v>43314.000839772874</v>
      </c>
      <c r="G121" s="523">
        <f t="shared" si="53"/>
        <v>44323.569021591058</v>
      </c>
      <c r="H121" s="526">
        <f t="shared" si="54"/>
        <v>7487.1159476381918</v>
      </c>
      <c r="I121" s="577">
        <f t="shared" si="55"/>
        <v>7487.1159476381918</v>
      </c>
      <c r="J121" s="514">
        <f t="shared" si="38"/>
        <v>0</v>
      </c>
      <c r="K121" s="514"/>
      <c r="L121" s="525"/>
      <c r="M121" s="514">
        <f t="shared" si="40"/>
        <v>0</v>
      </c>
      <c r="N121" s="525"/>
      <c r="O121" s="514">
        <f t="shared" si="42"/>
        <v>0</v>
      </c>
      <c r="P121" s="514">
        <f t="shared" si="43"/>
        <v>0</v>
      </c>
      <c r="Q121" s="269"/>
    </row>
    <row r="122" spans="2:17" ht="12.5">
      <c r="B122" s="195" t="str">
        <f t="shared" si="44"/>
        <v/>
      </c>
      <c r="C122" s="507">
        <f>IF(D93="","-",+C121+1)</f>
        <v>2033</v>
      </c>
      <c r="D122" s="374">
        <f>IF(F121+SUM(E$99:E121)=D$92,F121,D$92-SUM(E$99:E121))</f>
        <v>43314.000839772874</v>
      </c>
      <c r="E122" s="522">
        <f>IF(+J96&lt;F121,J96,D122)</f>
        <v>2019.1363636363637</v>
      </c>
      <c r="F122" s="523">
        <f t="shared" si="52"/>
        <v>41294.864476136514</v>
      </c>
      <c r="G122" s="523">
        <f t="shared" si="53"/>
        <v>42304.432657954691</v>
      </c>
      <c r="H122" s="526">
        <f t="shared" si="54"/>
        <v>7238.0250766322661</v>
      </c>
      <c r="I122" s="577">
        <f t="shared" si="55"/>
        <v>7238.0250766322661</v>
      </c>
      <c r="J122" s="514">
        <f t="shared" si="38"/>
        <v>0</v>
      </c>
      <c r="K122" s="514"/>
      <c r="L122" s="525"/>
      <c r="M122" s="514">
        <f t="shared" si="40"/>
        <v>0</v>
      </c>
      <c r="N122" s="525"/>
      <c r="O122" s="514">
        <f t="shared" si="42"/>
        <v>0</v>
      </c>
      <c r="P122" s="514">
        <f t="shared" si="43"/>
        <v>0</v>
      </c>
      <c r="Q122" s="269"/>
    </row>
    <row r="123" spans="2:17" ht="12.5">
      <c r="B123" s="195" t="str">
        <f t="shared" si="44"/>
        <v/>
      </c>
      <c r="C123" s="507">
        <f>IF(D93="","-",+C122+1)</f>
        <v>2034</v>
      </c>
      <c r="D123" s="374">
        <f>IF(F122+SUM(E$99:E122)=D$92,F122,D$92-SUM(E$99:E122))</f>
        <v>41294.864476136514</v>
      </c>
      <c r="E123" s="522">
        <f>IF(+J96&lt;F122,J96,D123)</f>
        <v>2019.1363636363637</v>
      </c>
      <c r="F123" s="523">
        <f t="shared" si="52"/>
        <v>39275.728112500154</v>
      </c>
      <c r="G123" s="523">
        <f t="shared" si="53"/>
        <v>40285.296294318337</v>
      </c>
      <c r="H123" s="526">
        <f t="shared" si="54"/>
        <v>6988.9342056263431</v>
      </c>
      <c r="I123" s="577">
        <f t="shared" si="55"/>
        <v>6988.9342056263431</v>
      </c>
      <c r="J123" s="514">
        <f t="shared" si="38"/>
        <v>0</v>
      </c>
      <c r="K123" s="514"/>
      <c r="L123" s="525"/>
      <c r="M123" s="514">
        <f t="shared" si="40"/>
        <v>0</v>
      </c>
      <c r="N123" s="525"/>
      <c r="O123" s="514">
        <f t="shared" si="42"/>
        <v>0</v>
      </c>
      <c r="P123" s="514">
        <f t="shared" si="43"/>
        <v>0</v>
      </c>
      <c r="Q123" s="269"/>
    </row>
    <row r="124" spans="2:17" ht="12.5">
      <c r="B124" s="195" t="str">
        <f t="shared" si="44"/>
        <v/>
      </c>
      <c r="C124" s="507">
        <f>IF(D93="","-",+C123+1)</f>
        <v>2035</v>
      </c>
      <c r="D124" s="374">
        <f>IF(F123+SUM(E$99:E123)=D$92,F123,D$92-SUM(E$99:E123))</f>
        <v>39275.728112500154</v>
      </c>
      <c r="E124" s="522">
        <f>IF(+J96&lt;F123,J96,D124)</f>
        <v>2019.1363636363637</v>
      </c>
      <c r="F124" s="523">
        <f t="shared" si="52"/>
        <v>37256.591748863793</v>
      </c>
      <c r="G124" s="523">
        <f t="shared" si="53"/>
        <v>38266.15993068197</v>
      </c>
      <c r="H124" s="526">
        <f t="shared" si="54"/>
        <v>6739.8433346204183</v>
      </c>
      <c r="I124" s="577">
        <f t="shared" si="55"/>
        <v>6739.8433346204183</v>
      </c>
      <c r="J124" s="514">
        <f t="shared" si="38"/>
        <v>0</v>
      </c>
      <c r="K124" s="514"/>
      <c r="L124" s="525"/>
      <c r="M124" s="514">
        <f t="shared" si="40"/>
        <v>0</v>
      </c>
      <c r="N124" s="525"/>
      <c r="O124" s="514">
        <f t="shared" si="42"/>
        <v>0</v>
      </c>
      <c r="P124" s="514">
        <f t="shared" si="43"/>
        <v>0</v>
      </c>
      <c r="Q124" s="269"/>
    </row>
    <row r="125" spans="2:17" ht="12.5">
      <c r="B125" s="195" t="str">
        <f t="shared" si="44"/>
        <v/>
      </c>
      <c r="C125" s="507">
        <f>IF(D93="","-",+C124+1)</f>
        <v>2036</v>
      </c>
      <c r="D125" s="374">
        <f>IF(F124+SUM(E$99:E124)=D$92,F124,D$92-SUM(E$99:E124))</f>
        <v>37256.591748863793</v>
      </c>
      <c r="E125" s="522">
        <f>IF(+J96&lt;F124,J96,D125)</f>
        <v>2019.1363636363637</v>
      </c>
      <c r="F125" s="523">
        <f t="shared" si="52"/>
        <v>35237.455385227433</v>
      </c>
      <c r="G125" s="523">
        <f t="shared" si="53"/>
        <v>36247.023567045617</v>
      </c>
      <c r="H125" s="526">
        <f t="shared" si="54"/>
        <v>6490.7524636144954</v>
      </c>
      <c r="I125" s="577">
        <f t="shared" si="55"/>
        <v>6490.7524636144954</v>
      </c>
      <c r="J125" s="514">
        <f t="shared" si="38"/>
        <v>0</v>
      </c>
      <c r="K125" s="514"/>
      <c r="L125" s="525"/>
      <c r="M125" s="514">
        <f t="shared" si="40"/>
        <v>0</v>
      </c>
      <c r="N125" s="525"/>
      <c r="O125" s="514">
        <f t="shared" si="42"/>
        <v>0</v>
      </c>
      <c r="P125" s="514">
        <f t="shared" si="43"/>
        <v>0</v>
      </c>
      <c r="Q125" s="269"/>
    </row>
    <row r="126" spans="2:17" ht="12.5">
      <c r="B126" s="195" t="str">
        <f t="shared" si="44"/>
        <v/>
      </c>
      <c r="C126" s="507">
        <f>IF(D93="","-",+C125+1)</f>
        <v>2037</v>
      </c>
      <c r="D126" s="374">
        <f>IF(F125+SUM(E$99:E125)=D$92,F125,D$92-SUM(E$99:E125))</f>
        <v>35237.455385227433</v>
      </c>
      <c r="E126" s="522">
        <f>IF(+J96&lt;F125,J96,D126)</f>
        <v>2019.1363636363637</v>
      </c>
      <c r="F126" s="523">
        <f t="shared" si="52"/>
        <v>33218.319021591073</v>
      </c>
      <c r="G126" s="523">
        <f t="shared" si="53"/>
        <v>34227.887203409249</v>
      </c>
      <c r="H126" s="526">
        <f t="shared" si="54"/>
        <v>6241.6615926085706</v>
      </c>
      <c r="I126" s="577">
        <f t="shared" si="55"/>
        <v>6241.6615926085706</v>
      </c>
      <c r="J126" s="514">
        <f t="shared" si="38"/>
        <v>0</v>
      </c>
      <c r="K126" s="514"/>
      <c r="L126" s="525"/>
      <c r="M126" s="514">
        <f t="shared" si="40"/>
        <v>0</v>
      </c>
      <c r="N126" s="525"/>
      <c r="O126" s="514">
        <f t="shared" si="42"/>
        <v>0</v>
      </c>
      <c r="P126" s="514">
        <f t="shared" si="43"/>
        <v>0</v>
      </c>
      <c r="Q126" s="269"/>
    </row>
    <row r="127" spans="2:17" ht="12.5">
      <c r="B127" s="195" t="str">
        <f t="shared" si="44"/>
        <v/>
      </c>
      <c r="C127" s="507">
        <f>IF(D93="","-",+C126+1)</f>
        <v>2038</v>
      </c>
      <c r="D127" s="374">
        <f>IF(F126+SUM(E$99:E126)=D$92,F126,D$92-SUM(E$99:E126))</f>
        <v>33218.319021591073</v>
      </c>
      <c r="E127" s="522">
        <f>IF(+J96&lt;F126,J96,D127)</f>
        <v>2019.1363636363637</v>
      </c>
      <c r="F127" s="523">
        <f t="shared" si="52"/>
        <v>31199.182657954709</v>
      </c>
      <c r="G127" s="523">
        <f t="shared" si="53"/>
        <v>32208.750839772889</v>
      </c>
      <c r="H127" s="526">
        <f t="shared" si="54"/>
        <v>5992.5707216026458</v>
      </c>
      <c r="I127" s="577">
        <f t="shared" si="55"/>
        <v>5992.5707216026458</v>
      </c>
      <c r="J127" s="514">
        <f t="shared" si="38"/>
        <v>0</v>
      </c>
      <c r="K127" s="514"/>
      <c r="L127" s="525"/>
      <c r="M127" s="514">
        <f t="shared" si="40"/>
        <v>0</v>
      </c>
      <c r="N127" s="525"/>
      <c r="O127" s="514">
        <f t="shared" si="42"/>
        <v>0</v>
      </c>
      <c r="P127" s="514">
        <f t="shared" si="43"/>
        <v>0</v>
      </c>
      <c r="Q127" s="269"/>
    </row>
    <row r="128" spans="2:17" ht="12.5">
      <c r="B128" s="195" t="str">
        <f t="shared" si="44"/>
        <v/>
      </c>
      <c r="C128" s="507">
        <f>IF(D93="","-",+C127+1)</f>
        <v>2039</v>
      </c>
      <c r="D128" s="374">
        <f>IF(F127+SUM(E$99:E127)=D$92,F127,D$92-SUM(E$99:E127))</f>
        <v>31199.182657954709</v>
      </c>
      <c r="E128" s="522">
        <f>IF(+J96&lt;F127,J96,D128)</f>
        <v>2019.1363636363637</v>
      </c>
      <c r="F128" s="523">
        <f t="shared" si="52"/>
        <v>29180.046294318345</v>
      </c>
      <c r="G128" s="523">
        <f t="shared" si="53"/>
        <v>30189.614476136529</v>
      </c>
      <c r="H128" s="526">
        <f t="shared" si="54"/>
        <v>5743.4798505967219</v>
      </c>
      <c r="I128" s="577">
        <f t="shared" si="55"/>
        <v>5743.4798505967219</v>
      </c>
      <c r="J128" s="514">
        <f t="shared" si="38"/>
        <v>0</v>
      </c>
      <c r="K128" s="514"/>
      <c r="L128" s="525"/>
      <c r="M128" s="514">
        <f t="shared" si="40"/>
        <v>0</v>
      </c>
      <c r="N128" s="525"/>
      <c r="O128" s="514">
        <f t="shared" si="42"/>
        <v>0</v>
      </c>
      <c r="P128" s="514">
        <f t="shared" si="43"/>
        <v>0</v>
      </c>
      <c r="Q128" s="269"/>
    </row>
    <row r="129" spans="2:17" ht="12.5">
      <c r="B129" s="195" t="str">
        <f t="shared" si="44"/>
        <v/>
      </c>
      <c r="C129" s="507">
        <f>IF(D93="","-",+C128+1)</f>
        <v>2040</v>
      </c>
      <c r="D129" s="374">
        <f>IF(F128+SUM(E$99:E128)=D$92,F128,D$92-SUM(E$99:E128))</f>
        <v>29180.046294318345</v>
      </c>
      <c r="E129" s="522">
        <f>IF(+J96&lt;F128,J96,D129)</f>
        <v>2019.1363636363637</v>
      </c>
      <c r="F129" s="523">
        <f t="shared" si="52"/>
        <v>27160.909930681981</v>
      </c>
      <c r="G129" s="523">
        <f t="shared" si="53"/>
        <v>28170.478112500161</v>
      </c>
      <c r="H129" s="526">
        <f t="shared" si="54"/>
        <v>5494.3889795907971</v>
      </c>
      <c r="I129" s="577">
        <f t="shared" si="55"/>
        <v>5494.3889795907971</v>
      </c>
      <c r="J129" s="514">
        <f t="shared" si="38"/>
        <v>0</v>
      </c>
      <c r="K129" s="514"/>
      <c r="L129" s="525"/>
      <c r="M129" s="514">
        <f t="shared" si="40"/>
        <v>0</v>
      </c>
      <c r="N129" s="525"/>
      <c r="O129" s="514">
        <f t="shared" si="42"/>
        <v>0</v>
      </c>
      <c r="P129" s="514">
        <f t="shared" si="43"/>
        <v>0</v>
      </c>
      <c r="Q129" s="269"/>
    </row>
    <row r="130" spans="2:17" ht="12.5">
      <c r="B130" s="195" t="str">
        <f t="shared" si="44"/>
        <v/>
      </c>
      <c r="C130" s="507">
        <f>IF(D93="","-",+C129+1)</f>
        <v>2041</v>
      </c>
      <c r="D130" s="374">
        <f>IF(F129+SUM(E$99:E129)=D$92,F129,D$92-SUM(E$99:E129))</f>
        <v>27160.909930681981</v>
      </c>
      <c r="E130" s="522">
        <f>IF(+J96&lt;F129,J96,D130)</f>
        <v>2019.1363636363637</v>
      </c>
      <c r="F130" s="523">
        <f t="shared" si="52"/>
        <v>25141.773567045617</v>
      </c>
      <c r="G130" s="523">
        <f t="shared" si="53"/>
        <v>26151.341748863801</v>
      </c>
      <c r="H130" s="526">
        <f t="shared" si="54"/>
        <v>5245.2981085848733</v>
      </c>
      <c r="I130" s="577">
        <f t="shared" si="55"/>
        <v>5245.2981085848733</v>
      </c>
      <c r="J130" s="514">
        <f t="shared" si="38"/>
        <v>0</v>
      </c>
      <c r="K130" s="514"/>
      <c r="L130" s="525"/>
      <c r="M130" s="514">
        <f t="shared" si="40"/>
        <v>0</v>
      </c>
      <c r="N130" s="525"/>
      <c r="O130" s="514">
        <f t="shared" si="42"/>
        <v>0</v>
      </c>
      <c r="P130" s="514">
        <f t="shared" si="43"/>
        <v>0</v>
      </c>
      <c r="Q130" s="269"/>
    </row>
    <row r="131" spans="2:17" ht="12.5">
      <c r="B131" s="195" t="str">
        <f t="shared" si="44"/>
        <v/>
      </c>
      <c r="C131" s="507">
        <f>IF(D93="","-",+C130+1)</f>
        <v>2042</v>
      </c>
      <c r="D131" s="374">
        <f>IF(F130+SUM(E$99:E130)=D$92,F130,D$92-SUM(E$99:E130))</f>
        <v>25141.773567045617</v>
      </c>
      <c r="E131" s="522">
        <f>IF(+J96&lt;F130,J96,D131)</f>
        <v>2019.1363636363637</v>
      </c>
      <c r="F131" s="523">
        <f t="shared" si="52"/>
        <v>23122.637203409253</v>
      </c>
      <c r="G131" s="523">
        <f t="shared" ref="G131:G154" si="56">+(F131+D131)/2</f>
        <v>24132.205385227433</v>
      </c>
      <c r="H131" s="526">
        <f t="shared" ref="H131:H154" si="57">+J$94*G131+E131</f>
        <v>4996.2072375789485</v>
      </c>
      <c r="I131" s="577">
        <f t="shared" ref="I131:I154" si="58">+J$95*G131+E131</f>
        <v>4996.2072375789485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si="44"/>
        <v/>
      </c>
      <c r="C132" s="507">
        <f>IF(D93="","-",+C131+1)</f>
        <v>2043</v>
      </c>
      <c r="D132" s="374">
        <f>IF(F131+SUM(E$99:E131)=D$92,F131,D$92-SUM(E$99:E131))</f>
        <v>23122.637203409253</v>
      </c>
      <c r="E132" s="522">
        <f>IF(+J96&lt;F131,J96,D132)</f>
        <v>2019.1363636363637</v>
      </c>
      <c r="F132" s="523">
        <f t="shared" ref="F132:F154" si="63">+D132-E132</f>
        <v>21103.500839772889</v>
      </c>
      <c r="G132" s="523">
        <f t="shared" si="56"/>
        <v>22113.069021591073</v>
      </c>
      <c r="H132" s="526">
        <f t="shared" si="57"/>
        <v>4747.1163665730246</v>
      </c>
      <c r="I132" s="577">
        <f t="shared" si="58"/>
        <v>4747.1163665730246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44"/>
        <v/>
      </c>
      <c r="C133" s="507">
        <f>IF(D93="","-",+C132+1)</f>
        <v>2044</v>
      </c>
      <c r="D133" s="374">
        <f>IF(F132+SUM(E$99:E132)=D$92,F132,D$92-SUM(E$99:E132))</f>
        <v>21103.500839772889</v>
      </c>
      <c r="E133" s="522">
        <f>IF(+J96&lt;F132,J96,D133)</f>
        <v>2019.1363636363637</v>
      </c>
      <c r="F133" s="523">
        <f t="shared" si="63"/>
        <v>19084.364476136525</v>
      </c>
      <c r="G133" s="523">
        <f t="shared" si="56"/>
        <v>20093.932657954705</v>
      </c>
      <c r="H133" s="526">
        <f t="shared" si="57"/>
        <v>4498.0254955670989</v>
      </c>
      <c r="I133" s="577">
        <f t="shared" si="58"/>
        <v>4498.0254955670989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44"/>
        <v/>
      </c>
      <c r="C134" s="507">
        <f>IF(D93="","-",+C133+1)</f>
        <v>2045</v>
      </c>
      <c r="D134" s="374">
        <f>IF(F133+SUM(E$99:E133)=D$92,F133,D$92-SUM(E$99:E133))</f>
        <v>19084.364476136525</v>
      </c>
      <c r="E134" s="522">
        <f>IF(+J96&lt;F133,J96,D134)</f>
        <v>2019.1363636363637</v>
      </c>
      <c r="F134" s="523">
        <f t="shared" si="63"/>
        <v>17065.228112500161</v>
      </c>
      <c r="G134" s="523">
        <f t="shared" si="56"/>
        <v>18074.796294318345</v>
      </c>
      <c r="H134" s="526">
        <f t="shared" si="57"/>
        <v>4248.934624561175</v>
      </c>
      <c r="I134" s="577">
        <f t="shared" si="58"/>
        <v>4248.934624561175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44"/>
        <v/>
      </c>
      <c r="C135" s="507">
        <f>IF(D93="","-",+C134+1)</f>
        <v>2046</v>
      </c>
      <c r="D135" s="374">
        <f>IF(F134+SUM(E$99:E134)=D$92,F134,D$92-SUM(E$99:E134))</f>
        <v>17065.228112500161</v>
      </c>
      <c r="E135" s="522">
        <f>IF(+J96&lt;F134,J96,D135)</f>
        <v>2019.1363636363637</v>
      </c>
      <c r="F135" s="523">
        <f t="shared" si="63"/>
        <v>15046.091748863797</v>
      </c>
      <c r="G135" s="523">
        <f t="shared" si="56"/>
        <v>16055.659930681979</v>
      </c>
      <c r="H135" s="526">
        <f t="shared" si="57"/>
        <v>3999.8437535552507</v>
      </c>
      <c r="I135" s="577">
        <f t="shared" si="58"/>
        <v>3999.8437535552507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44"/>
        <v/>
      </c>
      <c r="C136" s="507">
        <f>IF(D93="","-",+C135+1)</f>
        <v>2047</v>
      </c>
      <c r="D136" s="374">
        <f>IF(F135+SUM(E$99:E135)=D$92,F135,D$92-SUM(E$99:E135))</f>
        <v>15046.091748863797</v>
      </c>
      <c r="E136" s="522">
        <f>IF(+J96&lt;F135,J96,D136)</f>
        <v>2019.1363636363637</v>
      </c>
      <c r="F136" s="523">
        <f t="shared" si="63"/>
        <v>13026.955385227433</v>
      </c>
      <c r="G136" s="523">
        <f t="shared" si="56"/>
        <v>14036.523567045615</v>
      </c>
      <c r="H136" s="526">
        <f t="shared" si="57"/>
        <v>3750.7528825493264</v>
      </c>
      <c r="I136" s="577">
        <f t="shared" si="58"/>
        <v>3750.7528825493264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44"/>
        <v/>
      </c>
      <c r="C137" s="507">
        <f>IF(D93="","-",+C136+1)</f>
        <v>2048</v>
      </c>
      <c r="D137" s="374">
        <f>IF(F136+SUM(E$99:E136)=D$92,F136,D$92-SUM(E$99:E136))</f>
        <v>13026.955385227433</v>
      </c>
      <c r="E137" s="522">
        <f>IF(+J96&lt;F136,J96,D137)</f>
        <v>2019.1363636363637</v>
      </c>
      <c r="F137" s="523">
        <f t="shared" si="63"/>
        <v>11007.819021591069</v>
      </c>
      <c r="G137" s="523">
        <f t="shared" si="56"/>
        <v>12017.387203409251</v>
      </c>
      <c r="H137" s="526">
        <f t="shared" si="57"/>
        <v>3501.6620115434016</v>
      </c>
      <c r="I137" s="577">
        <f t="shared" si="58"/>
        <v>3501.6620115434016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44"/>
        <v/>
      </c>
      <c r="C138" s="507">
        <f>IF(D93="","-",+C137+1)</f>
        <v>2049</v>
      </c>
      <c r="D138" s="374">
        <f>IF(F137+SUM(E$99:E137)=D$92,F137,D$92-SUM(E$99:E137))</f>
        <v>11007.819021591069</v>
      </c>
      <c r="E138" s="522">
        <f>IF(+J96&lt;F137,J96,D138)</f>
        <v>2019.1363636363637</v>
      </c>
      <c r="F138" s="523">
        <f t="shared" si="63"/>
        <v>8988.6826579547051</v>
      </c>
      <c r="G138" s="523">
        <f t="shared" si="56"/>
        <v>9998.250839772887</v>
      </c>
      <c r="H138" s="526">
        <f t="shared" si="57"/>
        <v>3252.5711405374773</v>
      </c>
      <c r="I138" s="577">
        <f t="shared" si="58"/>
        <v>3252.5711405374773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44"/>
        <v/>
      </c>
      <c r="C139" s="507">
        <f>IF(D93="","-",+C138+1)</f>
        <v>2050</v>
      </c>
      <c r="D139" s="374">
        <f>IF(F138+SUM(E$99:E138)=D$92,F138,D$92-SUM(E$99:E138))</f>
        <v>8988.6826579547051</v>
      </c>
      <c r="E139" s="522">
        <f>IF(+J96&lt;F138,J96,D139)</f>
        <v>2019.1363636363637</v>
      </c>
      <c r="F139" s="523">
        <f t="shared" si="63"/>
        <v>6969.5462943183411</v>
      </c>
      <c r="G139" s="523">
        <f t="shared" si="56"/>
        <v>7979.1144761365231</v>
      </c>
      <c r="H139" s="526">
        <f t="shared" si="57"/>
        <v>3003.4802695315529</v>
      </c>
      <c r="I139" s="577">
        <f t="shared" si="58"/>
        <v>3003.4802695315529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44"/>
        <v/>
      </c>
      <c r="C140" s="507">
        <f>IF(D93="","-",+C139+1)</f>
        <v>2051</v>
      </c>
      <c r="D140" s="374">
        <f>IF(F139+SUM(E$99:E139)=D$92,F139,D$92-SUM(E$99:E139))</f>
        <v>6969.5462943183411</v>
      </c>
      <c r="E140" s="522">
        <f>IF(+J96&lt;F139,J96,D140)</f>
        <v>2019.1363636363637</v>
      </c>
      <c r="F140" s="523">
        <f t="shared" si="63"/>
        <v>4950.4099306819771</v>
      </c>
      <c r="G140" s="523">
        <f t="shared" si="56"/>
        <v>5959.9781125001591</v>
      </c>
      <c r="H140" s="526">
        <f t="shared" si="57"/>
        <v>2754.3893985256282</v>
      </c>
      <c r="I140" s="577">
        <f t="shared" si="58"/>
        <v>2754.3893985256282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44"/>
        <v>IU</v>
      </c>
      <c r="C141" s="507">
        <f>IF(D93="","-",+C140+1)</f>
        <v>2052</v>
      </c>
      <c r="D141" s="374">
        <f>IF(F140+SUM(E$99:E140)=D$92,F140,D$92-SUM(E$99:E140))</f>
        <v>4950.4099306819262</v>
      </c>
      <c r="E141" s="522">
        <f>IF(+J96&lt;F140,J96,D141)</f>
        <v>2019.1363636363637</v>
      </c>
      <c r="F141" s="523">
        <f t="shared" si="63"/>
        <v>2931.2735670455622</v>
      </c>
      <c r="G141" s="523">
        <f t="shared" si="56"/>
        <v>3940.8417488637442</v>
      </c>
      <c r="H141" s="526">
        <f t="shared" si="57"/>
        <v>2505.2985275196975</v>
      </c>
      <c r="I141" s="577">
        <f t="shared" si="58"/>
        <v>2505.2985275196975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44"/>
        <v/>
      </c>
      <c r="C142" s="507">
        <f>IF(D93="","-",+C141+1)</f>
        <v>2053</v>
      </c>
      <c r="D142" s="374">
        <f>IF(F141+SUM(E$99:E141)=D$92,F141,D$92-SUM(E$99:E141))</f>
        <v>2931.2735670455622</v>
      </c>
      <c r="E142" s="522">
        <f>IF(+J96&lt;F141,J96,D142)</f>
        <v>2019.1363636363637</v>
      </c>
      <c r="F142" s="523">
        <f t="shared" si="63"/>
        <v>912.13720340919849</v>
      </c>
      <c r="G142" s="523">
        <f t="shared" si="56"/>
        <v>1921.7053852273802</v>
      </c>
      <c r="H142" s="526">
        <f t="shared" si="57"/>
        <v>2256.2076565137731</v>
      </c>
      <c r="I142" s="577">
        <f t="shared" si="58"/>
        <v>2256.2076565137731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44"/>
        <v/>
      </c>
      <c r="C143" s="507">
        <f>IF(D93="","-",+C142+1)</f>
        <v>2054</v>
      </c>
      <c r="D143" s="374">
        <f>IF(F142+SUM(E$99:E142)=D$92,F142,D$92-SUM(E$99:E142))</f>
        <v>912.13720340919849</v>
      </c>
      <c r="E143" s="522">
        <f>IF(+J96&lt;F142,J96,D143)</f>
        <v>912.13720340919849</v>
      </c>
      <c r="F143" s="523">
        <f t="shared" si="63"/>
        <v>0</v>
      </c>
      <c r="G143" s="523">
        <f t="shared" si="56"/>
        <v>456.06860170459925</v>
      </c>
      <c r="H143" s="526">
        <f t="shared" si="57"/>
        <v>968.40013209642211</v>
      </c>
      <c r="I143" s="577">
        <f t="shared" si="58"/>
        <v>968.40013209642211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4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3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4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4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4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4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4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4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4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4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4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4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88842.000000000015</v>
      </c>
      <c r="F155" s="375"/>
      <c r="G155" s="375"/>
      <c r="H155" s="375">
        <f>SUM(H99:H154)</f>
        <v>334839.86987298616</v>
      </c>
      <c r="I155" s="375">
        <f>SUM(I99:I154)</f>
        <v>334839.86987298616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topLeftCell="A13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26039.971196629613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26039.971196629613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672" t="s">
        <v>540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5793.9767441860467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 ht="12.5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 ht="12.5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 ht="12.5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 t="shared" ref="K23:K28" si="9">G23</f>
        <v>32627.162932907937</v>
      </c>
      <c r="L23" s="519">
        <f t="shared" si="6"/>
        <v>0</v>
      </c>
      <c r="M23" s="518">
        <f t="shared" ref="M23:M28" si="10"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 t="shared" si="9"/>
        <v>32848.86419946191</v>
      </c>
      <c r="L24" s="519">
        <f t="shared" si="6"/>
        <v>0</v>
      </c>
      <c r="M24" s="518">
        <f t="shared" si="10"/>
        <v>32848.86419946191</v>
      </c>
      <c r="N24" s="514">
        <f t="shared" si="7"/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 t="shared" si="9"/>
        <v>32076.562957972019</v>
      </c>
      <c r="L25" s="519">
        <f t="shared" ref="L25" si="11">IF(K25&lt;&gt;0,+G25-K25,0)</f>
        <v>0</v>
      </c>
      <c r="M25" s="518">
        <f t="shared" si="10"/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 t="shared" si="9"/>
        <v>26389.773553263374</v>
      </c>
      <c r="L26" s="519">
        <f t="shared" ref="L26" si="12">IF(K26&lt;&gt;0,+G26-K26,0)</f>
        <v>0</v>
      </c>
      <c r="M26" s="518">
        <f t="shared" si="10"/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 t="shared" si="9"/>
        <v>26366.872043271276</v>
      </c>
      <c r="L27" s="519">
        <f t="shared" ref="L27" si="13">IF(K27&lt;&gt;0,+G27-K27,0)</f>
        <v>0</v>
      </c>
      <c r="M27" s="518">
        <f t="shared" si="10"/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2022</v>
      </c>
      <c r="D28" s="608">
        <v>189525.62255894984</v>
      </c>
      <c r="E28" s="609">
        <v>5931.9285714285716</v>
      </c>
      <c r="F28" s="608">
        <v>183593.69398752126</v>
      </c>
      <c r="G28" s="609">
        <v>26909.46086077678</v>
      </c>
      <c r="H28" s="610">
        <v>26909.46086077678</v>
      </c>
      <c r="I28" s="511">
        <f t="shared" si="8"/>
        <v>0</v>
      </c>
      <c r="J28" s="511"/>
      <c r="K28" s="518">
        <f t="shared" si="9"/>
        <v>26909.46086077678</v>
      </c>
      <c r="L28" s="519">
        <f t="shared" ref="L28" si="14">IF(K28&lt;&gt;0,+G28-K28,0)</f>
        <v>0</v>
      </c>
      <c r="M28" s="518">
        <f t="shared" si="10"/>
        <v>26909.46086077678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2023</v>
      </c>
      <c r="D29" s="608">
        <v>183593.69398752126</v>
      </c>
      <c r="E29" s="609">
        <v>5931.9285714285716</v>
      </c>
      <c r="F29" s="608">
        <v>177661.76541609268</v>
      </c>
      <c r="G29" s="609">
        <v>28750.049484710118</v>
      </c>
      <c r="H29" s="610">
        <v>28750.049484710118</v>
      </c>
      <c r="I29" s="511">
        <f t="shared" si="8"/>
        <v>0</v>
      </c>
      <c r="J29" s="511"/>
      <c r="K29" s="518">
        <f t="shared" ref="K29" si="15">G29</f>
        <v>28750.049484710118</v>
      </c>
      <c r="L29" s="519">
        <f t="shared" ref="L29" si="16">IF(K29&lt;&gt;0,+G29-K29,0)</f>
        <v>0</v>
      </c>
      <c r="M29" s="518">
        <f t="shared" ref="M29" si="17">H29</f>
        <v>28750.049484710118</v>
      </c>
      <c r="N29" s="514">
        <f t="shared" ref="N29" si="18">IF(M29&lt;&gt;0,+H29-M29,0)</f>
        <v>0</v>
      </c>
      <c r="O29" s="514">
        <f t="shared" ref="O29" si="19">+N29-L29</f>
        <v>0</v>
      </c>
      <c r="P29" s="272"/>
    </row>
    <row r="30" spans="2:16" ht="13">
      <c r="B30" s="195" t="str">
        <f t="shared" si="5"/>
        <v/>
      </c>
      <c r="C30" s="669">
        <f>IF(D11="","-",+C29+1)</f>
        <v>2024</v>
      </c>
      <c r="D30" s="608">
        <v>177661.76541609268</v>
      </c>
      <c r="E30" s="609">
        <v>5662.295454545455</v>
      </c>
      <c r="F30" s="608">
        <v>171999.46996154723</v>
      </c>
      <c r="G30" s="609">
        <v>26559.297712193376</v>
      </c>
      <c r="H30" s="610">
        <v>26559.297712193376</v>
      </c>
      <c r="I30" s="511">
        <f t="shared" si="8"/>
        <v>0</v>
      </c>
      <c r="J30" s="511"/>
      <c r="K30" s="518">
        <f t="shared" ref="K30" si="20">G30</f>
        <v>26559.297712193376</v>
      </c>
      <c r="L30" s="519">
        <f t="shared" ref="L30" si="21">IF(K30&lt;&gt;0,+G30-K30,0)</f>
        <v>0</v>
      </c>
      <c r="M30" s="518">
        <f t="shared" ref="M30" si="22">H30</f>
        <v>26559.297712193376</v>
      </c>
      <c r="N30" s="514">
        <f t="shared" ref="N30" si="23">IF(M30&lt;&gt;0,+H30-M30,0)</f>
        <v>0</v>
      </c>
      <c r="O30" s="514">
        <f t="shared" ref="O30" si="24">+N30-L30</f>
        <v>0</v>
      </c>
      <c r="P30" s="272"/>
    </row>
    <row r="31" spans="2:16" ht="12.5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171999.46996154723</v>
      </c>
      <c r="E31" s="522">
        <f>IF(+I14&lt;F30,I14,D31)</f>
        <v>5793.9767441860467</v>
      </c>
      <c r="F31" s="523">
        <f t="shared" ref="F31:F49" si="25">+D31-E31</f>
        <v>166205.49321736119</v>
      </c>
      <c r="G31" s="524">
        <f t="shared" ref="G31:G54" si="26">+I$12*((D31+F31)/2)+E31</f>
        <v>26039.971196629613</v>
      </c>
      <c r="H31" s="491">
        <f t="shared" ref="H31:H54" si="27">+I$13*((D31+F31)/2)+E31</f>
        <v>26039.971196629613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166205.49321736119</v>
      </c>
      <c r="E32" s="522">
        <f>IF(+I14&lt;F31,I14,D32)</f>
        <v>5793.9767441860467</v>
      </c>
      <c r="F32" s="523">
        <f t="shared" si="25"/>
        <v>160411.51647317514</v>
      </c>
      <c r="G32" s="524">
        <f t="shared" si="26"/>
        <v>25346.280483650189</v>
      </c>
      <c r="H32" s="491">
        <f t="shared" si="27"/>
        <v>25346.280483650189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160411.51647317514</v>
      </c>
      <c r="E33" s="522">
        <f>IF(+I14&lt;F32,I14,D33)</f>
        <v>5793.9767441860467</v>
      </c>
      <c r="F33" s="523">
        <f t="shared" si="25"/>
        <v>154617.5397289891</v>
      </c>
      <c r="G33" s="524">
        <f t="shared" si="26"/>
        <v>24652.589770670773</v>
      </c>
      <c r="H33" s="491">
        <f t="shared" si="27"/>
        <v>24652.589770670773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154617.5397289891</v>
      </c>
      <c r="E34" s="522">
        <f>IF(+I14&lt;F33,I14,D34)</f>
        <v>5793.9767441860467</v>
      </c>
      <c r="F34" s="523">
        <f t="shared" si="25"/>
        <v>148823.56298480305</v>
      </c>
      <c r="G34" s="524">
        <f t="shared" si="26"/>
        <v>23958.899057691349</v>
      </c>
      <c r="H34" s="491">
        <f t="shared" si="27"/>
        <v>23958.899057691349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148823.56298480305</v>
      </c>
      <c r="E35" s="522">
        <f>IF(+I14&lt;F34,I14,D35)</f>
        <v>5793.9767441860467</v>
      </c>
      <c r="F35" s="523">
        <f t="shared" si="25"/>
        <v>143029.58624061701</v>
      </c>
      <c r="G35" s="524">
        <f t="shared" si="26"/>
        <v>23265.208344711933</v>
      </c>
      <c r="H35" s="491">
        <f t="shared" si="27"/>
        <v>23265.208344711933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143029.58624061701</v>
      </c>
      <c r="E36" s="522">
        <f>IF(+I14&lt;F35,I14,D36)</f>
        <v>5793.9767441860467</v>
      </c>
      <c r="F36" s="523">
        <f t="shared" si="25"/>
        <v>137235.60949643096</v>
      </c>
      <c r="G36" s="524">
        <f t="shared" si="26"/>
        <v>22571.517631732509</v>
      </c>
      <c r="H36" s="491">
        <f t="shared" si="27"/>
        <v>22571.517631732509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137235.60949643096</v>
      </c>
      <c r="E37" s="522">
        <f>IF(+I14&lt;F36,I14,D37)</f>
        <v>5793.9767441860467</v>
      </c>
      <c r="F37" s="523">
        <f t="shared" si="25"/>
        <v>131441.63275224491</v>
      </c>
      <c r="G37" s="524">
        <f t="shared" si="26"/>
        <v>21877.826918753093</v>
      </c>
      <c r="H37" s="491">
        <f t="shared" si="27"/>
        <v>21877.826918753093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131441.63275224491</v>
      </c>
      <c r="E38" s="522">
        <f>IF(+I14&lt;F37,I14,D38)</f>
        <v>5793.9767441860467</v>
      </c>
      <c r="F38" s="523">
        <f t="shared" si="25"/>
        <v>125647.65600805887</v>
      </c>
      <c r="G38" s="524">
        <f t="shared" si="26"/>
        <v>21184.136205773673</v>
      </c>
      <c r="H38" s="491">
        <f t="shared" si="27"/>
        <v>21184.136205773673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125647.65600805887</v>
      </c>
      <c r="E39" s="522">
        <f>IF(+I14&lt;F38,I14,D39)</f>
        <v>5793.9767441860467</v>
      </c>
      <c r="F39" s="523">
        <f t="shared" si="25"/>
        <v>119853.67926387282</v>
      </c>
      <c r="G39" s="524">
        <f t="shared" si="26"/>
        <v>20490.445492794253</v>
      </c>
      <c r="H39" s="491">
        <f t="shared" si="27"/>
        <v>20490.445492794253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119853.67926387282</v>
      </c>
      <c r="E40" s="522">
        <f>IF(+I14&lt;F39,I14,D40)</f>
        <v>5793.9767441860467</v>
      </c>
      <c r="F40" s="523">
        <f t="shared" si="25"/>
        <v>114059.70251968678</v>
      </c>
      <c r="G40" s="524">
        <f t="shared" si="26"/>
        <v>19796.754779814833</v>
      </c>
      <c r="H40" s="491">
        <f t="shared" si="27"/>
        <v>19796.754779814833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114059.70251968678</v>
      </c>
      <c r="E41" s="522">
        <f>IF(+I14&lt;F40,I14,D41)</f>
        <v>5793.9767441860467</v>
      </c>
      <c r="F41" s="523">
        <f t="shared" si="25"/>
        <v>108265.72577550073</v>
      </c>
      <c r="G41" s="524">
        <f t="shared" si="26"/>
        <v>19103.064066835414</v>
      </c>
      <c r="H41" s="491">
        <f t="shared" si="27"/>
        <v>19103.064066835414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108265.72577550073</v>
      </c>
      <c r="E42" s="522">
        <f>IF(+I14&lt;F41,I14,D42)</f>
        <v>5793.9767441860467</v>
      </c>
      <c r="F42" s="523">
        <f t="shared" si="25"/>
        <v>102471.74903131468</v>
      </c>
      <c r="G42" s="524">
        <f t="shared" si="26"/>
        <v>18409.373353855994</v>
      </c>
      <c r="H42" s="491">
        <f t="shared" si="27"/>
        <v>18409.373353855994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102471.74903131468</v>
      </c>
      <c r="E43" s="522">
        <f>IF(+I14&lt;F42,I14,D43)</f>
        <v>5793.9767441860467</v>
      </c>
      <c r="F43" s="523">
        <f t="shared" si="25"/>
        <v>96677.772287128639</v>
      </c>
      <c r="G43" s="524">
        <f t="shared" si="26"/>
        <v>17715.682640876574</v>
      </c>
      <c r="H43" s="491">
        <f t="shared" si="27"/>
        <v>17715.682640876574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96677.772287128639</v>
      </c>
      <c r="E44" s="522">
        <f>IF(+I14&lt;F43,I14,D44)</f>
        <v>5793.9767441860467</v>
      </c>
      <c r="F44" s="523">
        <f t="shared" si="25"/>
        <v>90883.795542942593</v>
      </c>
      <c r="G44" s="524">
        <f t="shared" si="26"/>
        <v>17021.991927897154</v>
      </c>
      <c r="H44" s="491">
        <f t="shared" si="27"/>
        <v>17021.991927897154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90883.795542942593</v>
      </c>
      <c r="E45" s="522">
        <f>IF(+I14&lt;F44,I14,D45)</f>
        <v>5793.9767441860467</v>
      </c>
      <c r="F45" s="523">
        <f t="shared" si="25"/>
        <v>85089.818798756547</v>
      </c>
      <c r="G45" s="524">
        <f t="shared" si="26"/>
        <v>16328.301214917734</v>
      </c>
      <c r="H45" s="491">
        <f t="shared" si="27"/>
        <v>16328.301214917734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85089.818798756547</v>
      </c>
      <c r="E46" s="522">
        <f>IF(+I14&lt;F45,I14,D46)</f>
        <v>5793.9767441860467</v>
      </c>
      <c r="F46" s="523">
        <f t="shared" si="25"/>
        <v>79295.842054570501</v>
      </c>
      <c r="G46" s="524">
        <f t="shared" si="26"/>
        <v>15634.610501938314</v>
      </c>
      <c r="H46" s="491">
        <f t="shared" si="27"/>
        <v>15634.610501938314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79295.842054570501</v>
      </c>
      <c r="E47" s="522">
        <f>IF(+I14&lt;F46,I14,D47)</f>
        <v>5793.9767441860467</v>
      </c>
      <c r="F47" s="523">
        <f t="shared" si="25"/>
        <v>73501.865310384455</v>
      </c>
      <c r="G47" s="524">
        <f t="shared" si="26"/>
        <v>14940.919788958894</v>
      </c>
      <c r="H47" s="491">
        <f t="shared" si="27"/>
        <v>14940.919788958894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73501.865310384455</v>
      </c>
      <c r="E48" s="522">
        <f>IF(+I14&lt;F47,I14,D48)</f>
        <v>5793.9767441860467</v>
      </c>
      <c r="F48" s="523">
        <f t="shared" si="25"/>
        <v>67707.88856619841</v>
      </c>
      <c r="G48" s="524">
        <f t="shared" si="26"/>
        <v>14247.229075979474</v>
      </c>
      <c r="H48" s="491">
        <f t="shared" si="27"/>
        <v>14247.229075979474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67707.88856619841</v>
      </c>
      <c r="E49" s="522">
        <f>IF(+I14&lt;F48,I14,D49)</f>
        <v>5793.9767441860467</v>
      </c>
      <c r="F49" s="523">
        <f t="shared" si="25"/>
        <v>61913.911822012364</v>
      </c>
      <c r="G49" s="524">
        <f t="shared" si="26"/>
        <v>13553.538363000054</v>
      </c>
      <c r="H49" s="491">
        <f t="shared" si="27"/>
        <v>13553.538363000054</v>
      </c>
      <c r="I49" s="511">
        <f t="shared" si="8"/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 ht="12.5">
      <c r="B50" s="195" t="str">
        <f t="shared" ref="B50:B72" si="31">IF(D50=F49,"","IU")</f>
        <v/>
      </c>
      <c r="C50" s="507">
        <f>IF(D11="","-",+C49+1)</f>
        <v>2044</v>
      </c>
      <c r="D50" s="523">
        <f>IF(F49+SUM(E$17:E49)=D$10,F49,D$10-SUM(E$17:E49))</f>
        <v>61913.911822012364</v>
      </c>
      <c r="E50" s="522">
        <f>IF(+I14&lt;F49,I14,D50)</f>
        <v>5793.9767441860467</v>
      </c>
      <c r="F50" s="523">
        <f t="shared" ref="F50:F72" si="32">+D50-E50</f>
        <v>56119.935077826318</v>
      </c>
      <c r="G50" s="524">
        <f t="shared" si="26"/>
        <v>12859.847650020634</v>
      </c>
      <c r="H50" s="491">
        <f t="shared" si="27"/>
        <v>12859.847650020634</v>
      </c>
      <c r="I50" s="511">
        <f t="shared" ref="I50:I72" si="33">H50-G50</f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 ht="12.5">
      <c r="B51" s="195" t="str">
        <f t="shared" si="31"/>
        <v/>
      </c>
      <c r="C51" s="507">
        <f>IF(D11="","-",+C50+1)</f>
        <v>2045</v>
      </c>
      <c r="D51" s="523">
        <f>IF(F50+SUM(E$17:E50)=D$10,F50,D$10-SUM(E$17:E50))</f>
        <v>56119.935077826318</v>
      </c>
      <c r="E51" s="522">
        <f>IF(+I14&lt;F50,I14,D51)</f>
        <v>5793.9767441860467</v>
      </c>
      <c r="F51" s="523">
        <f t="shared" si="32"/>
        <v>50325.958333640272</v>
      </c>
      <c r="G51" s="524">
        <f t="shared" si="26"/>
        <v>12166.156937041214</v>
      </c>
      <c r="H51" s="491">
        <f t="shared" si="27"/>
        <v>12166.156937041214</v>
      </c>
      <c r="I51" s="511">
        <f t="shared" si="33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 ht="12.5">
      <c r="B52" s="195" t="str">
        <f t="shared" si="31"/>
        <v/>
      </c>
      <c r="C52" s="507">
        <f>IF(D11="","-",+C51+1)</f>
        <v>2046</v>
      </c>
      <c r="D52" s="523">
        <f>IF(F51+SUM(E$17:E51)=D$10,F51,D$10-SUM(E$17:E51))</f>
        <v>50325.958333640272</v>
      </c>
      <c r="E52" s="522">
        <f>IF(+I14&lt;F51,I14,D52)</f>
        <v>5793.9767441860467</v>
      </c>
      <c r="F52" s="523">
        <f t="shared" si="32"/>
        <v>44531.981589454226</v>
      </c>
      <c r="G52" s="524">
        <f t="shared" si="26"/>
        <v>11472.466224061794</v>
      </c>
      <c r="H52" s="491">
        <f t="shared" si="27"/>
        <v>11472.466224061794</v>
      </c>
      <c r="I52" s="511">
        <f t="shared" si="33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 ht="12.5">
      <c r="B53" s="195" t="str">
        <f t="shared" si="31"/>
        <v/>
      </c>
      <c r="C53" s="507">
        <f>IF(D11="","-",+C52+1)</f>
        <v>2047</v>
      </c>
      <c r="D53" s="523">
        <f>IF(F52+SUM(E$17:E52)=D$10,F52,D$10-SUM(E$17:E52))</f>
        <v>44531.981589454226</v>
      </c>
      <c r="E53" s="522">
        <f>IF(+I14&lt;F52,I14,D53)</f>
        <v>5793.9767441860467</v>
      </c>
      <c r="F53" s="523">
        <f t="shared" si="32"/>
        <v>38738.00484526818</v>
      </c>
      <c r="G53" s="524">
        <f t="shared" si="26"/>
        <v>10778.775511082375</v>
      </c>
      <c r="H53" s="491">
        <f t="shared" si="27"/>
        <v>10778.775511082375</v>
      </c>
      <c r="I53" s="511">
        <f t="shared" si="33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 ht="12.5">
      <c r="B54" s="195" t="str">
        <f t="shared" si="31"/>
        <v/>
      </c>
      <c r="C54" s="507">
        <f>IF(D11="","-",+C53+1)</f>
        <v>2048</v>
      </c>
      <c r="D54" s="523">
        <f>IF(F53+SUM(E$17:E53)=D$10,F53,D$10-SUM(E$17:E53))</f>
        <v>38738.00484526818</v>
      </c>
      <c r="E54" s="522">
        <f>IF(+I14&lt;F53,I14,D54)</f>
        <v>5793.9767441860467</v>
      </c>
      <c r="F54" s="523">
        <f t="shared" si="32"/>
        <v>32944.028101082135</v>
      </c>
      <c r="G54" s="524">
        <f t="shared" si="26"/>
        <v>10085.084798102955</v>
      </c>
      <c r="H54" s="491">
        <f t="shared" si="27"/>
        <v>10085.084798102955</v>
      </c>
      <c r="I54" s="511">
        <f t="shared" si="33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 ht="12.5">
      <c r="B55" s="195" t="str">
        <f t="shared" si="31"/>
        <v/>
      </c>
      <c r="C55" s="507">
        <f>IF(D11="","-",+C54+1)</f>
        <v>2049</v>
      </c>
      <c r="D55" s="523">
        <f>IF(F54+SUM(E$17:E54)=D$10,F54,D$10-SUM(E$17:E54))</f>
        <v>32944.028101082135</v>
      </c>
      <c r="E55" s="522">
        <f>IF(+I14&lt;F54,I14,D55)</f>
        <v>5793.9767441860467</v>
      </c>
      <c r="F55" s="523">
        <f t="shared" si="32"/>
        <v>27150.051356896089</v>
      </c>
      <c r="G55" s="524">
        <f t="shared" ref="G55:G72" si="34">+I$12*((D55+F55)/2)+E55</f>
        <v>9391.3940851235348</v>
      </c>
      <c r="H55" s="491">
        <f t="shared" ref="H55:H72" si="35">+I$13*((D55+F55)/2)+E55</f>
        <v>9391.3940851235348</v>
      </c>
      <c r="I55" s="511">
        <f t="shared" si="33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 ht="12.5">
      <c r="B56" s="195" t="str">
        <f t="shared" si="31"/>
        <v/>
      </c>
      <c r="C56" s="507">
        <f>IF(D11="","-",+C55+1)</f>
        <v>2050</v>
      </c>
      <c r="D56" s="523">
        <f>IF(F55+SUM(E$17:E55)=D$10,F55,D$10-SUM(E$17:E55))</f>
        <v>27150.051356896089</v>
      </c>
      <c r="E56" s="522">
        <f>IF(+I14&lt;F55,I14,D56)</f>
        <v>5793.9767441860467</v>
      </c>
      <c r="F56" s="523">
        <f t="shared" si="32"/>
        <v>21356.074612710043</v>
      </c>
      <c r="G56" s="524">
        <f t="shared" si="34"/>
        <v>8697.7033721441148</v>
      </c>
      <c r="H56" s="491">
        <f t="shared" si="35"/>
        <v>8697.7033721441148</v>
      </c>
      <c r="I56" s="511">
        <f t="shared" si="33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 ht="12.5">
      <c r="B57" s="195" t="str">
        <f t="shared" si="31"/>
        <v/>
      </c>
      <c r="C57" s="507">
        <f>IF(D11="","-",+C56+1)</f>
        <v>2051</v>
      </c>
      <c r="D57" s="523">
        <f>IF(F56+SUM(E$17:E56)=D$10,F56,D$10-SUM(E$17:E56))</f>
        <v>21356.074612710043</v>
      </c>
      <c r="E57" s="522">
        <f>IF(+I14&lt;F56,I14,D57)</f>
        <v>5793.9767441860467</v>
      </c>
      <c r="F57" s="523">
        <f t="shared" si="32"/>
        <v>15562.097868523997</v>
      </c>
      <c r="G57" s="524">
        <f t="shared" si="34"/>
        <v>8004.0126591646949</v>
      </c>
      <c r="H57" s="491">
        <f t="shared" si="35"/>
        <v>8004.0126591646949</v>
      </c>
      <c r="I57" s="511">
        <f t="shared" si="33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 ht="12.5">
      <c r="B58" s="195" t="str">
        <f t="shared" si="31"/>
        <v/>
      </c>
      <c r="C58" s="507">
        <f>IF(D11="","-",+C57+1)</f>
        <v>2052</v>
      </c>
      <c r="D58" s="523">
        <f>IF(F57+SUM(E$17:E57)=D$10,F57,D$10-SUM(E$17:E57))</f>
        <v>15562.097868523997</v>
      </c>
      <c r="E58" s="522">
        <f>IF(+I14&lt;F57,I14,D58)</f>
        <v>5793.9767441860467</v>
      </c>
      <c r="F58" s="523">
        <f t="shared" si="32"/>
        <v>9768.1211243379512</v>
      </c>
      <c r="G58" s="524">
        <f t="shared" si="34"/>
        <v>7310.321946185275</v>
      </c>
      <c r="H58" s="491">
        <f t="shared" si="35"/>
        <v>7310.321946185275</v>
      </c>
      <c r="I58" s="511">
        <f t="shared" si="33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1"/>
        <v/>
      </c>
      <c r="C59" s="507">
        <f>IF(D11="","-",+C58+1)</f>
        <v>2053</v>
      </c>
      <c r="D59" s="523">
        <f>IF(F58+SUM(E$17:E58)=D$10,F58,D$10-SUM(E$17:E58))</f>
        <v>9768.1211243379512</v>
      </c>
      <c r="E59" s="522">
        <f>IF(+I14&lt;F58,I14,D59)</f>
        <v>5793.9767441860467</v>
      </c>
      <c r="F59" s="523">
        <f t="shared" si="32"/>
        <v>3974.1443801519044</v>
      </c>
      <c r="G59" s="524">
        <f t="shared" si="34"/>
        <v>6616.631233205856</v>
      </c>
      <c r="H59" s="491">
        <f t="shared" si="35"/>
        <v>6616.631233205856</v>
      </c>
      <c r="I59" s="511">
        <f t="shared" si="33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 ht="12.5">
      <c r="B60" s="195" t="str">
        <f t="shared" si="31"/>
        <v/>
      </c>
      <c r="C60" s="507">
        <f>IF(D11="","-",+C59+1)</f>
        <v>2054</v>
      </c>
      <c r="D60" s="523">
        <f>IF(F59+SUM(E$17:E59)=D$10,F59,D$10-SUM(E$17:E59))</f>
        <v>3974.1443801519044</v>
      </c>
      <c r="E60" s="522">
        <f>IF(+I14&lt;F59,I14,D60)</f>
        <v>3974.1443801519044</v>
      </c>
      <c r="F60" s="523">
        <f t="shared" si="32"/>
        <v>0</v>
      </c>
      <c r="G60" s="524">
        <f t="shared" si="34"/>
        <v>4212.0489464169541</v>
      </c>
      <c r="H60" s="491">
        <f t="shared" si="35"/>
        <v>4212.0489464169541</v>
      </c>
      <c r="I60" s="511">
        <f t="shared" si="33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 ht="12.5">
      <c r="B61" s="195" t="str">
        <f t="shared" si="31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2"/>
        <v>0</v>
      </c>
      <c r="G61" s="526">
        <f t="shared" si="34"/>
        <v>0</v>
      </c>
      <c r="H61" s="491">
        <f t="shared" si="35"/>
        <v>0</v>
      </c>
      <c r="I61" s="511">
        <f t="shared" si="33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 ht="12.5">
      <c r="B62" s="195" t="str">
        <f t="shared" si="31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2"/>
        <v>0</v>
      </c>
      <c r="G62" s="526">
        <f t="shared" si="34"/>
        <v>0</v>
      </c>
      <c r="H62" s="491">
        <f t="shared" si="35"/>
        <v>0</v>
      </c>
      <c r="I62" s="511">
        <f t="shared" si="33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 ht="12.5">
      <c r="B63" s="195" t="str">
        <f t="shared" si="31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2"/>
        <v>0</v>
      </c>
      <c r="G63" s="526">
        <f t="shared" si="34"/>
        <v>0</v>
      </c>
      <c r="H63" s="491">
        <f t="shared" si="35"/>
        <v>0</v>
      </c>
      <c r="I63" s="511">
        <f t="shared" si="33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 ht="12.5">
      <c r="B64" s="195" t="str">
        <f t="shared" si="31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2"/>
        <v>0</v>
      </c>
      <c r="G64" s="526">
        <f t="shared" si="34"/>
        <v>0</v>
      </c>
      <c r="H64" s="491">
        <f t="shared" si="35"/>
        <v>0</v>
      </c>
      <c r="I64" s="511">
        <f t="shared" si="33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 ht="12.5">
      <c r="B65" s="195" t="str">
        <f t="shared" si="31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2"/>
        <v>0</v>
      </c>
      <c r="G65" s="526">
        <f t="shared" si="34"/>
        <v>0</v>
      </c>
      <c r="H65" s="491">
        <f t="shared" si="35"/>
        <v>0</v>
      </c>
      <c r="I65" s="511">
        <f t="shared" si="33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 ht="12.5">
      <c r="B66" s="195" t="str">
        <f t="shared" si="31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2"/>
        <v>0</v>
      </c>
      <c r="G66" s="526">
        <f t="shared" si="34"/>
        <v>0</v>
      </c>
      <c r="H66" s="491">
        <f t="shared" si="35"/>
        <v>0</v>
      </c>
      <c r="I66" s="511">
        <f t="shared" si="33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 ht="12.5">
      <c r="B67" s="195" t="str">
        <f t="shared" si="31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2"/>
        <v>0</v>
      </c>
      <c r="G67" s="526">
        <f t="shared" si="34"/>
        <v>0</v>
      </c>
      <c r="H67" s="491">
        <f t="shared" si="35"/>
        <v>0</v>
      </c>
      <c r="I67" s="511">
        <f t="shared" si="33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 ht="12.5">
      <c r="B68" s="195" t="str">
        <f t="shared" si="31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2"/>
        <v>0</v>
      </c>
      <c r="G68" s="526">
        <f t="shared" si="34"/>
        <v>0</v>
      </c>
      <c r="H68" s="491">
        <f t="shared" si="35"/>
        <v>0</v>
      </c>
      <c r="I68" s="511">
        <f t="shared" si="33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 ht="12.5">
      <c r="B69" s="195" t="str">
        <f t="shared" si="31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2"/>
        <v>0</v>
      </c>
      <c r="G69" s="526">
        <f t="shared" si="34"/>
        <v>0</v>
      </c>
      <c r="H69" s="491">
        <f t="shared" si="35"/>
        <v>0</v>
      </c>
      <c r="I69" s="511">
        <f t="shared" si="33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 ht="12.5">
      <c r="B70" s="195" t="str">
        <f t="shared" si="31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2"/>
        <v>0</v>
      </c>
      <c r="G70" s="526">
        <f t="shared" si="34"/>
        <v>0</v>
      </c>
      <c r="H70" s="491">
        <f t="shared" si="35"/>
        <v>0</v>
      </c>
      <c r="I70" s="511">
        <f t="shared" si="33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 ht="12.5">
      <c r="B71" s="195" t="str">
        <f t="shared" si="31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2"/>
        <v>0</v>
      </c>
      <c r="G71" s="526">
        <f t="shared" si="34"/>
        <v>0</v>
      </c>
      <c r="H71" s="491">
        <f t="shared" si="35"/>
        <v>0</v>
      </c>
      <c r="I71" s="511">
        <f t="shared" si="33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" thickBot="1">
      <c r="B72" s="195" t="str">
        <f t="shared" si="31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2"/>
        <v>0</v>
      </c>
      <c r="G72" s="530">
        <f t="shared" si="34"/>
        <v>0</v>
      </c>
      <c r="H72" s="471">
        <f t="shared" si="35"/>
        <v>0</v>
      </c>
      <c r="I72" s="531">
        <f t="shared" si="33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 ht="12.5">
      <c r="C73" s="374" t="s">
        <v>78</v>
      </c>
      <c r="D73" s="375"/>
      <c r="E73" s="375">
        <f>SUM(E17:E72)</f>
        <v>249141</v>
      </c>
      <c r="F73" s="375"/>
      <c r="G73" s="375">
        <f>SUM(G17:G72)</f>
        <v>911909.83207749343</v>
      </c>
      <c r="H73" s="375">
        <f>SUM(H17:H72)</f>
        <v>911909.83207749343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28750.049484710118</v>
      </c>
      <c r="N87" s="546">
        <f>IF(J92&lt;D11,0,VLOOKUP(J92,C17:O72,11))</f>
        <v>28750.049484710118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27648.896424566679</v>
      </c>
      <c r="N88" s="550">
        <f>IF(J92&lt;D11,0,VLOOKUP(J92,C99:P154,7))</f>
        <v>27648.896424566679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-1101.1530601434388</v>
      </c>
      <c r="N89" s="555">
        <f>+N88-N87</f>
        <v>-1101.1530601434388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5662.295454545455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36">+I99-H99</f>
        <v>0</v>
      </c>
      <c r="K99" s="514"/>
      <c r="L99" s="512">
        <f t="shared" ref="L99:L104" si="37">H99</f>
        <v>21475.853068363114</v>
      </c>
      <c r="M99" s="597">
        <f t="shared" ref="M99:M130" si="38">IF(L99&lt;&gt;0,+H99-L99,0)</f>
        <v>0</v>
      </c>
      <c r="N99" s="512">
        <f t="shared" ref="N99:N104" si="39">I99</f>
        <v>21475.853068363114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 t="shared" ref="B100:B131" si="42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36"/>
        <v>0</v>
      </c>
      <c r="K100" s="514"/>
      <c r="L100" s="518">
        <f t="shared" si="37"/>
        <v>41721.09968063391</v>
      </c>
      <c r="M100" s="519">
        <f t="shared" si="38"/>
        <v>0</v>
      </c>
      <c r="N100" s="518">
        <f t="shared" si="39"/>
        <v>41721.09968063391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si="42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37"/>
        <v>38033.557147693406</v>
      </c>
      <c r="M101" s="519">
        <f t="shared" ref="M101:M106" si="43">IF(L101&lt;&gt;0,+H101-L101,0)</f>
        <v>0</v>
      </c>
      <c r="N101" s="518">
        <f t="shared" si="39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37"/>
        <v>37377.170497097119</v>
      </c>
      <c r="M102" s="519">
        <f t="shared" si="43"/>
        <v>0</v>
      </c>
      <c r="N102" s="518">
        <f t="shared" si="39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36"/>
        <v>0</v>
      </c>
      <c r="K103" s="514"/>
      <c r="L103" s="518">
        <f t="shared" si="37"/>
        <v>35634.384288114808</v>
      </c>
      <c r="M103" s="519">
        <f t="shared" si="43"/>
        <v>0</v>
      </c>
      <c r="N103" s="518">
        <f t="shared" si="39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36"/>
        <v>0</v>
      </c>
      <c r="K104" s="514"/>
      <c r="L104" s="518">
        <f t="shared" si="37"/>
        <v>33665.888954411937</v>
      </c>
      <c r="M104" s="519">
        <f t="shared" si="43"/>
        <v>0</v>
      </c>
      <c r="N104" s="518">
        <f t="shared" si="39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36"/>
        <v>0</v>
      </c>
      <c r="K105" s="514"/>
      <c r="L105" s="518">
        <f>H105</f>
        <v>31888.846157126722</v>
      </c>
      <c r="M105" s="519">
        <f t="shared" si="43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36"/>
        <v>0</v>
      </c>
      <c r="K106" s="514"/>
      <c r="L106" s="518">
        <f>H106</f>
        <v>27871.857013447705</v>
      </c>
      <c r="M106" s="519">
        <f t="shared" si="43"/>
        <v>0</v>
      </c>
      <c r="N106" s="518">
        <f>I106</f>
        <v>27871.857013447705</v>
      </c>
      <c r="O106" s="514">
        <f t="shared" si="40"/>
        <v>0</v>
      </c>
      <c r="P106" s="514">
        <f t="shared" si="41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36"/>
        <v>0</v>
      </c>
      <c r="K107" s="514"/>
      <c r="L107" s="518">
        <f>H107</f>
        <v>27404.660198025118</v>
      </c>
      <c r="M107" s="519">
        <f t="shared" ref="M107:M108" si="44">IF(L107&lt;&gt;0,+H107-L107,0)</f>
        <v>0</v>
      </c>
      <c r="N107" s="518">
        <f>I107</f>
        <v>27404.660198025118</v>
      </c>
      <c r="O107" s="514">
        <f t="shared" si="40"/>
        <v>0</v>
      </c>
      <c r="P107" s="514">
        <f t="shared" si="41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36"/>
        <v>0</v>
      </c>
      <c r="K108" s="514"/>
      <c r="L108" s="518">
        <f>H108</f>
        <v>27019.578173065966</v>
      </c>
      <c r="M108" s="519">
        <f t="shared" si="44"/>
        <v>0</v>
      </c>
      <c r="N108" s="518">
        <f>I108</f>
        <v>27019.578173065966</v>
      </c>
      <c r="O108" s="514">
        <f t="shared" si="40"/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2021</v>
      </c>
      <c r="D109" s="508">
        <v>193063.58222591356</v>
      </c>
      <c r="E109" s="516">
        <v>6076.6097560975613</v>
      </c>
      <c r="F109" s="515">
        <v>186986.97246981598</v>
      </c>
      <c r="G109" s="515">
        <v>190025.27734786476</v>
      </c>
      <c r="H109" s="516">
        <v>27647.182105326981</v>
      </c>
      <c r="I109" s="510">
        <v>27647.182105326981</v>
      </c>
      <c r="J109" s="514">
        <f t="shared" si="36"/>
        <v>0</v>
      </c>
      <c r="K109" s="514"/>
      <c r="L109" s="518">
        <f>H109</f>
        <v>27647.182105326981</v>
      </c>
      <c r="M109" s="519">
        <f t="shared" ref="M109" si="45">IF(L109&lt;&gt;0,+H109-L109,0)</f>
        <v>0</v>
      </c>
      <c r="N109" s="518">
        <f>I109</f>
        <v>27647.182105326981</v>
      </c>
      <c r="O109" s="514">
        <f t="shared" ref="O109" si="46">IF(N109&lt;&gt;0,+I109-N109,0)</f>
        <v>0</v>
      </c>
      <c r="P109" s="514">
        <f t="shared" ref="P109" si="47">+O109-M109</f>
        <v>0</v>
      </c>
      <c r="Q109" s="269"/>
    </row>
    <row r="110" spans="1:17" ht="13">
      <c r="B110" s="195" t="str">
        <f t="shared" si="42"/>
        <v/>
      </c>
      <c r="C110" s="669">
        <f>IF(D93="","-",+C109+1)</f>
        <v>2022</v>
      </c>
      <c r="D110" s="374">
        <v>186986.97246981598</v>
      </c>
      <c r="E110" s="522">
        <v>5931.9285714285716</v>
      </c>
      <c r="F110" s="523">
        <v>181055.0438983874</v>
      </c>
      <c r="G110" s="523">
        <v>184021.00818410169</v>
      </c>
      <c r="H110" s="526">
        <v>27546.639267223029</v>
      </c>
      <c r="I110" s="577">
        <v>27546.639267223029</v>
      </c>
      <c r="J110" s="514">
        <f t="shared" si="36"/>
        <v>0</v>
      </c>
      <c r="K110" s="514"/>
      <c r="L110" s="525"/>
      <c r="M110" s="514">
        <f t="shared" si="38"/>
        <v>0</v>
      </c>
      <c r="N110" s="525"/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2023</v>
      </c>
      <c r="D111" s="374">
        <f>IF(F110+SUM(E$99:E110)=D$92,F110,D$92-SUM(E$99:E110))</f>
        <v>181055.0438983874</v>
      </c>
      <c r="E111" s="522">
        <f>IF(+J96&lt;F110,J96,D111)</f>
        <v>5662.295454545455</v>
      </c>
      <c r="F111" s="523">
        <f t="shared" ref="F111:F131" si="48">+D111-E111</f>
        <v>175392.74844384196</v>
      </c>
      <c r="G111" s="523">
        <f t="shared" ref="G111:G130" si="49">+(F111+D111)/2</f>
        <v>178223.8961711147</v>
      </c>
      <c r="H111" s="526">
        <f t="shared" ref="H111:H130" si="50">+J$94*G111+E111</f>
        <v>27648.896424566679</v>
      </c>
      <c r="I111" s="577">
        <f t="shared" ref="I111:I130" si="51">+J$95*G111+E111</f>
        <v>27648.896424566679</v>
      </c>
      <c r="J111" s="514">
        <f t="shared" si="36"/>
        <v>0</v>
      </c>
      <c r="K111" s="514"/>
      <c r="L111" s="525"/>
      <c r="M111" s="514">
        <f t="shared" si="38"/>
        <v>0</v>
      </c>
      <c r="N111" s="525"/>
      <c r="O111" s="514">
        <f t="shared" si="40"/>
        <v>0</v>
      </c>
      <c r="P111" s="514">
        <f t="shared" si="41"/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2024</v>
      </c>
      <c r="D112" s="374">
        <f>IF(F111+SUM(E$99:E111)=D$92,F111,D$92-SUM(E$99:E111))</f>
        <v>175392.74844384196</v>
      </c>
      <c r="E112" s="522">
        <f>IF(+J96&lt;F111,J96,D112)</f>
        <v>5662.295454545455</v>
      </c>
      <c r="F112" s="523">
        <f t="shared" si="48"/>
        <v>169730.45298929652</v>
      </c>
      <c r="G112" s="523">
        <f t="shared" si="49"/>
        <v>172561.60071656923</v>
      </c>
      <c r="H112" s="526">
        <f t="shared" si="50"/>
        <v>26950.367027510252</v>
      </c>
      <c r="I112" s="577">
        <f t="shared" si="51"/>
        <v>26950.367027510252</v>
      </c>
      <c r="J112" s="514">
        <f t="shared" si="36"/>
        <v>0</v>
      </c>
      <c r="K112" s="514"/>
      <c r="L112" s="525"/>
      <c r="M112" s="514">
        <f t="shared" si="38"/>
        <v>0</v>
      </c>
      <c r="N112" s="525"/>
      <c r="O112" s="514">
        <f t="shared" si="40"/>
        <v>0</v>
      </c>
      <c r="P112" s="514">
        <f t="shared" si="41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2025</v>
      </c>
      <c r="D113" s="374">
        <f>IF(F112+SUM(E$99:E112)=D$92,F112,D$92-SUM(E$99:E112))</f>
        <v>169730.45298929652</v>
      </c>
      <c r="E113" s="522">
        <f>IF(+J96&lt;F112,J96,D113)</f>
        <v>5662.295454545455</v>
      </c>
      <c r="F113" s="523">
        <f t="shared" si="48"/>
        <v>164068.15753475108</v>
      </c>
      <c r="G113" s="523">
        <f t="shared" si="49"/>
        <v>166899.30526202382</v>
      </c>
      <c r="H113" s="526">
        <f t="shared" si="50"/>
        <v>26251.837630453829</v>
      </c>
      <c r="I113" s="577">
        <f t="shared" si="51"/>
        <v>26251.837630453829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2026</v>
      </c>
      <c r="D114" s="374">
        <f>IF(F113+SUM(E$99:E113)=D$92,F113,D$92-SUM(E$99:E113))</f>
        <v>164068.15753475108</v>
      </c>
      <c r="E114" s="522">
        <f>IF(+J96&lt;F113,J96,D114)</f>
        <v>5662.295454545455</v>
      </c>
      <c r="F114" s="523">
        <f t="shared" si="48"/>
        <v>158405.86208020564</v>
      </c>
      <c r="G114" s="523">
        <f t="shared" si="49"/>
        <v>161237.00980747835</v>
      </c>
      <c r="H114" s="526">
        <f t="shared" si="50"/>
        <v>25553.308233397402</v>
      </c>
      <c r="I114" s="577">
        <f t="shared" si="51"/>
        <v>25553.308233397402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2027</v>
      </c>
      <c r="D115" s="374">
        <f>IF(F114+SUM(E$99:E114)=D$92,F114,D$92-SUM(E$99:E114))</f>
        <v>158405.86208020564</v>
      </c>
      <c r="E115" s="522">
        <f>IF(+J96&lt;F114,J96,D115)</f>
        <v>5662.295454545455</v>
      </c>
      <c r="F115" s="523">
        <f t="shared" si="48"/>
        <v>152743.5666256602</v>
      </c>
      <c r="G115" s="523">
        <f t="shared" si="49"/>
        <v>155574.71435293293</v>
      </c>
      <c r="H115" s="526">
        <f t="shared" si="50"/>
        <v>24854.778836340982</v>
      </c>
      <c r="I115" s="577">
        <f t="shared" si="51"/>
        <v>24854.778836340982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2028</v>
      </c>
      <c r="D116" s="374">
        <f>IF(F115+SUM(E$99:E115)=D$92,F115,D$92-SUM(E$99:E115))</f>
        <v>152743.5666256602</v>
      </c>
      <c r="E116" s="522">
        <f>IF(+J96&lt;F115,J96,D116)</f>
        <v>5662.295454545455</v>
      </c>
      <c r="F116" s="523">
        <f t="shared" si="48"/>
        <v>147081.27117111476</v>
      </c>
      <c r="G116" s="523">
        <f t="shared" si="49"/>
        <v>149912.41889838746</v>
      </c>
      <c r="H116" s="526">
        <f t="shared" si="50"/>
        <v>24156.249439284555</v>
      </c>
      <c r="I116" s="577">
        <f t="shared" si="51"/>
        <v>24156.249439284555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2029</v>
      </c>
      <c r="D117" s="374">
        <f>IF(F116+SUM(E$99:E116)=D$92,F116,D$92-SUM(E$99:E116))</f>
        <v>147081.27117111476</v>
      </c>
      <c r="E117" s="522">
        <f>IF(+J96&lt;F116,J96,D117)</f>
        <v>5662.295454545455</v>
      </c>
      <c r="F117" s="523">
        <f t="shared" si="48"/>
        <v>141418.97571656932</v>
      </c>
      <c r="G117" s="523">
        <f t="shared" si="49"/>
        <v>144250.12344384205</v>
      </c>
      <c r="H117" s="526">
        <f t="shared" si="50"/>
        <v>23457.720042228131</v>
      </c>
      <c r="I117" s="577">
        <f t="shared" si="51"/>
        <v>23457.720042228131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2030</v>
      </c>
      <c r="D118" s="374">
        <f>IF(F117+SUM(E$99:E117)=D$92,F117,D$92-SUM(E$99:E117))</f>
        <v>141418.97571656932</v>
      </c>
      <c r="E118" s="522">
        <f>IF(+J96&lt;F117,J96,D118)</f>
        <v>5662.295454545455</v>
      </c>
      <c r="F118" s="523">
        <f t="shared" si="48"/>
        <v>135756.68026202387</v>
      </c>
      <c r="G118" s="523">
        <f t="shared" si="49"/>
        <v>138587.82798929658</v>
      </c>
      <c r="H118" s="526">
        <f t="shared" si="50"/>
        <v>22759.190645171704</v>
      </c>
      <c r="I118" s="577">
        <f t="shared" si="51"/>
        <v>22759.190645171704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2031</v>
      </c>
      <c r="D119" s="374">
        <f>IF(F118+SUM(E$99:E118)=D$92,F118,D$92-SUM(E$99:E118))</f>
        <v>135756.68026202387</v>
      </c>
      <c r="E119" s="522">
        <f>IF(+J96&lt;F118,J96,D119)</f>
        <v>5662.295454545455</v>
      </c>
      <c r="F119" s="523">
        <f t="shared" si="48"/>
        <v>130094.38480747842</v>
      </c>
      <c r="G119" s="523">
        <f t="shared" si="49"/>
        <v>132925.53253475114</v>
      </c>
      <c r="H119" s="526">
        <f t="shared" si="50"/>
        <v>22060.661248115281</v>
      </c>
      <c r="I119" s="577">
        <f t="shared" si="51"/>
        <v>22060.661248115281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2032</v>
      </c>
      <c r="D120" s="374">
        <f>IF(F119+SUM(E$99:E119)=D$92,F119,D$92-SUM(E$99:E119))</f>
        <v>130094.38480747842</v>
      </c>
      <c r="E120" s="522">
        <f>IF(+J96&lt;F119,J96,D120)</f>
        <v>5662.295454545455</v>
      </c>
      <c r="F120" s="523">
        <f t="shared" si="48"/>
        <v>124432.08935293296</v>
      </c>
      <c r="G120" s="523">
        <f t="shared" si="49"/>
        <v>127263.2370802057</v>
      </c>
      <c r="H120" s="526">
        <f t="shared" si="50"/>
        <v>21362.131851058853</v>
      </c>
      <c r="I120" s="577">
        <f t="shared" si="51"/>
        <v>21362.131851058853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2033</v>
      </c>
      <c r="D121" s="374">
        <f>IF(F120+SUM(E$99:E120)=D$92,F120,D$92-SUM(E$99:E120))</f>
        <v>124432.08935293296</v>
      </c>
      <c r="E121" s="522">
        <f>IF(+J96&lt;F120,J96,D121)</f>
        <v>5662.295454545455</v>
      </c>
      <c r="F121" s="523">
        <f t="shared" si="48"/>
        <v>118769.79389838751</v>
      </c>
      <c r="G121" s="523">
        <f t="shared" si="49"/>
        <v>121600.94162566023</v>
      </c>
      <c r="H121" s="526">
        <f t="shared" si="50"/>
        <v>20663.602454002426</v>
      </c>
      <c r="I121" s="577">
        <f t="shared" si="51"/>
        <v>20663.602454002426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2034</v>
      </c>
      <c r="D122" s="374">
        <f>IF(F121+SUM(E$99:E121)=D$92,F121,D$92-SUM(E$99:E121))</f>
        <v>118769.79389838751</v>
      </c>
      <c r="E122" s="522">
        <f>IF(+J96&lt;F121,J96,D122)</f>
        <v>5662.295454545455</v>
      </c>
      <c r="F122" s="523">
        <f t="shared" si="48"/>
        <v>113107.49844384205</v>
      </c>
      <c r="G122" s="523">
        <f t="shared" si="49"/>
        <v>115938.64617111479</v>
      </c>
      <c r="H122" s="526">
        <f t="shared" si="50"/>
        <v>19965.073056946003</v>
      </c>
      <c r="I122" s="577">
        <f t="shared" si="51"/>
        <v>19965.073056946003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2035</v>
      </c>
      <c r="D123" s="374">
        <f>IF(F122+SUM(E$99:E122)=D$92,F122,D$92-SUM(E$99:E122))</f>
        <v>113107.49844384205</v>
      </c>
      <c r="E123" s="522">
        <f>IF(+J96&lt;F122,J96,D123)</f>
        <v>5662.295454545455</v>
      </c>
      <c r="F123" s="523">
        <f t="shared" si="48"/>
        <v>107445.20298929659</v>
      </c>
      <c r="G123" s="523">
        <f t="shared" si="49"/>
        <v>110276.35071656932</v>
      </c>
      <c r="H123" s="526">
        <f t="shared" si="50"/>
        <v>19266.543659889572</v>
      </c>
      <c r="I123" s="577">
        <f t="shared" si="51"/>
        <v>19266.543659889572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2036</v>
      </c>
      <c r="D124" s="374">
        <f>IF(F123+SUM(E$99:E123)=D$92,F123,D$92-SUM(E$99:E123))</f>
        <v>107445.20298929659</v>
      </c>
      <c r="E124" s="522">
        <f>IF(+J96&lt;F123,J96,D124)</f>
        <v>5662.295454545455</v>
      </c>
      <c r="F124" s="523">
        <f t="shared" si="48"/>
        <v>101782.90753475114</v>
      </c>
      <c r="G124" s="523">
        <f t="shared" si="49"/>
        <v>104614.05526202387</v>
      </c>
      <c r="H124" s="526">
        <f t="shared" si="50"/>
        <v>18568.014262833149</v>
      </c>
      <c r="I124" s="577">
        <f t="shared" si="51"/>
        <v>18568.014262833149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2037</v>
      </c>
      <c r="D125" s="374">
        <f>IF(F124+SUM(E$99:E124)=D$92,F124,D$92-SUM(E$99:E124))</f>
        <v>101782.90753475114</v>
      </c>
      <c r="E125" s="522">
        <f>IF(+J96&lt;F124,J96,D125)</f>
        <v>5662.295454545455</v>
      </c>
      <c r="F125" s="523">
        <f t="shared" si="48"/>
        <v>96120.612080205683</v>
      </c>
      <c r="G125" s="523">
        <f t="shared" si="49"/>
        <v>98951.759807478404</v>
      </c>
      <c r="H125" s="526">
        <f t="shared" si="50"/>
        <v>17869.484865776722</v>
      </c>
      <c r="I125" s="577">
        <f t="shared" si="51"/>
        <v>17869.484865776722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2038</v>
      </c>
      <c r="D126" s="374">
        <f>IF(F125+SUM(E$99:E125)=D$92,F125,D$92-SUM(E$99:E125))</f>
        <v>96120.612080205683</v>
      </c>
      <c r="E126" s="522">
        <f>IF(+J96&lt;F125,J96,D126)</f>
        <v>5662.295454545455</v>
      </c>
      <c r="F126" s="523">
        <f t="shared" si="48"/>
        <v>90458.316625660227</v>
      </c>
      <c r="G126" s="523">
        <f t="shared" si="49"/>
        <v>93289.464352932962</v>
      </c>
      <c r="H126" s="526">
        <f t="shared" si="50"/>
        <v>17170.955468720294</v>
      </c>
      <c r="I126" s="577">
        <f t="shared" si="51"/>
        <v>17170.955468720294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2039</v>
      </c>
      <c r="D127" s="374">
        <f>IF(F126+SUM(E$99:E126)=D$92,F126,D$92-SUM(E$99:E126))</f>
        <v>90458.316625660227</v>
      </c>
      <c r="E127" s="522">
        <f>IF(+J96&lt;F126,J96,D127)</f>
        <v>5662.295454545455</v>
      </c>
      <c r="F127" s="523">
        <f t="shared" si="48"/>
        <v>84796.021171114771</v>
      </c>
      <c r="G127" s="523">
        <f t="shared" si="49"/>
        <v>87627.168898387492</v>
      </c>
      <c r="H127" s="526">
        <f t="shared" si="50"/>
        <v>16472.426071663867</v>
      </c>
      <c r="I127" s="577">
        <f t="shared" si="51"/>
        <v>16472.426071663867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2040</v>
      </c>
      <c r="D128" s="374">
        <f>IF(F127+SUM(E$99:E127)=D$92,F127,D$92-SUM(E$99:E127))</f>
        <v>84796.021171114771</v>
      </c>
      <c r="E128" s="522">
        <f>IF(+J96&lt;F127,J96,D128)</f>
        <v>5662.295454545455</v>
      </c>
      <c r="F128" s="523">
        <f t="shared" si="48"/>
        <v>79133.725716569315</v>
      </c>
      <c r="G128" s="523">
        <f t="shared" si="49"/>
        <v>81964.873443842051</v>
      </c>
      <c r="H128" s="526">
        <f t="shared" si="50"/>
        <v>15773.896674607444</v>
      </c>
      <c r="I128" s="577">
        <f t="shared" si="51"/>
        <v>15773.896674607444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2041</v>
      </c>
      <c r="D129" s="374">
        <f>IF(F128+SUM(E$99:E128)=D$92,F128,D$92-SUM(E$99:E128))</f>
        <v>79133.725716569315</v>
      </c>
      <c r="E129" s="522">
        <f>IF(+J96&lt;F128,J96,D129)</f>
        <v>5662.295454545455</v>
      </c>
      <c r="F129" s="523">
        <f t="shared" si="48"/>
        <v>73471.43026202386</v>
      </c>
      <c r="G129" s="523">
        <f t="shared" si="49"/>
        <v>76302.57798929658</v>
      </c>
      <c r="H129" s="526">
        <f t="shared" si="50"/>
        <v>15075.367277551013</v>
      </c>
      <c r="I129" s="577">
        <f t="shared" si="51"/>
        <v>15075.367277551013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2042</v>
      </c>
      <c r="D130" s="374">
        <f>IF(F129+SUM(E$99:E129)=D$92,F129,D$92-SUM(E$99:E129))</f>
        <v>73471.43026202386</v>
      </c>
      <c r="E130" s="522">
        <f>IF(+J96&lt;F129,J96,D130)</f>
        <v>5662.295454545455</v>
      </c>
      <c r="F130" s="523">
        <f t="shared" si="48"/>
        <v>67809.134807478404</v>
      </c>
      <c r="G130" s="523">
        <f t="shared" si="49"/>
        <v>70640.282534751139</v>
      </c>
      <c r="H130" s="526">
        <f t="shared" si="50"/>
        <v>14376.83788049459</v>
      </c>
      <c r="I130" s="577">
        <f t="shared" si="51"/>
        <v>14376.83788049459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2043</v>
      </c>
      <c r="D131" s="374">
        <f>IF(F130+SUM(E$99:E130)=D$92,F130,D$92-SUM(E$99:E130))</f>
        <v>67809.134807478404</v>
      </c>
      <c r="E131" s="522">
        <f>IF(+J96&lt;F130,J96,D131)</f>
        <v>5662.295454545455</v>
      </c>
      <c r="F131" s="523">
        <f t="shared" si="48"/>
        <v>62146.839352932948</v>
      </c>
      <c r="G131" s="523">
        <f t="shared" ref="G131:G154" si="52">+(F131+D131)/2</f>
        <v>64977.987080205676</v>
      </c>
      <c r="H131" s="526">
        <f t="shared" ref="H131:H154" si="53">+J$94*G131+E131</f>
        <v>13678.308483438163</v>
      </c>
      <c r="I131" s="577">
        <f t="shared" ref="I131:I154" si="54">+J$95*G131+E131</f>
        <v>13678.308483438163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 ht="12.5">
      <c r="B132" s="195" t="str">
        <f t="shared" ref="B132:B154" si="59">IF(D132=F131,"","IU")</f>
        <v/>
      </c>
      <c r="C132" s="507">
        <f>IF(D93="","-",+C131+1)</f>
        <v>2044</v>
      </c>
      <c r="D132" s="374">
        <f>IF(F131+SUM(E$99:E131)=D$92,F131,D$92-SUM(E$99:E131))</f>
        <v>62146.839352932948</v>
      </c>
      <c r="E132" s="522">
        <f>IF(+J96&lt;F131,J96,D132)</f>
        <v>5662.295454545455</v>
      </c>
      <c r="F132" s="523">
        <f t="shared" ref="F132:F154" si="60">+D132-E132</f>
        <v>56484.543898387492</v>
      </c>
      <c r="G132" s="523">
        <f t="shared" si="52"/>
        <v>59315.69162566022</v>
      </c>
      <c r="H132" s="526">
        <f t="shared" si="53"/>
        <v>12979.779086381735</v>
      </c>
      <c r="I132" s="577">
        <f t="shared" si="54"/>
        <v>12979.779086381735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 ht="12.5">
      <c r="B133" s="195" t="str">
        <f t="shared" si="59"/>
        <v/>
      </c>
      <c r="C133" s="507">
        <f>IF(D93="","-",+C132+1)</f>
        <v>2045</v>
      </c>
      <c r="D133" s="374">
        <f>IF(F132+SUM(E$99:E132)=D$92,F132,D$92-SUM(E$99:E132))</f>
        <v>56484.543898387492</v>
      </c>
      <c r="E133" s="522">
        <f>IF(+J96&lt;F132,J96,D133)</f>
        <v>5662.295454545455</v>
      </c>
      <c r="F133" s="523">
        <f t="shared" si="60"/>
        <v>50822.248443842036</v>
      </c>
      <c r="G133" s="523">
        <f t="shared" si="52"/>
        <v>53653.396171114764</v>
      </c>
      <c r="H133" s="526">
        <f t="shared" si="53"/>
        <v>12281.24968932531</v>
      </c>
      <c r="I133" s="577">
        <f t="shared" si="54"/>
        <v>12281.24968932531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 ht="12.5">
      <c r="B134" s="195" t="str">
        <f t="shared" si="59"/>
        <v/>
      </c>
      <c r="C134" s="507">
        <f>IF(D93="","-",+C133+1)</f>
        <v>2046</v>
      </c>
      <c r="D134" s="374">
        <f>IF(F133+SUM(E$99:E133)=D$92,F133,D$92-SUM(E$99:E133))</f>
        <v>50822.248443842036</v>
      </c>
      <c r="E134" s="522">
        <f>IF(+J96&lt;F133,J96,D134)</f>
        <v>5662.295454545455</v>
      </c>
      <c r="F134" s="523">
        <f t="shared" si="60"/>
        <v>45159.95298929658</v>
      </c>
      <c r="G134" s="523">
        <f t="shared" si="52"/>
        <v>47991.100716569308</v>
      </c>
      <c r="H134" s="526">
        <f t="shared" si="53"/>
        <v>11582.720292268885</v>
      </c>
      <c r="I134" s="577">
        <f t="shared" si="54"/>
        <v>11582.720292268885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 ht="12.5">
      <c r="B135" s="195" t="str">
        <f t="shared" si="59"/>
        <v/>
      </c>
      <c r="C135" s="507">
        <f>IF(D93="","-",+C134+1)</f>
        <v>2047</v>
      </c>
      <c r="D135" s="374">
        <f>IF(F134+SUM(E$99:E134)=D$92,F134,D$92-SUM(E$99:E134))</f>
        <v>45159.95298929658</v>
      </c>
      <c r="E135" s="522">
        <f>IF(+J96&lt;F134,J96,D135)</f>
        <v>5662.295454545455</v>
      </c>
      <c r="F135" s="523">
        <f t="shared" si="60"/>
        <v>39497.657534751124</v>
      </c>
      <c r="G135" s="523">
        <f t="shared" si="52"/>
        <v>42328.805262023852</v>
      </c>
      <c r="H135" s="526">
        <f t="shared" si="53"/>
        <v>10884.190895212458</v>
      </c>
      <c r="I135" s="577">
        <f t="shared" si="54"/>
        <v>10884.190895212458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 ht="12.5">
      <c r="B136" s="195" t="str">
        <f t="shared" si="59"/>
        <v/>
      </c>
      <c r="C136" s="507">
        <f>IF(D93="","-",+C135+1)</f>
        <v>2048</v>
      </c>
      <c r="D136" s="374">
        <f>IF(F135+SUM(E$99:E135)=D$92,F135,D$92-SUM(E$99:E135))</f>
        <v>39497.657534751124</v>
      </c>
      <c r="E136" s="522">
        <f>IF(+J96&lt;F135,J96,D136)</f>
        <v>5662.295454545455</v>
      </c>
      <c r="F136" s="523">
        <f t="shared" si="60"/>
        <v>33835.362080205668</v>
      </c>
      <c r="G136" s="523">
        <f t="shared" si="52"/>
        <v>36666.509807478396</v>
      </c>
      <c r="H136" s="526">
        <f t="shared" si="53"/>
        <v>10185.661498156031</v>
      </c>
      <c r="I136" s="577">
        <f t="shared" si="54"/>
        <v>10185.661498156031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 ht="12.5">
      <c r="B137" s="195" t="str">
        <f t="shared" si="59"/>
        <v/>
      </c>
      <c r="C137" s="507">
        <f>IF(D93="","-",+C136+1)</f>
        <v>2049</v>
      </c>
      <c r="D137" s="374">
        <f>IF(F136+SUM(E$99:E136)=D$92,F136,D$92-SUM(E$99:E136))</f>
        <v>33835.362080205668</v>
      </c>
      <c r="E137" s="522">
        <f>IF(+J96&lt;F136,J96,D137)</f>
        <v>5662.295454545455</v>
      </c>
      <c r="F137" s="523">
        <f t="shared" si="60"/>
        <v>28173.066625660213</v>
      </c>
      <c r="G137" s="523">
        <f t="shared" si="52"/>
        <v>31004.214352932941</v>
      </c>
      <c r="H137" s="526">
        <f t="shared" si="53"/>
        <v>9487.1321010996053</v>
      </c>
      <c r="I137" s="577">
        <f t="shared" si="54"/>
        <v>9487.1321010996053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 ht="12.5">
      <c r="B138" s="195" t="str">
        <f t="shared" si="59"/>
        <v/>
      </c>
      <c r="C138" s="507">
        <f>IF(D93="","-",+C137+1)</f>
        <v>2050</v>
      </c>
      <c r="D138" s="374">
        <f>IF(F137+SUM(E$99:E137)=D$92,F137,D$92-SUM(E$99:E137))</f>
        <v>28173.066625660213</v>
      </c>
      <c r="E138" s="522">
        <f>IF(+J96&lt;F137,J96,D138)</f>
        <v>5662.295454545455</v>
      </c>
      <c r="F138" s="523">
        <f t="shared" si="60"/>
        <v>22510.771171114757</v>
      </c>
      <c r="G138" s="523">
        <f t="shared" si="52"/>
        <v>25341.918898387485</v>
      </c>
      <c r="H138" s="526">
        <f t="shared" si="53"/>
        <v>8788.6027040431782</v>
      </c>
      <c r="I138" s="577">
        <f t="shared" si="54"/>
        <v>8788.6027040431782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 ht="12.5">
      <c r="B139" s="195" t="str">
        <f t="shared" si="59"/>
        <v/>
      </c>
      <c r="C139" s="507">
        <f>IF(D93="","-",+C138+1)</f>
        <v>2051</v>
      </c>
      <c r="D139" s="374">
        <f>IF(F138+SUM(E$99:E138)=D$92,F138,D$92-SUM(E$99:E138))</f>
        <v>22510.771171114757</v>
      </c>
      <c r="E139" s="522">
        <f>IF(+J96&lt;F138,J96,D139)</f>
        <v>5662.295454545455</v>
      </c>
      <c r="F139" s="523">
        <f t="shared" si="60"/>
        <v>16848.475716569301</v>
      </c>
      <c r="G139" s="523">
        <f t="shared" si="52"/>
        <v>19679.623443842029</v>
      </c>
      <c r="H139" s="526">
        <f t="shared" si="53"/>
        <v>8090.073306986752</v>
      </c>
      <c r="I139" s="577">
        <f t="shared" si="54"/>
        <v>8090.073306986752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 ht="12.5">
      <c r="B140" s="195" t="str">
        <f t="shared" si="59"/>
        <v/>
      </c>
      <c r="C140" s="507">
        <f>IF(D93="","-",+C139+1)</f>
        <v>2052</v>
      </c>
      <c r="D140" s="374">
        <f>IF(F139+SUM(E$99:E139)=D$92,F139,D$92-SUM(E$99:E139))</f>
        <v>16848.475716569301</v>
      </c>
      <c r="E140" s="522">
        <f>IF(+J96&lt;F139,J96,D140)</f>
        <v>5662.295454545455</v>
      </c>
      <c r="F140" s="523">
        <f t="shared" si="60"/>
        <v>11186.180262023845</v>
      </c>
      <c r="G140" s="523">
        <f t="shared" si="52"/>
        <v>14017.327989296573</v>
      </c>
      <c r="H140" s="526">
        <f t="shared" si="53"/>
        <v>7391.5439099303258</v>
      </c>
      <c r="I140" s="577">
        <f t="shared" si="54"/>
        <v>7391.5439099303258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 ht="12.5">
      <c r="B141" s="195" t="str">
        <f t="shared" si="59"/>
        <v/>
      </c>
      <c r="C141" s="507">
        <f>IF(D93="","-",+C140+1)</f>
        <v>2053</v>
      </c>
      <c r="D141" s="374">
        <f>IF(F140+SUM(E$99:E140)=D$92,F140,D$92-SUM(E$99:E140))</f>
        <v>11186.180262023845</v>
      </c>
      <c r="E141" s="522">
        <f>IF(+J96&lt;F140,J96,D141)</f>
        <v>5662.295454545455</v>
      </c>
      <c r="F141" s="523">
        <f t="shared" si="60"/>
        <v>5523.88480747839</v>
      </c>
      <c r="G141" s="523">
        <f t="shared" si="52"/>
        <v>8355.0325347511171</v>
      </c>
      <c r="H141" s="526">
        <f t="shared" si="53"/>
        <v>6693.0145128738995</v>
      </c>
      <c r="I141" s="577">
        <f t="shared" si="54"/>
        <v>6693.0145128738995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 ht="12.5">
      <c r="B142" s="195" t="str">
        <f t="shared" si="59"/>
        <v/>
      </c>
      <c r="C142" s="507">
        <f>IF(D93="","-",+C141+1)</f>
        <v>2054</v>
      </c>
      <c r="D142" s="374">
        <f>IF(F141+SUM(E$99:E141)=D$92,F141,D$92-SUM(E$99:E141))</f>
        <v>5523.88480747839</v>
      </c>
      <c r="E142" s="522">
        <f>IF(+J96&lt;F141,J96,D142)</f>
        <v>5523.88480747839</v>
      </c>
      <c r="F142" s="523">
        <f t="shared" si="60"/>
        <v>0</v>
      </c>
      <c r="G142" s="523">
        <f t="shared" si="52"/>
        <v>2761.942403739195</v>
      </c>
      <c r="H142" s="526">
        <f t="shared" si="53"/>
        <v>5864.6119873785055</v>
      </c>
      <c r="I142" s="577">
        <f t="shared" si="54"/>
        <v>5864.6119873785055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 ht="12.5">
      <c r="B143" s="195" t="str">
        <f t="shared" si="59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 ht="12.5">
      <c r="B144" s="195" t="str">
        <f t="shared" si="59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 ht="12.5">
      <c r="B145" s="195" t="str">
        <f t="shared" si="59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 ht="12.5">
      <c r="B146" s="195" t="str">
        <f t="shared" si="59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 ht="12.5">
      <c r="B147" s="195" t="str">
        <f t="shared" si="59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 ht="12.5">
      <c r="B148" s="195" t="str">
        <f t="shared" si="59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 ht="12.5">
      <c r="B149" s="195" t="str">
        <f t="shared" si="59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 ht="12.5">
      <c r="B150" s="195" t="str">
        <f t="shared" si="59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 ht="12.5">
      <c r="B151" s="195" t="str">
        <f t="shared" si="59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 ht="12.5">
      <c r="B152" s="195" t="str">
        <f t="shared" si="59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 ht="12.5">
      <c r="B153" s="195" t="str">
        <f t="shared" si="59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" thickBot="1">
      <c r="B154" s="195" t="str">
        <f t="shared" si="59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 ht="12.5">
      <c r="C155" s="374" t="s">
        <v>78</v>
      </c>
      <c r="D155" s="375"/>
      <c r="E155" s="375">
        <f>SUM(E99:E154)</f>
        <v>249140.99999999977</v>
      </c>
      <c r="F155" s="375"/>
      <c r="G155" s="375"/>
      <c r="H155" s="375">
        <f>SUM(H99:H154)</f>
        <v>915450.94806823728</v>
      </c>
      <c r="I155" s="375">
        <f>SUM(I99:I154)</f>
        <v>915450.94806823728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A7" zoomScale="70" zoomScaleNormal="70" zoomScaleSheetLayoutView="70" workbookViewId="0">
      <selection activeCell="M16" sqref="M1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87" t="str">
        <f>'SWE.WS.F.BPU.ATRR.Projected'!A1</f>
        <v xml:space="preserve">AEP West SPP Member Companies 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Q1" s="233"/>
      <c r="R1" s="233"/>
    </row>
    <row r="2" spans="1:19" ht="17.5">
      <c r="A2" s="687" t="str">
        <f>'SWE.WS.F.BPU.ATRR.Projected'!A2</f>
        <v>2025 Cost of Service Formula Rate Projected on 2024 FF1 Balances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Q2" s="267" t="s">
        <v>111</v>
      </c>
      <c r="R2" s="233"/>
    </row>
    <row r="3" spans="1:19" ht="18">
      <c r="A3" s="690" t="s">
        <v>126</v>
      </c>
      <c r="B3" s="689"/>
      <c r="C3" s="689"/>
      <c r="D3" s="689"/>
      <c r="E3" s="689"/>
      <c r="F3" s="689"/>
      <c r="G3" s="689"/>
      <c r="H3" s="689"/>
      <c r="I3" s="689"/>
      <c r="J3" s="689"/>
      <c r="K3" s="689"/>
      <c r="Q3" s="233"/>
      <c r="R3" s="233"/>
    </row>
    <row r="4" spans="1:19" ht="17.5">
      <c r="A4" s="689" t="str">
        <f>"Based on a Carrying Charge Derived from ""Trued-Up"" "&amp;M16&amp;" Data"</f>
        <v>Based on a Carrying Charge Derived from "Trued-Up" 2023 Data</v>
      </c>
      <c r="B4" s="689"/>
      <c r="C4" s="689"/>
      <c r="D4" s="689"/>
      <c r="E4" s="689"/>
      <c r="F4" s="689"/>
      <c r="G4" s="689"/>
      <c r="H4" s="689"/>
      <c r="I4" s="689"/>
      <c r="J4" s="689"/>
      <c r="K4" s="689"/>
      <c r="Q4" s="233"/>
      <c r="R4" s="233"/>
    </row>
    <row r="5" spans="1:19" ht="18">
      <c r="A5" s="694" t="str">
        <f>'SWE.WS.F.BPU.ATRR.Projected'!A5</f>
        <v>SOUTHWESTERN ELECTRIC POWER COMPANY</v>
      </c>
      <c r="B5" s="695"/>
      <c r="C5" s="695"/>
      <c r="D5" s="695"/>
      <c r="E5" s="695"/>
      <c r="F5" s="695"/>
      <c r="G5" s="695"/>
      <c r="H5" s="695"/>
      <c r="I5" s="695"/>
      <c r="J5" s="695"/>
      <c r="K5" s="695"/>
      <c r="N5" s="249"/>
      <c r="Q5" s="233"/>
      <c r="R5" s="233"/>
    </row>
    <row r="6" spans="1:19" ht="20">
      <c r="A6" s="401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8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5"/>
      <c r="E8" s="685"/>
      <c r="F8" s="685"/>
      <c r="G8" s="685"/>
      <c r="H8" s="685"/>
      <c r="I8" s="685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2023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0.48961881515855865</v>
      </c>
      <c r="E17" s="291">
        <f>R108</f>
        <v>3.7704906955377204E-2</v>
      </c>
      <c r="F17" s="409">
        <f>E17*D17</f>
        <v>1.8461031869155483E-2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91016463.846142814</v>
      </c>
      <c r="O17" s="411">
        <f>SUM('S.001:S.xyz - blank'!N87)</f>
        <v>91016463.846142814</v>
      </c>
      <c r="P17" s="412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90484115.519867912</v>
      </c>
      <c r="O18" s="413">
        <f>SUM('S.001:S.xyz - blank'!N88)</f>
        <v>90484115.519867912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0.51038118484144135</v>
      </c>
      <c r="E19" s="291">
        <f>+F14</f>
        <v>0.105</v>
      </c>
      <c r="F19" s="414">
        <f>E19*D19</f>
        <v>5.3590024408351339E-2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2023</v>
      </c>
      <c r="N19" s="415">
        <f>ROUND(N18-N17,0)</f>
        <v>-532348</v>
      </c>
      <c r="O19" s="415">
        <f>+O18-O17</f>
        <v>-532348.32627490163</v>
      </c>
      <c r="P19" s="416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09">
        <f>SUM(F17:F19)</f>
        <v>7.2051056277506825E-2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1645979572.0497842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7.2051056277506825E-2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118594566.77738561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118594566.77738561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0.24404899999999996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0.24011925621293712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28476839.165481336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-75401.616340816836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-755198.5725161226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327614.6582078978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27973853.634832297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280552038.5198164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118594566.77738561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27973853.634832297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125591.8131738964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133858026.29442462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133858026.29442462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118594566.77738561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27973853.634832297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280426446.70664257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172436.06186089007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280598882.76850349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55468806.214118272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225130076.55438522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280426446.70664257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0.4389464278034414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123092187.04349288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0.14000000000000001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17232906.186089005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172329.06186089007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107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172436.06186089007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1824529888.8630769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280598882.76850349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0.15379242865862486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225130076.55438522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0.12339073091023517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0.12336505621508605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2.5674695149122129E-5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2488309868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2670668956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5158978824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2019</v>
      </c>
      <c r="D89" s="325"/>
      <c r="E89" s="191"/>
      <c r="F89" s="351">
        <f>+F88/2</f>
        <v>2579489412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(True-Up TCOS,  ln 86)</v>
      </c>
      <c r="D90" s="325"/>
      <c r="E90" s="357"/>
      <c r="F90" s="351">
        <f>R128</f>
        <v>58134157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2.2537079132620218E-2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44.371322215956447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44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2023</v>
      </c>
      <c r="S104" s="434" t="s">
        <v>82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434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0.48961881515855865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3.7704906955377204E-2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0.51038118484144135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1645979572.0497842</v>
      </c>
      <c r="S112" s="439" t="s">
        <v>449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0.24404899999999996</v>
      </c>
      <c r="S113" s="441" t="s">
        <v>450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-75401.616340816836</v>
      </c>
      <c r="S114" s="441" t="s">
        <v>451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-755198.5725161226</v>
      </c>
      <c r="S115" s="442" t="s">
        <v>436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327614.6582078978</v>
      </c>
      <c r="S116" s="442" t="s">
        <v>437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280552038.5198164</v>
      </c>
      <c r="S117" s="441" t="s">
        <v>452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118594566.77738561</v>
      </c>
      <c r="S118" s="441" t="s">
        <v>453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27973853.634832297</v>
      </c>
      <c r="S119" s="441" t="s">
        <v>454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125591.8131738964</v>
      </c>
      <c r="S120" s="441" t="s">
        <v>455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55468806.214118272</v>
      </c>
      <c r="S121" s="441" t="s">
        <v>456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0.4389464278034414</v>
      </c>
      <c r="S122" s="441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1824529888.8630769</v>
      </c>
      <c r="S123" s="441" t="s">
        <v>438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0.12336505621508605</v>
      </c>
      <c r="S124" s="443" t="s">
        <v>439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2488309868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5">
        <v>2670668956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5">
        <v>2542948117.0769229</v>
      </c>
      <c r="S127" s="395" t="s">
        <v>447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58134157</v>
      </c>
      <c r="S128" s="397" t="s">
        <v>448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v>87400207.32980676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v>87400207.32980676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v>86194568.318568289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v>86194568.318568289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topLeftCell="A10" zoomScaleNormal="100" zoomScaleSheetLayoutView="75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44567.99072272762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44567.99072272762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666" t="s">
        <v>488</v>
      </c>
      <c r="F9" s="478"/>
      <c r="G9" s="672" t="s">
        <v>541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9802.7209302325573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 t="shared" ref="K23:K28" si="10">G23</f>
        <v>56119.304010268112</v>
      </c>
      <c r="L23" s="519">
        <f t="shared" si="6"/>
        <v>0</v>
      </c>
      <c r="M23" s="518">
        <f t="shared" ref="M23:M28" si="11"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 t="shared" si="10"/>
        <v>54812.661978610966</v>
      </c>
      <c r="L24" s="519">
        <f t="shared" ref="L24" si="12">IF(K24&lt;&gt;0,+G24-K24,0)</f>
        <v>0</v>
      </c>
      <c r="M24" s="518">
        <f t="shared" si="11"/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 t="shared" si="10"/>
        <v>45085.524504887275</v>
      </c>
      <c r="L25" s="519">
        <f t="shared" ref="L25" si="13">IF(K25&lt;&gt;0,+G25-K25,0)</f>
        <v>0</v>
      </c>
      <c r="M25" s="518">
        <f t="shared" si="11"/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 t="shared" si="10"/>
        <v>45062.451608216499</v>
      </c>
      <c r="L26" s="519">
        <f t="shared" ref="L26" si="14">IF(K26&lt;&gt;0,+G26-K26,0)</f>
        <v>0</v>
      </c>
      <c r="M26" s="518">
        <f t="shared" si="11"/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324926.69080031331</v>
      </c>
      <c r="E27" s="609">
        <v>10036.119047619048</v>
      </c>
      <c r="F27" s="608">
        <v>314890.57175269426</v>
      </c>
      <c r="G27" s="609">
        <v>46007.95617660469</v>
      </c>
      <c r="H27" s="610">
        <v>46007.95617660469</v>
      </c>
      <c r="I27" s="511">
        <f t="shared" si="9"/>
        <v>0</v>
      </c>
      <c r="J27" s="511"/>
      <c r="K27" s="518">
        <f t="shared" si="10"/>
        <v>46007.95617660469</v>
      </c>
      <c r="L27" s="519">
        <f t="shared" ref="L27" si="15">IF(K27&lt;&gt;0,+G27-K27,0)</f>
        <v>0</v>
      </c>
      <c r="M27" s="518">
        <f t="shared" si="11"/>
        <v>46007.95617660469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314890.57175269426</v>
      </c>
      <c r="E28" s="609">
        <v>10036.119047619048</v>
      </c>
      <c r="F28" s="608">
        <v>304854.45270507521</v>
      </c>
      <c r="G28" s="609">
        <v>49181.318200671747</v>
      </c>
      <c r="H28" s="610">
        <v>49181.318200671747</v>
      </c>
      <c r="I28" s="511">
        <f t="shared" si="9"/>
        <v>0</v>
      </c>
      <c r="J28" s="511"/>
      <c r="K28" s="518">
        <f t="shared" si="10"/>
        <v>49181.318200671747</v>
      </c>
      <c r="L28" s="519">
        <f t="shared" ref="L28" si="16">IF(K28&lt;&gt;0,+G28-K28,0)</f>
        <v>0</v>
      </c>
      <c r="M28" s="518">
        <f t="shared" si="11"/>
        <v>49181.318200671747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608">
        <v>304854.45270507521</v>
      </c>
      <c r="E29" s="609">
        <v>9579.931818181818</v>
      </c>
      <c r="F29" s="608">
        <v>295274.52088689338</v>
      </c>
      <c r="G29" s="609">
        <v>45445.779236146016</v>
      </c>
      <c r="H29" s="610">
        <v>45445.779236146016</v>
      </c>
      <c r="I29" s="511">
        <f t="shared" si="9"/>
        <v>0</v>
      </c>
      <c r="J29" s="511"/>
      <c r="K29" s="518">
        <f t="shared" ref="K29" si="19">G29</f>
        <v>45445.779236146016</v>
      </c>
      <c r="L29" s="519">
        <f t="shared" ref="L29" si="20">IF(K29&lt;&gt;0,+G29-K29,0)</f>
        <v>0</v>
      </c>
      <c r="M29" s="518">
        <f t="shared" ref="M29" si="21">H29</f>
        <v>45445.779236146016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295274.52088689338</v>
      </c>
      <c r="E30" s="522">
        <f>IF(+I14&lt;F29,I14,D30)</f>
        <v>9802.7209302325573</v>
      </c>
      <c r="F30" s="523">
        <f t="shared" ref="F30:F49" si="24">+D30-E30</f>
        <v>285471.79995666083</v>
      </c>
      <c r="G30" s="524">
        <f t="shared" ref="G30:G53" si="25">+I$12*((D30+F30)/2)+E30</f>
        <v>44567.99072272762</v>
      </c>
      <c r="H30" s="491">
        <f t="shared" ref="H30:H53" si="26">+I$13*((D30+F30)/2)+E30</f>
        <v>44567.99072272762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285471.79995666083</v>
      </c>
      <c r="E31" s="522">
        <f>IF(+I14&lt;F30,I14,D31)</f>
        <v>9802.7209302325573</v>
      </c>
      <c r="F31" s="523">
        <f t="shared" si="24"/>
        <v>275669.07902642828</v>
      </c>
      <c r="G31" s="524">
        <f t="shared" si="25"/>
        <v>43394.348374567555</v>
      </c>
      <c r="H31" s="491">
        <f t="shared" si="26"/>
        <v>43394.348374567555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275669.07902642828</v>
      </c>
      <c r="E32" s="522">
        <f>IF(+I14&lt;F31,I14,D32)</f>
        <v>9802.7209302325573</v>
      </c>
      <c r="F32" s="523">
        <f t="shared" si="24"/>
        <v>265866.35809619573</v>
      </c>
      <c r="G32" s="524">
        <f t="shared" si="25"/>
        <v>42220.706026407497</v>
      </c>
      <c r="H32" s="491">
        <f t="shared" si="26"/>
        <v>42220.706026407497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265866.35809619573</v>
      </c>
      <c r="E33" s="522">
        <f>IF(+I14&lt;F32,I14,D33)</f>
        <v>9802.7209302325573</v>
      </c>
      <c r="F33" s="523">
        <f t="shared" si="24"/>
        <v>256063.63716596318</v>
      </c>
      <c r="G33" s="524">
        <f t="shared" si="25"/>
        <v>41047.063678247432</v>
      </c>
      <c r="H33" s="491">
        <f t="shared" si="26"/>
        <v>41047.063678247432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256063.63716596318</v>
      </c>
      <c r="E34" s="522">
        <f>IF(+I14&lt;F33,I14,D34)</f>
        <v>9802.7209302325573</v>
      </c>
      <c r="F34" s="523">
        <f t="shared" si="24"/>
        <v>246260.91623573063</v>
      </c>
      <c r="G34" s="524">
        <f t="shared" si="25"/>
        <v>39873.421330087367</v>
      </c>
      <c r="H34" s="491">
        <f t="shared" si="26"/>
        <v>39873.421330087367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246260.91623573063</v>
      </c>
      <c r="E35" s="522">
        <f>IF(+I14&lt;F34,I14,D35)</f>
        <v>9802.7209302325573</v>
      </c>
      <c r="F35" s="523">
        <f t="shared" si="24"/>
        <v>236458.19530549808</v>
      </c>
      <c r="G35" s="524">
        <f t="shared" si="25"/>
        <v>38699.778981927309</v>
      </c>
      <c r="H35" s="491">
        <f t="shared" si="26"/>
        <v>38699.778981927309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236458.19530549808</v>
      </c>
      <c r="E36" s="522">
        <f>IF(+I14&lt;F35,I14,D36)</f>
        <v>9802.7209302325573</v>
      </c>
      <c r="F36" s="523">
        <f t="shared" si="24"/>
        <v>226655.47437526553</v>
      </c>
      <c r="G36" s="524">
        <f t="shared" si="25"/>
        <v>37526.136633767252</v>
      </c>
      <c r="H36" s="491">
        <f t="shared" si="26"/>
        <v>37526.136633767252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226655.47437526553</v>
      </c>
      <c r="E37" s="522">
        <f>IF(+I14&lt;F36,I14,D37)</f>
        <v>9802.7209302325573</v>
      </c>
      <c r="F37" s="523">
        <f t="shared" si="24"/>
        <v>216852.75344503298</v>
      </c>
      <c r="G37" s="524">
        <f t="shared" si="25"/>
        <v>36352.494285607187</v>
      </c>
      <c r="H37" s="491">
        <f t="shared" si="26"/>
        <v>36352.494285607187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216852.75344503298</v>
      </c>
      <c r="E38" s="522">
        <f>IF(+I14&lt;F37,I14,D38)</f>
        <v>9802.7209302325573</v>
      </c>
      <c r="F38" s="523">
        <f t="shared" si="24"/>
        <v>207050.03251480043</v>
      </c>
      <c r="G38" s="524">
        <f t="shared" si="25"/>
        <v>35178.851937447122</v>
      </c>
      <c r="H38" s="491">
        <f t="shared" si="26"/>
        <v>35178.851937447122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207050.03251480043</v>
      </c>
      <c r="E39" s="522">
        <f>IF(+I14&lt;F38,I14,D39)</f>
        <v>9802.7209302325573</v>
      </c>
      <c r="F39" s="523">
        <f t="shared" si="24"/>
        <v>197247.31158456788</v>
      </c>
      <c r="G39" s="524">
        <f t="shared" si="25"/>
        <v>34005.209589287064</v>
      </c>
      <c r="H39" s="491">
        <f t="shared" si="26"/>
        <v>34005.209589287064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197247.31158456788</v>
      </c>
      <c r="E40" s="522">
        <f>IF(+I14&lt;F39,I14,D40)</f>
        <v>9802.7209302325573</v>
      </c>
      <c r="F40" s="523">
        <f t="shared" si="24"/>
        <v>187444.59065433533</v>
      </c>
      <c r="G40" s="524">
        <f t="shared" si="25"/>
        <v>32831.567241127006</v>
      </c>
      <c r="H40" s="491">
        <f t="shared" si="26"/>
        <v>32831.567241127006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187444.59065433533</v>
      </c>
      <c r="E41" s="522">
        <f>IF(+I14&lt;F40,I14,D41)</f>
        <v>9802.7209302325573</v>
      </c>
      <c r="F41" s="523">
        <f t="shared" si="24"/>
        <v>177641.86972410278</v>
      </c>
      <c r="G41" s="524">
        <f t="shared" si="25"/>
        <v>31657.924892966941</v>
      </c>
      <c r="H41" s="491">
        <f t="shared" si="26"/>
        <v>31657.924892966941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177641.86972410278</v>
      </c>
      <c r="E42" s="522">
        <f>IF(+I14&lt;F41,I14,D42)</f>
        <v>9802.7209302325573</v>
      </c>
      <c r="F42" s="523">
        <f t="shared" si="24"/>
        <v>167839.14879387023</v>
      </c>
      <c r="G42" s="524">
        <f t="shared" si="25"/>
        <v>30484.28254480688</v>
      </c>
      <c r="H42" s="491">
        <f t="shared" si="26"/>
        <v>30484.28254480688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167839.14879387023</v>
      </c>
      <c r="E43" s="522">
        <f>IF(+I14&lt;F42,I14,D43)</f>
        <v>9802.7209302325573</v>
      </c>
      <c r="F43" s="523">
        <f t="shared" si="24"/>
        <v>158036.42786363768</v>
      </c>
      <c r="G43" s="524">
        <f t="shared" si="25"/>
        <v>29310.640196646818</v>
      </c>
      <c r="H43" s="491">
        <f t="shared" si="26"/>
        <v>29310.640196646818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158036.42786363768</v>
      </c>
      <c r="E44" s="522">
        <f>IF(+I14&lt;F43,I14,D44)</f>
        <v>9802.7209302325573</v>
      </c>
      <c r="F44" s="523">
        <f t="shared" si="24"/>
        <v>148233.70693340513</v>
      </c>
      <c r="G44" s="524">
        <f t="shared" si="25"/>
        <v>28136.997848486753</v>
      </c>
      <c r="H44" s="491">
        <f t="shared" si="26"/>
        <v>28136.997848486753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148233.70693340513</v>
      </c>
      <c r="E45" s="522">
        <f>IF(+I14&lt;F44,I14,D45)</f>
        <v>9802.7209302325573</v>
      </c>
      <c r="F45" s="523">
        <f t="shared" si="24"/>
        <v>138430.98600317258</v>
      </c>
      <c r="G45" s="524">
        <f t="shared" si="25"/>
        <v>26963.355500326692</v>
      </c>
      <c r="H45" s="491">
        <f t="shared" si="26"/>
        <v>26963.355500326692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138430.98600317258</v>
      </c>
      <c r="E46" s="522">
        <f>IF(+I14&lt;F45,I14,D46)</f>
        <v>9802.7209302325573</v>
      </c>
      <c r="F46" s="523">
        <f t="shared" si="24"/>
        <v>128628.26507294003</v>
      </c>
      <c r="G46" s="524">
        <f t="shared" si="25"/>
        <v>25789.713152166631</v>
      </c>
      <c r="H46" s="491">
        <f t="shared" si="26"/>
        <v>25789.713152166631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128628.26507294003</v>
      </c>
      <c r="E47" s="522">
        <f>IF(+I14&lt;F46,I14,D47)</f>
        <v>9802.7209302325573</v>
      </c>
      <c r="F47" s="523">
        <f t="shared" si="24"/>
        <v>118825.54414270748</v>
      </c>
      <c r="G47" s="524">
        <f t="shared" si="25"/>
        <v>24616.070804006573</v>
      </c>
      <c r="H47" s="491">
        <f t="shared" si="26"/>
        <v>24616.070804006573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118825.54414270748</v>
      </c>
      <c r="E48" s="522">
        <f>IF(+I14&lt;F47,I14,D48)</f>
        <v>9802.7209302325573</v>
      </c>
      <c r="F48" s="523">
        <f t="shared" si="24"/>
        <v>109022.82321247493</v>
      </c>
      <c r="G48" s="524">
        <f t="shared" si="25"/>
        <v>23442.428455846508</v>
      </c>
      <c r="H48" s="491">
        <f t="shared" si="26"/>
        <v>23442.428455846508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109022.82321247493</v>
      </c>
      <c r="E49" s="522">
        <f>IF(+I14&lt;F48,I14,D49)</f>
        <v>9802.7209302325573</v>
      </c>
      <c r="F49" s="523">
        <f t="shared" si="24"/>
        <v>99220.102282242384</v>
      </c>
      <c r="G49" s="524">
        <f t="shared" si="25"/>
        <v>22268.786107686446</v>
      </c>
      <c r="H49" s="491">
        <f t="shared" si="26"/>
        <v>22268.786107686446</v>
      </c>
      <c r="I49" s="511">
        <f t="shared" si="9"/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99220.102282242384</v>
      </c>
      <c r="E50" s="522">
        <f>IF(+I14&lt;F49,I14,D50)</f>
        <v>9802.7209302325573</v>
      </c>
      <c r="F50" s="523">
        <f t="shared" ref="F50:F72" si="31">+D50-E50</f>
        <v>89417.381352009834</v>
      </c>
      <c r="G50" s="524">
        <f t="shared" si="25"/>
        <v>21095.143759526385</v>
      </c>
      <c r="H50" s="491">
        <f t="shared" si="26"/>
        <v>21095.143759526385</v>
      </c>
      <c r="I50" s="511">
        <f t="shared" ref="I50:I72" si="32">H50-G50</f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89417.381352009834</v>
      </c>
      <c r="E51" s="522">
        <f>IF(+I14&lt;F50,I14,D51)</f>
        <v>9802.7209302325573</v>
      </c>
      <c r="F51" s="523">
        <f t="shared" si="31"/>
        <v>79614.660421777284</v>
      </c>
      <c r="G51" s="524">
        <f t="shared" si="25"/>
        <v>19921.501411366324</v>
      </c>
      <c r="H51" s="491">
        <f t="shared" si="26"/>
        <v>19921.501411366324</v>
      </c>
      <c r="I51" s="511">
        <f t="shared" si="32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79614.660421777284</v>
      </c>
      <c r="E52" s="522">
        <f>IF(+I14&lt;F51,I14,D52)</f>
        <v>9802.7209302325573</v>
      </c>
      <c r="F52" s="523">
        <f t="shared" si="31"/>
        <v>69811.939491544734</v>
      </c>
      <c r="G52" s="524">
        <f t="shared" si="25"/>
        <v>18747.859063206262</v>
      </c>
      <c r="H52" s="491">
        <f t="shared" si="26"/>
        <v>18747.859063206262</v>
      </c>
      <c r="I52" s="511">
        <f t="shared" si="32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69811.939491544734</v>
      </c>
      <c r="E53" s="522">
        <f>IF(+I14&lt;F52,I14,D53)</f>
        <v>9802.7209302325573</v>
      </c>
      <c r="F53" s="523">
        <f t="shared" si="31"/>
        <v>60009.218561312176</v>
      </c>
      <c r="G53" s="524">
        <f t="shared" si="25"/>
        <v>17574.216715046201</v>
      </c>
      <c r="H53" s="491">
        <f t="shared" si="26"/>
        <v>17574.216715046201</v>
      </c>
      <c r="I53" s="511">
        <f t="shared" si="32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60009.218561312176</v>
      </c>
      <c r="E54" s="522">
        <f>IF(+I14&lt;F53,I14,D54)</f>
        <v>9802.7209302325573</v>
      </c>
      <c r="F54" s="523">
        <f t="shared" si="31"/>
        <v>50206.497631079619</v>
      </c>
      <c r="G54" s="524">
        <f t="shared" ref="G54:G72" si="33">+I$12*((D54+F54)/2)+E54</f>
        <v>16400.57436688614</v>
      </c>
      <c r="H54" s="491">
        <f t="shared" ref="H54:H72" si="34">+I$13*((D54+F54)/2)+E54</f>
        <v>16400.57436688614</v>
      </c>
      <c r="I54" s="511">
        <f t="shared" si="32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50206.497631079619</v>
      </c>
      <c r="E55" s="522">
        <f>IF(+I14&lt;F54,I14,D55)</f>
        <v>9802.7209302325573</v>
      </c>
      <c r="F55" s="523">
        <f t="shared" si="31"/>
        <v>40403.776700847062</v>
      </c>
      <c r="G55" s="524">
        <f t="shared" si="33"/>
        <v>15226.932018726075</v>
      </c>
      <c r="H55" s="491">
        <f t="shared" si="34"/>
        <v>15226.932018726075</v>
      </c>
      <c r="I55" s="511">
        <f t="shared" si="32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40403.776700847062</v>
      </c>
      <c r="E56" s="522">
        <f>IF(+I14&lt;F55,I14,D56)</f>
        <v>9802.7209302325573</v>
      </c>
      <c r="F56" s="523">
        <f t="shared" si="31"/>
        <v>30601.055770614505</v>
      </c>
      <c r="G56" s="524">
        <f t="shared" si="33"/>
        <v>14053.289670566013</v>
      </c>
      <c r="H56" s="491">
        <f t="shared" si="34"/>
        <v>14053.289670566013</v>
      </c>
      <c r="I56" s="511">
        <f t="shared" si="32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30601.055770614505</v>
      </c>
      <c r="E57" s="522">
        <f>IF(+I14&lt;F56,I14,D57)</f>
        <v>9802.7209302325573</v>
      </c>
      <c r="F57" s="523">
        <f t="shared" si="31"/>
        <v>20798.334840381947</v>
      </c>
      <c r="G57" s="524">
        <f t="shared" si="33"/>
        <v>12879.64732240595</v>
      </c>
      <c r="H57" s="491">
        <f t="shared" si="34"/>
        <v>12879.64732240595</v>
      </c>
      <c r="I57" s="511">
        <f t="shared" si="32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20798.334840381947</v>
      </c>
      <c r="E58" s="522">
        <f>IF(+I14&lt;F57,I14,D58)</f>
        <v>9802.7209302325573</v>
      </c>
      <c r="F58" s="523">
        <f t="shared" si="31"/>
        <v>10995.61391014939</v>
      </c>
      <c r="G58" s="524">
        <f t="shared" si="33"/>
        <v>11706.004974245889</v>
      </c>
      <c r="H58" s="491">
        <f t="shared" si="34"/>
        <v>11706.004974245889</v>
      </c>
      <c r="I58" s="511">
        <f t="shared" si="32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10995.61391014939</v>
      </c>
      <c r="E59" s="522">
        <f>IF(+I14&lt;F58,I14,D59)</f>
        <v>9802.7209302325573</v>
      </c>
      <c r="F59" s="523">
        <f t="shared" si="31"/>
        <v>1192.8929799168327</v>
      </c>
      <c r="G59" s="524">
        <f t="shared" si="33"/>
        <v>10532.362626085825</v>
      </c>
      <c r="H59" s="491">
        <f t="shared" si="34"/>
        <v>10532.362626085825</v>
      </c>
      <c r="I59" s="511">
        <f t="shared" si="32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1192.8929799168327</v>
      </c>
      <c r="E60" s="522">
        <f>IF(+I14&lt;F59,I14,D60)</f>
        <v>1192.8929799168327</v>
      </c>
      <c r="F60" s="523">
        <f t="shared" si="31"/>
        <v>0</v>
      </c>
      <c r="G60" s="524">
        <f t="shared" si="33"/>
        <v>1264.3032408034512</v>
      </c>
      <c r="H60" s="491">
        <f t="shared" si="34"/>
        <v>1264.3032408034512</v>
      </c>
      <c r="I60" s="511">
        <f t="shared" si="32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33"/>
        <v>0</v>
      </c>
      <c r="H61" s="491">
        <f t="shared" si="34"/>
        <v>0</v>
      </c>
      <c r="I61" s="511">
        <f t="shared" si="32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33"/>
        <v>0</v>
      </c>
      <c r="H62" s="491">
        <f t="shared" si="34"/>
        <v>0</v>
      </c>
      <c r="I62" s="511">
        <f t="shared" si="32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33"/>
        <v>0</v>
      </c>
      <c r="H63" s="491">
        <f t="shared" si="34"/>
        <v>0</v>
      </c>
      <c r="I63" s="511">
        <f t="shared" si="32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33"/>
        <v>0</v>
      </c>
      <c r="H64" s="491">
        <f t="shared" si="34"/>
        <v>0</v>
      </c>
      <c r="I64" s="511">
        <f t="shared" si="32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33"/>
        <v>0</v>
      </c>
      <c r="H65" s="491">
        <f t="shared" si="34"/>
        <v>0</v>
      </c>
      <c r="I65" s="511">
        <f t="shared" si="32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33"/>
        <v>0</v>
      </c>
      <c r="H66" s="491">
        <f t="shared" si="34"/>
        <v>0</v>
      </c>
      <c r="I66" s="511">
        <f t="shared" si="32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33"/>
        <v>0</v>
      </c>
      <c r="H67" s="491">
        <f t="shared" si="34"/>
        <v>0</v>
      </c>
      <c r="I67" s="511">
        <f t="shared" si="32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33"/>
        <v>0</v>
      </c>
      <c r="H68" s="491">
        <f t="shared" si="34"/>
        <v>0</v>
      </c>
      <c r="I68" s="511">
        <f t="shared" si="32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33"/>
        <v>0</v>
      </c>
      <c r="H69" s="491">
        <f t="shared" si="34"/>
        <v>0</v>
      </c>
      <c r="I69" s="511">
        <f t="shared" si="32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33"/>
        <v>0</v>
      </c>
      <c r="H70" s="491">
        <f t="shared" si="34"/>
        <v>0</v>
      </c>
      <c r="I70" s="511">
        <f t="shared" si="32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33"/>
        <v>0</v>
      </c>
      <c r="H71" s="491">
        <f t="shared" si="34"/>
        <v>0</v>
      </c>
      <c r="I71" s="511">
        <f t="shared" si="32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33"/>
        <v>0</v>
      </c>
      <c r="H72" s="471">
        <f t="shared" si="34"/>
        <v>0</v>
      </c>
      <c r="I72" s="531">
        <f t="shared" si="32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421516.99999999994</v>
      </c>
      <c r="F73" s="375"/>
      <c r="G73" s="375">
        <f>SUM(G17:G72)</f>
        <v>1549472.4544830511</v>
      </c>
      <c r="H73" s="375">
        <f>SUM(H17:H72)</f>
        <v>1549472.4544830511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49181.318200671747</v>
      </c>
      <c r="N87" s="546">
        <f>IF(J92&lt;D11,0,VLOOKUP(J92,C17:O72,11))</f>
        <v>49181.318200671747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47979.307225550794</v>
      </c>
      <c r="N88" s="550">
        <f>IF(J92&lt;D11,0,VLOOKUP(J92,C99:P154,7))</f>
        <v>47979.307225550794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-1202.0109751209529</v>
      </c>
      <c r="N89" s="555">
        <f>+N88-N87</f>
        <v>-1202.0109751209529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9579.931818181818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35">+I99-H99</f>
        <v>0</v>
      </c>
      <c r="K99" s="514"/>
      <c r="L99" s="512">
        <f t="shared" ref="L99:L104" si="36">H99</f>
        <v>36381.937261919113</v>
      </c>
      <c r="M99" s="597">
        <f t="shared" ref="M99:M130" si="37">IF(L99&lt;&gt;0,+H99-L99,0)</f>
        <v>0</v>
      </c>
      <c r="N99" s="512">
        <f t="shared" ref="N99:N104" si="38">I99</f>
        <v>36381.937261919113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36"/>
        <v>67031.047857906437</v>
      </c>
      <c r="M100" s="519">
        <f t="shared" ref="M100:M105" si="42">IF(L100&lt;&gt;0,+H100-L100,0)</f>
        <v>0</v>
      </c>
      <c r="N100" s="518">
        <f t="shared" si="38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36"/>
        <v>64560.617511183853</v>
      </c>
      <c r="M101" s="519">
        <f t="shared" si="42"/>
        <v>0</v>
      </c>
      <c r="N101" s="518">
        <f t="shared" si="38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35"/>
        <v>0</v>
      </c>
      <c r="K102" s="514"/>
      <c r="L102" s="518">
        <f t="shared" si="36"/>
        <v>61571.595440980236</v>
      </c>
      <c r="M102" s="519">
        <f t="shared" si="42"/>
        <v>0</v>
      </c>
      <c r="N102" s="518">
        <f t="shared" si="38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35"/>
        <v>0</v>
      </c>
      <c r="K103" s="514"/>
      <c r="L103" s="518">
        <f t="shared" si="36"/>
        <v>58194.234916187183</v>
      </c>
      <c r="M103" s="519">
        <f t="shared" si="42"/>
        <v>0</v>
      </c>
      <c r="N103" s="518">
        <f t="shared" si="38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35"/>
        <v>0</v>
      </c>
      <c r="K104" s="514"/>
      <c r="L104" s="518">
        <f t="shared" si="36"/>
        <v>55134.369370776643</v>
      </c>
      <c r="M104" s="519">
        <f t="shared" si="42"/>
        <v>0</v>
      </c>
      <c r="N104" s="518">
        <f t="shared" si="38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35"/>
        <v>0</v>
      </c>
      <c r="K105" s="514"/>
      <c r="L105" s="518">
        <f t="shared" ref="L105" si="43">H105</f>
        <v>48183.675453584445</v>
      </c>
      <c r="M105" s="519">
        <f t="shared" si="42"/>
        <v>0</v>
      </c>
      <c r="N105" s="518">
        <f t="shared" ref="N105" si="44">I105</f>
        <v>48183.675453584445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35"/>
        <v>0</v>
      </c>
      <c r="K106" s="514"/>
      <c r="L106" s="518">
        <f t="shared" ref="L106:L107" si="45">H106</f>
        <v>47407.209452315969</v>
      </c>
      <c r="M106" s="519">
        <f t="shared" ref="M106:M107" si="46">IF(L106&lt;&gt;0,+H106-L106,0)</f>
        <v>0</v>
      </c>
      <c r="N106" s="518">
        <f t="shared" ref="N106:N107" si="47">I106</f>
        <v>47407.209452315969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35"/>
        <v>0</v>
      </c>
      <c r="K107" s="514"/>
      <c r="L107" s="518">
        <f t="shared" si="45"/>
        <v>46760.886604706458</v>
      </c>
      <c r="M107" s="519">
        <f t="shared" si="46"/>
        <v>0</v>
      </c>
      <c r="N107" s="518">
        <f t="shared" si="47"/>
        <v>46760.886604706458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2021</v>
      </c>
      <c r="D108" s="508">
        <v>336373.21290143963</v>
      </c>
      <c r="E108" s="516">
        <v>10280.90243902439</v>
      </c>
      <c r="F108" s="515">
        <v>326092.31046241522</v>
      </c>
      <c r="G108" s="515">
        <v>331232.76168192743</v>
      </c>
      <c r="H108" s="575">
        <v>47880.533130342868</v>
      </c>
      <c r="I108" s="576">
        <v>47880.533130342868</v>
      </c>
      <c r="J108" s="514">
        <f t="shared" si="35"/>
        <v>0</v>
      </c>
      <c r="K108" s="514"/>
      <c r="L108" s="518">
        <f t="shared" ref="L108" si="48">H108</f>
        <v>47880.533130342868</v>
      </c>
      <c r="M108" s="519">
        <f t="shared" ref="M108" si="49">IF(L108&lt;&gt;0,+H108-L108,0)</f>
        <v>0</v>
      </c>
      <c r="N108" s="518">
        <f t="shared" ref="N108" si="50">I108</f>
        <v>47880.533130342868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2022</v>
      </c>
      <c r="D109" s="374">
        <v>326092.31046241522</v>
      </c>
      <c r="E109" s="522">
        <v>10036.119047619048</v>
      </c>
      <c r="F109" s="523">
        <v>316056.19141479617</v>
      </c>
      <c r="G109" s="523">
        <v>321074.25093860569</v>
      </c>
      <c r="H109" s="526">
        <v>47748.808019325494</v>
      </c>
      <c r="I109" s="577">
        <v>47748.808019325494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2023</v>
      </c>
      <c r="D110" s="374">
        <f>IF(F109+SUM(E$99:E109)=D$92,F109,D$92-SUM(E$99:E109))</f>
        <v>316056.19141479617</v>
      </c>
      <c r="E110" s="522">
        <f>IF(+J96&lt;F109,J96,D110)</f>
        <v>9579.931818181818</v>
      </c>
      <c r="F110" s="523">
        <f t="shared" ref="F110:F131" si="53">+D110-E110</f>
        <v>306476.25959661434</v>
      </c>
      <c r="G110" s="523">
        <f t="shared" ref="G110:G130" si="54">+(F110+D110)/2</f>
        <v>311266.22550570522</v>
      </c>
      <c r="H110" s="526">
        <f t="shared" ref="H110:H130" si="55">+J$94*G110+E110</f>
        <v>47979.307225550794</v>
      </c>
      <c r="I110" s="577">
        <f t="shared" ref="I110:I130" si="56">+J$95*G110+E110</f>
        <v>47979.307225550794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2024</v>
      </c>
      <c r="D111" s="374">
        <f>IF(F110+SUM(E$99:E110)=D$92,F110,D$92-SUM(E$99:E110))</f>
        <v>306476.25959661434</v>
      </c>
      <c r="E111" s="522">
        <f>IF(+J96&lt;F110,J96,D111)</f>
        <v>9579.931818181818</v>
      </c>
      <c r="F111" s="523">
        <f t="shared" si="53"/>
        <v>296896.32777843252</v>
      </c>
      <c r="G111" s="523">
        <f t="shared" si="54"/>
        <v>301686.29368752346</v>
      </c>
      <c r="H111" s="526">
        <f t="shared" si="55"/>
        <v>46797.478398264109</v>
      </c>
      <c r="I111" s="577">
        <f t="shared" si="56"/>
        <v>46797.478398264109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2025</v>
      </c>
      <c r="D112" s="374">
        <f>IF(F111+SUM(E$99:E111)=D$92,F111,D$92-SUM(E$99:E111))</f>
        <v>296896.32777843252</v>
      </c>
      <c r="E112" s="522">
        <f>IF(+J96&lt;F111,J96,D112)</f>
        <v>9579.931818181818</v>
      </c>
      <c r="F112" s="523">
        <f t="shared" si="53"/>
        <v>287316.39596025069</v>
      </c>
      <c r="G112" s="523">
        <f t="shared" si="54"/>
        <v>292106.36186934158</v>
      </c>
      <c r="H112" s="526">
        <f t="shared" si="55"/>
        <v>45615.64957097741</v>
      </c>
      <c r="I112" s="577">
        <f t="shared" si="56"/>
        <v>45615.64957097741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2026</v>
      </c>
      <c r="D113" s="374">
        <f>IF(F112+SUM(E$99:E112)=D$92,F112,D$92-SUM(E$99:E112))</f>
        <v>287316.39596025069</v>
      </c>
      <c r="E113" s="522">
        <f>IF(+J96&lt;F112,J96,D113)</f>
        <v>9579.931818181818</v>
      </c>
      <c r="F113" s="523">
        <f t="shared" si="53"/>
        <v>277736.46414206887</v>
      </c>
      <c r="G113" s="523">
        <f t="shared" si="54"/>
        <v>282526.43005115981</v>
      </c>
      <c r="H113" s="526">
        <f t="shared" si="55"/>
        <v>44433.820743690725</v>
      </c>
      <c r="I113" s="577">
        <f t="shared" si="56"/>
        <v>44433.820743690725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2027</v>
      </c>
      <c r="D114" s="374">
        <f>IF(F113+SUM(E$99:E113)=D$92,F113,D$92-SUM(E$99:E113))</f>
        <v>277736.46414206887</v>
      </c>
      <c r="E114" s="522">
        <f>IF(+J96&lt;F113,J96,D114)</f>
        <v>9579.931818181818</v>
      </c>
      <c r="F114" s="523">
        <f t="shared" si="53"/>
        <v>268156.53232388705</v>
      </c>
      <c r="G114" s="523">
        <f t="shared" si="54"/>
        <v>272946.49823297793</v>
      </c>
      <c r="H114" s="526">
        <f t="shared" si="55"/>
        <v>43251.991916404026</v>
      </c>
      <c r="I114" s="577">
        <f t="shared" si="56"/>
        <v>43251.991916404026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2028</v>
      </c>
      <c r="D115" s="374">
        <f>IF(F114+SUM(E$99:E114)=D$92,F114,D$92-SUM(E$99:E114))</f>
        <v>268156.53232388705</v>
      </c>
      <c r="E115" s="522">
        <f>IF(+J96&lt;F114,J96,D115)</f>
        <v>9579.931818181818</v>
      </c>
      <c r="F115" s="523">
        <f t="shared" si="53"/>
        <v>258576.60050570522</v>
      </c>
      <c r="G115" s="523">
        <f t="shared" si="54"/>
        <v>263366.56641479617</v>
      </c>
      <c r="H115" s="526">
        <f t="shared" si="55"/>
        <v>42070.163089117341</v>
      </c>
      <c r="I115" s="577">
        <f t="shared" si="56"/>
        <v>42070.163089117341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2029</v>
      </c>
      <c r="D116" s="374">
        <f>IF(F115+SUM(E$99:E115)=D$92,F115,D$92-SUM(E$99:E115))</f>
        <v>258576.60050570522</v>
      </c>
      <c r="E116" s="522">
        <f>IF(+J96&lt;F115,J96,D116)</f>
        <v>9579.931818181818</v>
      </c>
      <c r="F116" s="523">
        <f t="shared" si="53"/>
        <v>248996.6686875234</v>
      </c>
      <c r="G116" s="523">
        <f t="shared" si="54"/>
        <v>253786.63459661431</v>
      </c>
      <c r="H116" s="526">
        <f t="shared" si="55"/>
        <v>40888.334261830641</v>
      </c>
      <c r="I116" s="577">
        <f t="shared" si="56"/>
        <v>40888.334261830641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2030</v>
      </c>
      <c r="D117" s="374">
        <f>IF(F116+SUM(E$99:E116)=D$92,F116,D$92-SUM(E$99:E116))</f>
        <v>248996.6686875234</v>
      </c>
      <c r="E117" s="522">
        <f>IF(+J96&lt;F116,J96,D117)</f>
        <v>9579.931818181818</v>
      </c>
      <c r="F117" s="523">
        <f t="shared" si="53"/>
        <v>239416.73686934158</v>
      </c>
      <c r="G117" s="523">
        <f t="shared" si="54"/>
        <v>244206.70277843249</v>
      </c>
      <c r="H117" s="526">
        <f t="shared" si="55"/>
        <v>39706.505434543949</v>
      </c>
      <c r="I117" s="577">
        <f t="shared" si="56"/>
        <v>39706.505434543949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2031</v>
      </c>
      <c r="D118" s="374">
        <f>IF(F117+SUM(E$99:E117)=D$92,F117,D$92-SUM(E$99:E117))</f>
        <v>239416.73686934158</v>
      </c>
      <c r="E118" s="522">
        <f>IF(+J96&lt;F117,J96,D118)</f>
        <v>9579.931818181818</v>
      </c>
      <c r="F118" s="523">
        <f t="shared" si="53"/>
        <v>229836.80505115975</v>
      </c>
      <c r="G118" s="523">
        <f t="shared" si="54"/>
        <v>234626.77096025067</v>
      </c>
      <c r="H118" s="526">
        <f t="shared" si="55"/>
        <v>38524.676607257257</v>
      </c>
      <c r="I118" s="577">
        <f t="shared" si="56"/>
        <v>38524.676607257257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2032</v>
      </c>
      <c r="D119" s="374">
        <f>IF(F118+SUM(E$99:E118)=D$92,F118,D$92-SUM(E$99:E118))</f>
        <v>229836.80505115975</v>
      </c>
      <c r="E119" s="522">
        <f>IF(+J96&lt;F118,J96,D119)</f>
        <v>9579.931818181818</v>
      </c>
      <c r="F119" s="523">
        <f t="shared" si="53"/>
        <v>220256.87323297793</v>
      </c>
      <c r="G119" s="523">
        <f t="shared" si="54"/>
        <v>225046.83914206884</v>
      </c>
      <c r="H119" s="526">
        <f t="shared" si="55"/>
        <v>37342.847779970565</v>
      </c>
      <c r="I119" s="577">
        <f t="shared" si="56"/>
        <v>37342.847779970565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2033</v>
      </c>
      <c r="D120" s="374">
        <f>IF(F119+SUM(E$99:E119)=D$92,F119,D$92-SUM(E$99:E119))</f>
        <v>220256.87323297793</v>
      </c>
      <c r="E120" s="522">
        <f>IF(+J96&lt;F119,J96,D120)</f>
        <v>9579.931818181818</v>
      </c>
      <c r="F120" s="523">
        <f t="shared" si="53"/>
        <v>210676.94141479611</v>
      </c>
      <c r="G120" s="523">
        <f t="shared" si="54"/>
        <v>215466.90732388702</v>
      </c>
      <c r="H120" s="526">
        <f t="shared" si="55"/>
        <v>36161.018952683873</v>
      </c>
      <c r="I120" s="577">
        <f t="shared" si="56"/>
        <v>36161.018952683873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2034</v>
      </c>
      <c r="D121" s="374">
        <f>IF(F120+SUM(E$99:E120)=D$92,F120,D$92-SUM(E$99:E120))</f>
        <v>210676.94141479611</v>
      </c>
      <c r="E121" s="522">
        <f>IF(+J96&lt;F120,J96,D121)</f>
        <v>9579.931818181818</v>
      </c>
      <c r="F121" s="523">
        <f t="shared" si="53"/>
        <v>201097.00959661428</v>
      </c>
      <c r="G121" s="523">
        <f t="shared" si="54"/>
        <v>205886.9755057052</v>
      </c>
      <c r="H121" s="526">
        <f t="shared" si="55"/>
        <v>34979.190125397181</v>
      </c>
      <c r="I121" s="577">
        <f t="shared" si="56"/>
        <v>34979.190125397181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2035</v>
      </c>
      <c r="D122" s="374">
        <f>IF(F121+SUM(E$99:E121)=D$92,F121,D$92-SUM(E$99:E121))</f>
        <v>201097.00959661428</v>
      </c>
      <c r="E122" s="522">
        <f>IF(+J96&lt;F121,J96,D122)</f>
        <v>9579.931818181818</v>
      </c>
      <c r="F122" s="523">
        <f t="shared" si="53"/>
        <v>191517.07777843246</v>
      </c>
      <c r="G122" s="523">
        <f t="shared" si="54"/>
        <v>196307.04368752337</v>
      </c>
      <c r="H122" s="526">
        <f t="shared" si="55"/>
        <v>33797.361298110489</v>
      </c>
      <c r="I122" s="577">
        <f t="shared" si="56"/>
        <v>33797.361298110489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2036</v>
      </c>
      <c r="D123" s="374">
        <f>IF(F122+SUM(E$99:E122)=D$92,F122,D$92-SUM(E$99:E122))</f>
        <v>191517.07777843246</v>
      </c>
      <c r="E123" s="522">
        <f>IF(+J96&lt;F122,J96,D123)</f>
        <v>9579.931818181818</v>
      </c>
      <c r="F123" s="523">
        <f t="shared" si="53"/>
        <v>181937.14596025064</v>
      </c>
      <c r="G123" s="523">
        <f t="shared" si="54"/>
        <v>186727.11186934155</v>
      </c>
      <c r="H123" s="526">
        <f t="shared" si="55"/>
        <v>32615.532470823797</v>
      </c>
      <c r="I123" s="577">
        <f t="shared" si="56"/>
        <v>32615.532470823797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2037</v>
      </c>
      <c r="D124" s="374">
        <f>IF(F123+SUM(E$99:E123)=D$92,F123,D$92-SUM(E$99:E123))</f>
        <v>181937.14596025064</v>
      </c>
      <c r="E124" s="522">
        <f>IF(+J96&lt;F123,J96,D124)</f>
        <v>9579.931818181818</v>
      </c>
      <c r="F124" s="523">
        <f t="shared" si="53"/>
        <v>172357.21414206881</v>
      </c>
      <c r="G124" s="523">
        <f t="shared" si="54"/>
        <v>177147.18005115972</v>
      </c>
      <c r="H124" s="526">
        <f t="shared" si="55"/>
        <v>31433.703643537105</v>
      </c>
      <c r="I124" s="577">
        <f t="shared" si="56"/>
        <v>31433.703643537105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2038</v>
      </c>
      <c r="D125" s="374">
        <f>IF(F124+SUM(E$99:E124)=D$92,F124,D$92-SUM(E$99:E124))</f>
        <v>172357.21414206881</v>
      </c>
      <c r="E125" s="522">
        <f>IF(+J96&lt;F124,J96,D125)</f>
        <v>9579.931818181818</v>
      </c>
      <c r="F125" s="523">
        <f t="shared" si="53"/>
        <v>162777.28232388699</v>
      </c>
      <c r="G125" s="523">
        <f t="shared" si="54"/>
        <v>167567.2482329779</v>
      </c>
      <c r="H125" s="526">
        <f t="shared" si="55"/>
        <v>30251.874816250413</v>
      </c>
      <c r="I125" s="577">
        <f t="shared" si="56"/>
        <v>30251.874816250413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2039</v>
      </c>
      <c r="D126" s="374">
        <f>IF(F125+SUM(E$99:E125)=D$92,F125,D$92-SUM(E$99:E125))</f>
        <v>162777.28232388699</v>
      </c>
      <c r="E126" s="522">
        <f>IF(+J96&lt;F125,J96,D126)</f>
        <v>9579.931818181818</v>
      </c>
      <c r="F126" s="523">
        <f t="shared" si="53"/>
        <v>153197.35050570517</v>
      </c>
      <c r="G126" s="523">
        <f t="shared" si="54"/>
        <v>157987.31641479608</v>
      </c>
      <c r="H126" s="526">
        <f t="shared" si="55"/>
        <v>29070.04598896372</v>
      </c>
      <c r="I126" s="577">
        <f t="shared" si="56"/>
        <v>29070.04598896372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2040</v>
      </c>
      <c r="D127" s="374">
        <f>IF(F126+SUM(E$99:E126)=D$92,F126,D$92-SUM(E$99:E126))</f>
        <v>153197.35050570517</v>
      </c>
      <c r="E127" s="522">
        <f>IF(+J96&lt;F126,J96,D127)</f>
        <v>9579.931818181818</v>
      </c>
      <c r="F127" s="523">
        <f t="shared" si="53"/>
        <v>143617.41868752334</v>
      </c>
      <c r="G127" s="523">
        <f t="shared" si="54"/>
        <v>148407.38459661425</v>
      </c>
      <c r="H127" s="526">
        <f t="shared" si="55"/>
        <v>27888.217161677028</v>
      </c>
      <c r="I127" s="577">
        <f t="shared" si="56"/>
        <v>27888.217161677028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2041</v>
      </c>
      <c r="D128" s="374">
        <f>IF(F127+SUM(E$99:E127)=D$92,F127,D$92-SUM(E$99:E127))</f>
        <v>143617.41868752334</v>
      </c>
      <c r="E128" s="522">
        <f>IF(+J96&lt;F127,J96,D128)</f>
        <v>9579.931818181818</v>
      </c>
      <c r="F128" s="523">
        <f t="shared" si="53"/>
        <v>134037.48686934152</v>
      </c>
      <c r="G128" s="523">
        <f t="shared" si="54"/>
        <v>138827.45277843243</v>
      </c>
      <c r="H128" s="526">
        <f t="shared" si="55"/>
        <v>26706.388334390336</v>
      </c>
      <c r="I128" s="577">
        <f t="shared" si="56"/>
        <v>26706.388334390336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2042</v>
      </c>
      <c r="D129" s="374">
        <f>IF(F128+SUM(E$99:E128)=D$92,F128,D$92-SUM(E$99:E128))</f>
        <v>134037.48686934152</v>
      </c>
      <c r="E129" s="522">
        <f>IF(+J96&lt;F128,J96,D129)</f>
        <v>9579.931818181818</v>
      </c>
      <c r="F129" s="523">
        <f t="shared" si="53"/>
        <v>124457.5550511597</v>
      </c>
      <c r="G129" s="523">
        <f t="shared" si="54"/>
        <v>129247.52096025061</v>
      </c>
      <c r="H129" s="526">
        <f t="shared" si="55"/>
        <v>25524.559507103644</v>
      </c>
      <c r="I129" s="577">
        <f t="shared" si="56"/>
        <v>25524.559507103644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2043</v>
      </c>
      <c r="D130" s="374">
        <f>IF(F129+SUM(E$99:E129)=D$92,F129,D$92-SUM(E$99:E129))</f>
        <v>124457.5550511597</v>
      </c>
      <c r="E130" s="522">
        <f>IF(+J96&lt;F129,J96,D130)</f>
        <v>9579.931818181818</v>
      </c>
      <c r="F130" s="523">
        <f t="shared" si="53"/>
        <v>114877.62323297787</v>
      </c>
      <c r="G130" s="523">
        <f t="shared" si="54"/>
        <v>119667.58914206878</v>
      </c>
      <c r="H130" s="526">
        <f t="shared" si="55"/>
        <v>24342.730679816952</v>
      </c>
      <c r="I130" s="577">
        <f t="shared" si="56"/>
        <v>24342.730679816952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2044</v>
      </c>
      <c r="D131" s="374">
        <f>IF(F130+SUM(E$99:E130)=D$92,F130,D$92-SUM(E$99:E130))</f>
        <v>114877.62323297787</v>
      </c>
      <c r="E131" s="522">
        <f>IF(+J96&lt;F130,J96,D131)</f>
        <v>9579.931818181818</v>
      </c>
      <c r="F131" s="523">
        <f t="shared" si="53"/>
        <v>105297.69141479605</v>
      </c>
      <c r="G131" s="523">
        <f t="shared" ref="G131:G154" si="57">+(F131+D131)/2</f>
        <v>110087.65732388696</v>
      </c>
      <c r="H131" s="526">
        <f t="shared" ref="H131:H154" si="58">+J$94*G131+E131</f>
        <v>23160.90185253026</v>
      </c>
      <c r="I131" s="577">
        <f t="shared" ref="I131:I154" si="59">+J$95*G131+E131</f>
        <v>23160.90185253026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2045</v>
      </c>
      <c r="D132" s="374">
        <f>IF(F131+SUM(E$99:E131)=D$92,F131,D$92-SUM(E$99:E131))</f>
        <v>105297.69141479605</v>
      </c>
      <c r="E132" s="522">
        <f>IF(+J96&lt;F131,J96,D132)</f>
        <v>9579.931818181818</v>
      </c>
      <c r="F132" s="523">
        <f t="shared" ref="F132:F154" si="65">+D132-E132</f>
        <v>95717.759596614225</v>
      </c>
      <c r="G132" s="523">
        <f t="shared" si="57"/>
        <v>100507.72550570514</v>
      </c>
      <c r="H132" s="526">
        <f t="shared" si="58"/>
        <v>21979.073025243568</v>
      </c>
      <c r="I132" s="577">
        <f t="shared" si="59"/>
        <v>21979.073025243568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2046</v>
      </c>
      <c r="D133" s="374">
        <f>IF(F132+SUM(E$99:E132)=D$92,F132,D$92-SUM(E$99:E132))</f>
        <v>95717.759596614225</v>
      </c>
      <c r="E133" s="522">
        <f>IF(+J96&lt;F132,J96,D133)</f>
        <v>9579.931818181818</v>
      </c>
      <c r="F133" s="523">
        <f t="shared" si="65"/>
        <v>86137.827778432402</v>
      </c>
      <c r="G133" s="523">
        <f t="shared" si="57"/>
        <v>90927.793687523314</v>
      </c>
      <c r="H133" s="526">
        <f t="shared" si="58"/>
        <v>20797.244197956876</v>
      </c>
      <c r="I133" s="577">
        <f t="shared" si="59"/>
        <v>20797.244197956876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2047</v>
      </c>
      <c r="D134" s="374">
        <f>IF(F133+SUM(E$99:E133)=D$92,F133,D$92-SUM(E$99:E133))</f>
        <v>86137.827778432402</v>
      </c>
      <c r="E134" s="522">
        <f>IF(+J96&lt;F133,J96,D134)</f>
        <v>9579.931818181818</v>
      </c>
      <c r="F134" s="523">
        <f t="shared" si="65"/>
        <v>76557.895960250578</v>
      </c>
      <c r="G134" s="523">
        <f t="shared" si="57"/>
        <v>81347.86186934149</v>
      </c>
      <c r="H134" s="526">
        <f t="shared" si="58"/>
        <v>19615.415370670184</v>
      </c>
      <c r="I134" s="577">
        <f t="shared" si="59"/>
        <v>19615.415370670184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2048</v>
      </c>
      <c r="D135" s="374">
        <f>IF(F134+SUM(E$99:E134)=D$92,F134,D$92-SUM(E$99:E134))</f>
        <v>76557.895960250578</v>
      </c>
      <c r="E135" s="522">
        <f>IF(+J96&lt;F134,J96,D135)</f>
        <v>9579.931818181818</v>
      </c>
      <c r="F135" s="523">
        <f t="shared" si="65"/>
        <v>66977.964142068755</v>
      </c>
      <c r="G135" s="523">
        <f t="shared" si="57"/>
        <v>71767.930051159667</v>
      </c>
      <c r="H135" s="526">
        <f t="shared" si="58"/>
        <v>18433.586543383492</v>
      </c>
      <c r="I135" s="577">
        <f t="shared" si="59"/>
        <v>18433.586543383492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2049</v>
      </c>
      <c r="D136" s="374">
        <f>IF(F135+SUM(E$99:E135)=D$92,F135,D$92-SUM(E$99:E135))</f>
        <v>66977.964142068755</v>
      </c>
      <c r="E136" s="522">
        <f>IF(+J96&lt;F135,J96,D136)</f>
        <v>9579.931818181818</v>
      </c>
      <c r="F136" s="523">
        <f t="shared" si="65"/>
        <v>57398.032323886939</v>
      </c>
      <c r="G136" s="523">
        <f t="shared" si="57"/>
        <v>62187.998232977843</v>
      </c>
      <c r="H136" s="526">
        <f t="shared" si="58"/>
        <v>17251.757716096799</v>
      </c>
      <c r="I136" s="577">
        <f t="shared" si="59"/>
        <v>17251.757716096799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2050</v>
      </c>
      <c r="D137" s="374">
        <f>IF(F136+SUM(E$99:E136)=D$92,F136,D$92-SUM(E$99:E136))</f>
        <v>57398.032323886939</v>
      </c>
      <c r="E137" s="522">
        <f>IF(+J96&lt;F136,J96,D137)</f>
        <v>9579.931818181818</v>
      </c>
      <c r="F137" s="523">
        <f t="shared" si="65"/>
        <v>47818.100505705122</v>
      </c>
      <c r="G137" s="523">
        <f t="shared" si="57"/>
        <v>52608.066414796034</v>
      </c>
      <c r="H137" s="526">
        <f t="shared" si="58"/>
        <v>16069.928888810111</v>
      </c>
      <c r="I137" s="577">
        <f t="shared" si="59"/>
        <v>16069.928888810111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2051</v>
      </c>
      <c r="D138" s="374">
        <f>IF(F137+SUM(E$99:E137)=D$92,F137,D$92-SUM(E$99:E137))</f>
        <v>47818.100505705122</v>
      </c>
      <c r="E138" s="522">
        <f>IF(+J96&lt;F137,J96,D138)</f>
        <v>9579.931818181818</v>
      </c>
      <c r="F138" s="523">
        <f t="shared" si="65"/>
        <v>38238.168687523306</v>
      </c>
      <c r="G138" s="523">
        <f t="shared" si="57"/>
        <v>43028.134596614211</v>
      </c>
      <c r="H138" s="526">
        <f t="shared" si="58"/>
        <v>14888.100061523419</v>
      </c>
      <c r="I138" s="577">
        <f t="shared" si="59"/>
        <v>14888.100061523419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2052</v>
      </c>
      <c r="D139" s="374">
        <f>IF(F138+SUM(E$99:E138)=D$92,F138,D$92-SUM(E$99:E138))</f>
        <v>38238.168687523306</v>
      </c>
      <c r="E139" s="522">
        <f>IF(+J96&lt;F138,J96,D139)</f>
        <v>9579.931818181818</v>
      </c>
      <c r="F139" s="523">
        <f t="shared" si="65"/>
        <v>28658.23686934149</v>
      </c>
      <c r="G139" s="523">
        <f t="shared" si="57"/>
        <v>33448.202778432402</v>
      </c>
      <c r="H139" s="526">
        <f t="shared" si="58"/>
        <v>13706.271234236729</v>
      </c>
      <c r="I139" s="577">
        <f t="shared" si="59"/>
        <v>13706.271234236729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2053</v>
      </c>
      <c r="D140" s="374">
        <f>IF(F139+SUM(E$99:E139)=D$92,F139,D$92-SUM(E$99:E139))</f>
        <v>28658.23686934149</v>
      </c>
      <c r="E140" s="522">
        <f>IF(+J96&lt;F139,J96,D140)</f>
        <v>9579.931818181818</v>
      </c>
      <c r="F140" s="523">
        <f t="shared" si="65"/>
        <v>19078.305051159674</v>
      </c>
      <c r="G140" s="523">
        <f t="shared" si="57"/>
        <v>23868.270960250582</v>
      </c>
      <c r="H140" s="526">
        <f t="shared" si="58"/>
        <v>12524.442406950036</v>
      </c>
      <c r="I140" s="577">
        <f t="shared" si="59"/>
        <v>12524.442406950036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2054</v>
      </c>
      <c r="D141" s="374">
        <f>IF(F140+SUM(E$99:E140)=D$92,F140,D$92-SUM(E$99:E140))</f>
        <v>19078.305051159674</v>
      </c>
      <c r="E141" s="522">
        <f>IF(+J96&lt;F140,J96,D141)</f>
        <v>9579.931818181818</v>
      </c>
      <c r="F141" s="523">
        <f t="shared" si="65"/>
        <v>9498.3732329778559</v>
      </c>
      <c r="G141" s="523">
        <f t="shared" si="57"/>
        <v>14288.339142068766</v>
      </c>
      <c r="H141" s="526">
        <f t="shared" si="58"/>
        <v>11342.613579663346</v>
      </c>
      <c r="I141" s="577">
        <f t="shared" si="59"/>
        <v>11342.613579663346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2055</v>
      </c>
      <c r="D142" s="374">
        <f>IF(F141+SUM(E$99:E141)=D$92,F141,D$92-SUM(E$99:E141))</f>
        <v>9498.3732329778559</v>
      </c>
      <c r="E142" s="522">
        <f>IF(+J96&lt;F141,J96,D142)</f>
        <v>9498.3732329778559</v>
      </c>
      <c r="F142" s="523">
        <f t="shared" si="65"/>
        <v>0</v>
      </c>
      <c r="G142" s="523">
        <f t="shared" si="57"/>
        <v>4749.1866164889279</v>
      </c>
      <c r="H142" s="526">
        <f t="shared" si="58"/>
        <v>10084.256906896946</v>
      </c>
      <c r="I142" s="577">
        <f t="shared" si="59"/>
        <v>10084.256906896946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57"/>
        <v>0</v>
      </c>
      <c r="H143" s="526">
        <f t="shared" si="58"/>
        <v>0</v>
      </c>
      <c r="I143" s="577">
        <f t="shared" si="59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57"/>
        <v>0</v>
      </c>
      <c r="H144" s="526">
        <f t="shared" si="58"/>
        <v>0</v>
      </c>
      <c r="I144" s="577">
        <f t="shared" si="59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421517</v>
      </c>
      <c r="F155" s="375"/>
      <c r="G155" s="375"/>
      <c r="H155" s="375">
        <f>SUM(H99:H154)</f>
        <v>1540089.9048095522</v>
      </c>
      <c r="I155" s="375">
        <f>SUM(I99:I154)</f>
        <v>1540089.9048095522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557382.50287100696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557382.50287100696</v>
      </c>
      <c r="O6" s="269"/>
      <c r="P6" s="269"/>
    </row>
    <row r="7" spans="1:17" ht="13.5" thickBot="1">
      <c r="C7" s="467" t="s">
        <v>48</v>
      </c>
      <c r="D7" s="620" t="s">
        <v>462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666" t="s">
        <v>489</v>
      </c>
      <c r="F9" s="478"/>
      <c r="G9" s="672" t="s">
        <v>542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122522.76744186046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 t="shared" ref="K23:K28" si="10">G23</f>
        <v>701781.20735784783</v>
      </c>
      <c r="L23" s="519">
        <f t="shared" si="6"/>
        <v>0</v>
      </c>
      <c r="M23" s="518">
        <f t="shared" ref="M23:M28" si="11"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 t="shared" si="10"/>
        <v>685449.68074254401</v>
      </c>
      <c r="L24" s="519">
        <f t="shared" ref="L24" si="12">IF(K24&lt;&gt;0,+G24-K24,0)</f>
        <v>0</v>
      </c>
      <c r="M24" s="518">
        <f t="shared" si="11"/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 t="shared" si="10"/>
        <v>563802.60432385455</v>
      </c>
      <c r="L25" s="519">
        <f t="shared" ref="L25" si="13">IF(K25&lt;&gt;0,+G25-K25,0)</f>
        <v>0</v>
      </c>
      <c r="M25" s="518">
        <f t="shared" si="11"/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 t="shared" si="10"/>
        <v>563524.4472824221</v>
      </c>
      <c r="L26" s="519">
        <f t="shared" ref="L26" si="14">IF(K26&lt;&gt;0,+G26-K26,0)</f>
        <v>0</v>
      </c>
      <c r="M26" s="518">
        <f t="shared" si="11"/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4063998.4596196958</v>
      </c>
      <c r="E27" s="609">
        <v>125439.97619047618</v>
      </c>
      <c r="F27" s="608">
        <v>3938558.4834292196</v>
      </c>
      <c r="G27" s="609">
        <v>575360.12029871624</v>
      </c>
      <c r="H27" s="610">
        <v>575360.12029871624</v>
      </c>
      <c r="I27" s="511">
        <f t="shared" si="9"/>
        <v>0</v>
      </c>
      <c r="J27" s="511"/>
      <c r="K27" s="518">
        <f t="shared" si="10"/>
        <v>575360.12029871624</v>
      </c>
      <c r="L27" s="519">
        <f t="shared" ref="L27" si="15">IF(K27&lt;&gt;0,+G27-K27,0)</f>
        <v>0</v>
      </c>
      <c r="M27" s="518">
        <f t="shared" si="11"/>
        <v>575360.12029871624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3938558.4834292196</v>
      </c>
      <c r="E28" s="609">
        <v>125439.97619047618</v>
      </c>
      <c r="F28" s="608">
        <v>3813118.5072387434</v>
      </c>
      <c r="G28" s="609">
        <v>615062.20403380867</v>
      </c>
      <c r="H28" s="610">
        <v>615062.20403380867</v>
      </c>
      <c r="I28" s="511">
        <f t="shared" si="9"/>
        <v>0</v>
      </c>
      <c r="J28" s="511"/>
      <c r="K28" s="518">
        <f t="shared" si="10"/>
        <v>615062.20403380867</v>
      </c>
      <c r="L28" s="519">
        <f t="shared" ref="L28" si="16">IF(K28&lt;&gt;0,+G28-K28,0)</f>
        <v>0</v>
      </c>
      <c r="M28" s="518">
        <f t="shared" si="11"/>
        <v>615062.20403380867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608">
        <v>3813118.5072387434</v>
      </c>
      <c r="E29" s="609">
        <v>119738.15909090909</v>
      </c>
      <c r="F29" s="608">
        <v>3693380.3481478342</v>
      </c>
      <c r="G29" s="609">
        <v>568353.29756523797</v>
      </c>
      <c r="H29" s="610">
        <v>568353.29756523797</v>
      </c>
      <c r="I29" s="511">
        <f t="shared" si="9"/>
        <v>0</v>
      </c>
      <c r="J29" s="511"/>
      <c r="K29" s="518">
        <f t="shared" ref="K29" si="19">G29</f>
        <v>568353.29756523797</v>
      </c>
      <c r="L29" s="519">
        <f t="shared" ref="L29" si="20">IF(K29&lt;&gt;0,+G29-K29,0)</f>
        <v>0</v>
      </c>
      <c r="M29" s="518">
        <f t="shared" ref="M29" si="21">H29</f>
        <v>568353.29756523797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3693380.3481478342</v>
      </c>
      <c r="E30" s="522">
        <f>IF(+I14&lt;F29,I14,D30)</f>
        <v>122522.76744186046</v>
      </c>
      <c r="F30" s="523">
        <f t="shared" ref="F30:F48" si="24">+D30-E30</f>
        <v>3570857.5807059738</v>
      </c>
      <c r="G30" s="524">
        <f t="shared" ref="G30:G53" si="25">+I$12*((D30+F30)/2)+E30</f>
        <v>557382.50287100696</v>
      </c>
      <c r="H30" s="491">
        <f t="shared" ref="H30:H53" si="26">+I$13*((D30+F30)/2)+E30</f>
        <v>557382.50287100696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3570857.5807059738</v>
      </c>
      <c r="E31" s="522">
        <f>IF(+I14&lt;F30,I14,D31)</f>
        <v>122522.76744186046</v>
      </c>
      <c r="F31" s="523">
        <f t="shared" si="24"/>
        <v>3448334.8132641134</v>
      </c>
      <c r="G31" s="524">
        <f t="shared" si="25"/>
        <v>542713.31974246888</v>
      </c>
      <c r="H31" s="491">
        <f t="shared" si="26"/>
        <v>542713.31974246888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3448334.8132641134</v>
      </c>
      <c r="E32" s="522">
        <f>IF(+I14&lt;F31,I14,D32)</f>
        <v>122522.76744186046</v>
      </c>
      <c r="F32" s="523">
        <f t="shared" si="24"/>
        <v>3325812.045822253</v>
      </c>
      <c r="G32" s="524">
        <f t="shared" si="25"/>
        <v>528044.13661393081</v>
      </c>
      <c r="H32" s="491">
        <f t="shared" si="26"/>
        <v>528044.13661393081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3325812.045822253</v>
      </c>
      <c r="E33" s="522">
        <f>IF(+I14&lt;F32,I14,D33)</f>
        <v>122522.76744186046</v>
      </c>
      <c r="F33" s="523">
        <f t="shared" si="24"/>
        <v>3203289.2783803926</v>
      </c>
      <c r="G33" s="524">
        <f t="shared" si="25"/>
        <v>513374.95348539273</v>
      </c>
      <c r="H33" s="491">
        <f t="shared" si="26"/>
        <v>513374.95348539273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3203289.2783803926</v>
      </c>
      <c r="E34" s="522">
        <f>IF(+I14&lt;F33,I14,D34)</f>
        <v>122522.76744186046</v>
      </c>
      <c r="F34" s="523">
        <f t="shared" si="24"/>
        <v>3080766.5109385322</v>
      </c>
      <c r="G34" s="524">
        <f t="shared" si="25"/>
        <v>498705.77035685466</v>
      </c>
      <c r="H34" s="491">
        <f t="shared" si="26"/>
        <v>498705.77035685466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3080766.5109385322</v>
      </c>
      <c r="E35" s="522">
        <f>IF(+I14&lt;F34,I14,D35)</f>
        <v>122522.76744186046</v>
      </c>
      <c r="F35" s="523">
        <f t="shared" si="24"/>
        <v>2958243.7434966718</v>
      </c>
      <c r="G35" s="524">
        <f t="shared" si="25"/>
        <v>484036.58722831658</v>
      </c>
      <c r="H35" s="491">
        <f t="shared" si="26"/>
        <v>484036.58722831658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2958243.7434966718</v>
      </c>
      <c r="E36" s="522">
        <f>IF(+I14&lt;F35,I14,D36)</f>
        <v>122522.76744186046</v>
      </c>
      <c r="F36" s="523">
        <f t="shared" si="24"/>
        <v>2835720.9760548114</v>
      </c>
      <c r="G36" s="524">
        <f t="shared" si="25"/>
        <v>469367.40409977856</v>
      </c>
      <c r="H36" s="491">
        <f t="shared" si="26"/>
        <v>469367.40409977856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2835720.9760548114</v>
      </c>
      <c r="E37" s="522">
        <f>IF(+I14&lt;F36,I14,D37)</f>
        <v>122522.76744186046</v>
      </c>
      <c r="F37" s="523">
        <f t="shared" si="24"/>
        <v>2713198.208612951</v>
      </c>
      <c r="G37" s="524">
        <f t="shared" si="25"/>
        <v>454698.22097124049</v>
      </c>
      <c r="H37" s="491">
        <f t="shared" si="26"/>
        <v>454698.22097124049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2713198.208612951</v>
      </c>
      <c r="E38" s="522">
        <f>IF(+I14&lt;F37,I14,D38)</f>
        <v>122522.76744186046</v>
      </c>
      <c r="F38" s="523">
        <f t="shared" si="24"/>
        <v>2590675.4411710906</v>
      </c>
      <c r="G38" s="524">
        <f t="shared" si="25"/>
        <v>440029.03784270247</v>
      </c>
      <c r="H38" s="491">
        <f t="shared" si="26"/>
        <v>440029.03784270247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2590675.4411710906</v>
      </c>
      <c r="E39" s="522">
        <f>IF(+I14&lt;F38,I14,D39)</f>
        <v>122522.76744186046</v>
      </c>
      <c r="F39" s="523">
        <f t="shared" si="24"/>
        <v>2468152.6737292302</v>
      </c>
      <c r="G39" s="524">
        <f t="shared" si="25"/>
        <v>425359.85471416439</v>
      </c>
      <c r="H39" s="491">
        <f t="shared" si="26"/>
        <v>425359.85471416439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2468152.6737292302</v>
      </c>
      <c r="E40" s="522">
        <f>IF(+I14&lt;F39,I14,D40)</f>
        <v>122522.76744186046</v>
      </c>
      <c r="F40" s="523">
        <f t="shared" si="24"/>
        <v>2345629.9062873698</v>
      </c>
      <c r="G40" s="524">
        <f t="shared" si="25"/>
        <v>410690.67158562632</v>
      </c>
      <c r="H40" s="491">
        <f t="shared" si="26"/>
        <v>410690.67158562632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2345629.9062873698</v>
      </c>
      <c r="E41" s="522">
        <f>IF(+I14&lt;F40,I14,D41)</f>
        <v>122522.76744186046</v>
      </c>
      <c r="F41" s="523">
        <f t="shared" si="24"/>
        <v>2223107.1388455094</v>
      </c>
      <c r="G41" s="524">
        <f t="shared" si="25"/>
        <v>396021.4884570883</v>
      </c>
      <c r="H41" s="491">
        <f t="shared" si="26"/>
        <v>396021.4884570883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2223107.1388455094</v>
      </c>
      <c r="E42" s="522">
        <f>IF(+I14&lt;F41,I14,D42)</f>
        <v>122522.76744186046</v>
      </c>
      <c r="F42" s="523">
        <f t="shared" si="24"/>
        <v>2100584.371403649</v>
      </c>
      <c r="G42" s="524">
        <f t="shared" si="25"/>
        <v>381352.30532855022</v>
      </c>
      <c r="H42" s="491">
        <f t="shared" si="26"/>
        <v>381352.30532855022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2100584.371403649</v>
      </c>
      <c r="E43" s="522">
        <f>IF(+I14&lt;F42,I14,D43)</f>
        <v>122522.76744186046</v>
      </c>
      <c r="F43" s="523">
        <f t="shared" si="24"/>
        <v>1978061.6039617886</v>
      </c>
      <c r="G43" s="524">
        <f t="shared" si="25"/>
        <v>366683.12220001221</v>
      </c>
      <c r="H43" s="491">
        <f t="shared" si="26"/>
        <v>366683.12220001221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1978061.6039617886</v>
      </c>
      <c r="E44" s="522">
        <f>IF(+I14&lt;F43,I14,D44)</f>
        <v>122522.76744186046</v>
      </c>
      <c r="F44" s="523">
        <f t="shared" si="24"/>
        <v>1855538.8365199282</v>
      </c>
      <c r="G44" s="524">
        <f t="shared" si="25"/>
        <v>352013.93907147413</v>
      </c>
      <c r="H44" s="491">
        <f t="shared" si="26"/>
        <v>352013.93907147413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1855538.8365199282</v>
      </c>
      <c r="E45" s="522">
        <f>IF(+I14&lt;F44,I14,D45)</f>
        <v>122522.76744186046</v>
      </c>
      <c r="F45" s="523">
        <f t="shared" si="24"/>
        <v>1733016.0690780678</v>
      </c>
      <c r="G45" s="524">
        <f t="shared" si="25"/>
        <v>337344.75594293606</v>
      </c>
      <c r="H45" s="491">
        <f t="shared" si="26"/>
        <v>337344.75594293606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1733016.0690780678</v>
      </c>
      <c r="E46" s="522">
        <f>IF(+I14&lt;F45,I14,D46)</f>
        <v>122522.76744186046</v>
      </c>
      <c r="F46" s="523">
        <f t="shared" si="24"/>
        <v>1610493.3016362074</v>
      </c>
      <c r="G46" s="524">
        <f t="shared" si="25"/>
        <v>322675.57281439798</v>
      </c>
      <c r="H46" s="491">
        <f t="shared" si="26"/>
        <v>322675.57281439798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1610493.3016362074</v>
      </c>
      <c r="E47" s="522">
        <f>IF(+I14&lt;F46,I14,D47)</f>
        <v>122522.76744186046</v>
      </c>
      <c r="F47" s="523">
        <f t="shared" si="24"/>
        <v>1487970.534194347</v>
      </c>
      <c r="G47" s="524">
        <f t="shared" si="25"/>
        <v>308006.38968585996</v>
      </c>
      <c r="H47" s="491">
        <f t="shared" si="26"/>
        <v>308006.38968585996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1487970.534194347</v>
      </c>
      <c r="E48" s="522">
        <f>IF(+I14&lt;F47,I14,D48)</f>
        <v>122522.76744186046</v>
      </c>
      <c r="F48" s="523">
        <f t="shared" si="24"/>
        <v>1365447.7667524866</v>
      </c>
      <c r="G48" s="524">
        <f t="shared" si="25"/>
        <v>293337.20655732194</v>
      </c>
      <c r="H48" s="491">
        <f t="shared" si="26"/>
        <v>293337.20655732194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1365447.7667524866</v>
      </c>
      <c r="E49" s="522">
        <f>IF(+I14&lt;F48,I14,D49)</f>
        <v>122522.76744186046</v>
      </c>
      <c r="F49" s="523">
        <f t="shared" ref="F49:F72" si="27">+D49-E49</f>
        <v>1242924.9993106262</v>
      </c>
      <c r="G49" s="524">
        <f t="shared" si="25"/>
        <v>278668.02342878387</v>
      </c>
      <c r="H49" s="491">
        <f t="shared" si="26"/>
        <v>278668.02342878387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</row>
    <row r="50" spans="2:17" ht="12.5">
      <c r="B50" s="195" t="str">
        <f t="shared" ref="B50:B72" si="32">IF(D50=F49,"","IU")</f>
        <v/>
      </c>
      <c r="C50" s="507">
        <f>IF(D11="","-",+C49+1)</f>
        <v>2045</v>
      </c>
      <c r="D50" s="523">
        <f>IF(F49+SUM(E$17:E49)=D$10,F49,D$10-SUM(E$17:E49))</f>
        <v>1242924.9993106262</v>
      </c>
      <c r="E50" s="522">
        <f>IF(+I14&lt;F49,I14,D50)</f>
        <v>122522.76744186046</v>
      </c>
      <c r="F50" s="523">
        <f t="shared" si="27"/>
        <v>1120402.2318687658</v>
      </c>
      <c r="G50" s="524">
        <f t="shared" si="25"/>
        <v>263998.84030024579</v>
      </c>
      <c r="H50" s="491">
        <f t="shared" si="26"/>
        <v>263998.84030024579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</row>
    <row r="51" spans="2:17" ht="12.5">
      <c r="B51" s="195" t="str">
        <f t="shared" si="32"/>
        <v/>
      </c>
      <c r="C51" s="507">
        <f>IF(D11="","-",+C50+1)</f>
        <v>2046</v>
      </c>
      <c r="D51" s="523">
        <f>IF(F50+SUM(E$17:E50)=D$10,F50,D$10-SUM(E$17:E50))</f>
        <v>1120402.2318687658</v>
      </c>
      <c r="E51" s="522">
        <f>IF(+I14&lt;F50,I14,D51)</f>
        <v>122522.76744186046</v>
      </c>
      <c r="F51" s="523">
        <f t="shared" si="27"/>
        <v>997879.46442690538</v>
      </c>
      <c r="G51" s="524">
        <f t="shared" si="25"/>
        <v>249329.65717170775</v>
      </c>
      <c r="H51" s="491">
        <f t="shared" si="26"/>
        <v>249329.65717170775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</row>
    <row r="52" spans="2:17" ht="12.5">
      <c r="B52" s="195" t="str">
        <f t="shared" si="32"/>
        <v/>
      </c>
      <c r="C52" s="507">
        <f>IF(D11="","-",+C51+1)</f>
        <v>2047</v>
      </c>
      <c r="D52" s="523">
        <f>IF(F51+SUM(E$17:E51)=D$10,F51,D$10-SUM(E$17:E51))</f>
        <v>997879.46442690538</v>
      </c>
      <c r="E52" s="522">
        <f>IF(+I14&lt;F51,I14,D52)</f>
        <v>122522.76744186046</v>
      </c>
      <c r="F52" s="523">
        <f t="shared" si="27"/>
        <v>875356.69698504498</v>
      </c>
      <c r="G52" s="524">
        <f t="shared" si="25"/>
        <v>234660.4740431697</v>
      </c>
      <c r="H52" s="491">
        <f t="shared" si="26"/>
        <v>234660.4740431697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</row>
    <row r="53" spans="2:17" ht="12.5">
      <c r="B53" s="195" t="str">
        <f t="shared" si="32"/>
        <v/>
      </c>
      <c r="C53" s="507">
        <f>IF(D11="","-",+C52+1)</f>
        <v>2048</v>
      </c>
      <c r="D53" s="523">
        <f>IF(F52+SUM(E$17:E52)=D$10,F52,D$10-SUM(E$17:E52))</f>
        <v>875356.69698504498</v>
      </c>
      <c r="E53" s="522">
        <f>IF(+I14&lt;F52,I14,D53)</f>
        <v>122522.76744186046</v>
      </c>
      <c r="F53" s="523">
        <f t="shared" si="27"/>
        <v>752833.92954318458</v>
      </c>
      <c r="G53" s="524">
        <f t="shared" si="25"/>
        <v>219991.29091463162</v>
      </c>
      <c r="H53" s="491">
        <f t="shared" si="26"/>
        <v>219991.29091463162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</row>
    <row r="54" spans="2:17" ht="12.5">
      <c r="B54" s="195" t="str">
        <f t="shared" si="32"/>
        <v/>
      </c>
      <c r="C54" s="507">
        <f>IF(D11="","-",+C53+1)</f>
        <v>2049</v>
      </c>
      <c r="D54" s="523">
        <f>IF(F53+SUM(E$17:E53)=D$10,F53,D$10-SUM(E$17:E53))</f>
        <v>752833.92954318458</v>
      </c>
      <c r="E54" s="522">
        <f>IF(+I14&lt;F53,I14,D54)</f>
        <v>122522.76744186046</v>
      </c>
      <c r="F54" s="523">
        <f t="shared" si="27"/>
        <v>630311.16210132418</v>
      </c>
      <c r="G54" s="524">
        <f t="shared" ref="G54:G72" si="33">+I$12*((D54+F54)/2)+E54</f>
        <v>205322.10778609358</v>
      </c>
      <c r="H54" s="491">
        <f t="shared" ref="H54:H72" si="34">+I$13*((D54+F54)/2)+E54</f>
        <v>205322.10778609358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</row>
    <row r="55" spans="2:17" ht="12.5">
      <c r="B55" s="195" t="str">
        <f t="shared" si="32"/>
        <v/>
      </c>
      <c r="C55" s="507">
        <f>IF(D11="","-",+C54+1)</f>
        <v>2050</v>
      </c>
      <c r="D55" s="523">
        <f>IF(F54+SUM(E$17:E54)=D$10,F54,D$10-SUM(E$17:E54))</f>
        <v>630311.16210132418</v>
      </c>
      <c r="E55" s="522">
        <f>IF(+I14&lt;F54,I14,D55)</f>
        <v>122522.76744186046</v>
      </c>
      <c r="F55" s="523">
        <f t="shared" si="27"/>
        <v>507788.39465946372</v>
      </c>
      <c r="G55" s="524">
        <f t="shared" si="33"/>
        <v>190652.92465755553</v>
      </c>
      <c r="H55" s="491">
        <f t="shared" si="34"/>
        <v>190652.92465755553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</row>
    <row r="56" spans="2:17" ht="12.5">
      <c r="B56" s="195" t="str">
        <f t="shared" si="32"/>
        <v/>
      </c>
      <c r="C56" s="507">
        <f>IF(D11="","-",+C55+1)</f>
        <v>2051</v>
      </c>
      <c r="D56" s="523">
        <f>IF(F55+SUM(E$17:E55)=D$10,F55,D$10-SUM(E$17:E55))</f>
        <v>507788.39465946372</v>
      </c>
      <c r="E56" s="522">
        <f>IF(+I14&lt;F55,I14,D56)</f>
        <v>122522.76744186046</v>
      </c>
      <c r="F56" s="523">
        <f t="shared" si="27"/>
        <v>385265.62721760327</v>
      </c>
      <c r="G56" s="524">
        <f t="shared" si="33"/>
        <v>175983.74152901745</v>
      </c>
      <c r="H56" s="491">
        <f t="shared" si="34"/>
        <v>175983.74152901745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</row>
    <row r="57" spans="2:17" ht="12.5">
      <c r="B57" s="195" t="str">
        <f t="shared" si="32"/>
        <v/>
      </c>
      <c r="C57" s="507">
        <f>IF(D11="","-",+C56+1)</f>
        <v>2052</v>
      </c>
      <c r="D57" s="523">
        <f>IF(F56+SUM(E$17:E56)=D$10,F56,D$10-SUM(E$17:E56))</f>
        <v>385265.62721760327</v>
      </c>
      <c r="E57" s="522">
        <f>IF(+I14&lt;F56,I14,D57)</f>
        <v>122522.76744186046</v>
      </c>
      <c r="F57" s="523">
        <f t="shared" si="27"/>
        <v>262742.85977574281</v>
      </c>
      <c r="G57" s="524">
        <f t="shared" si="33"/>
        <v>161314.55840047941</v>
      </c>
      <c r="H57" s="491">
        <f t="shared" si="34"/>
        <v>161314.55840047941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</row>
    <row r="58" spans="2:17" ht="12.5">
      <c r="B58" s="195" t="str">
        <f t="shared" si="32"/>
        <v/>
      </c>
      <c r="C58" s="507">
        <f>IF(D11="","-",+C57+1)</f>
        <v>2053</v>
      </c>
      <c r="D58" s="523">
        <f>IF(F57+SUM(E$17:E57)=D$10,F57,D$10-SUM(E$17:E57))</f>
        <v>262742.85977574281</v>
      </c>
      <c r="E58" s="522">
        <f>IF(+I14&lt;F57,I14,D58)</f>
        <v>122522.76744186046</v>
      </c>
      <c r="F58" s="523">
        <f t="shared" si="27"/>
        <v>140220.09233388235</v>
      </c>
      <c r="G58" s="524">
        <f t="shared" si="33"/>
        <v>146645.37527194133</v>
      </c>
      <c r="H58" s="491">
        <f t="shared" si="34"/>
        <v>146645.37527194133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2"/>
        <v/>
      </c>
      <c r="C59" s="507">
        <f>IF(D11="","-",+C58+1)</f>
        <v>2054</v>
      </c>
      <c r="D59" s="523">
        <f>IF(F58+SUM(E$17:E58)=D$10,F58,D$10-SUM(E$17:E58))</f>
        <v>140220.09233388235</v>
      </c>
      <c r="E59" s="522">
        <f>IF(+I14&lt;F58,I14,D59)</f>
        <v>122522.76744186046</v>
      </c>
      <c r="F59" s="523">
        <f t="shared" si="27"/>
        <v>17697.32489202189</v>
      </c>
      <c r="G59" s="524">
        <f t="shared" si="33"/>
        <v>131976.19214340328</v>
      </c>
      <c r="H59" s="491">
        <f t="shared" si="34"/>
        <v>131976.19214340328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</row>
    <row r="60" spans="2:17" ht="12.5">
      <c r="B60" s="195" t="str">
        <f t="shared" si="32"/>
        <v/>
      </c>
      <c r="C60" s="507">
        <f>IF(D11="","-",+C59+1)</f>
        <v>2055</v>
      </c>
      <c r="D60" s="523">
        <f>IF(F59+SUM(E$17:E59)=D$10,F59,D$10-SUM(E$17:E59))</f>
        <v>17697.32489202189</v>
      </c>
      <c r="E60" s="522">
        <f>IF(+I14&lt;F59,I14,D60)</f>
        <v>17697.32489202189</v>
      </c>
      <c r="F60" s="523">
        <f t="shared" si="27"/>
        <v>0</v>
      </c>
      <c r="G60" s="524">
        <f t="shared" si="33"/>
        <v>18756.741460658784</v>
      </c>
      <c r="H60" s="491">
        <f t="shared" si="34"/>
        <v>18756.741460658784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</row>
    <row r="61" spans="2:17" ht="12.5">
      <c r="B61" s="195" t="str">
        <f t="shared" si="3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6">
        <f t="shared" si="33"/>
        <v>0</v>
      </c>
      <c r="H61" s="491">
        <f t="shared" si="34"/>
        <v>0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</row>
    <row r="62" spans="2:17" ht="12.5">
      <c r="B62" s="195" t="str">
        <f t="shared" si="3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33"/>
        <v>0</v>
      </c>
      <c r="H62" s="491">
        <f t="shared" si="34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</row>
    <row r="63" spans="2:17" ht="12.5">
      <c r="B63" s="195" t="str">
        <f t="shared" si="3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33"/>
        <v>0</v>
      </c>
      <c r="H63" s="491">
        <f t="shared" si="34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</row>
    <row r="64" spans="2:17" ht="12.5">
      <c r="B64" s="195" t="str">
        <f t="shared" si="3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33"/>
        <v>0</v>
      </c>
      <c r="H64" s="491">
        <f t="shared" si="34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</row>
    <row r="65" spans="1:16" ht="12.5">
      <c r="B65" s="195" t="str">
        <f t="shared" si="3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33"/>
        <v>0</v>
      </c>
      <c r="H65" s="491">
        <f t="shared" si="34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</row>
    <row r="66" spans="1:16" ht="12.5">
      <c r="B66" s="195" t="str">
        <f t="shared" si="3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33"/>
        <v>0</v>
      </c>
      <c r="H66" s="491">
        <f t="shared" si="34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</row>
    <row r="67" spans="1:16" ht="12.5">
      <c r="B67" s="195" t="str">
        <f t="shared" si="3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33"/>
        <v>0</v>
      </c>
      <c r="H67" s="491">
        <f t="shared" si="34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</row>
    <row r="68" spans="1:16" ht="12.5">
      <c r="B68" s="195" t="str">
        <f t="shared" si="3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33"/>
        <v>0</v>
      </c>
      <c r="H68" s="491">
        <f t="shared" si="34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</row>
    <row r="69" spans="1:16" ht="12.5">
      <c r="B69" s="195" t="str">
        <f t="shared" si="3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33"/>
        <v>0</v>
      </c>
      <c r="H69" s="491">
        <f t="shared" si="34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</row>
    <row r="70" spans="1:16" ht="12.5">
      <c r="B70" s="195" t="str">
        <f t="shared" si="3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33"/>
        <v>0</v>
      </c>
      <c r="H70" s="491">
        <f t="shared" si="34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</row>
    <row r="71" spans="1:16" ht="12.5">
      <c r="B71" s="195" t="str">
        <f t="shared" si="3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33"/>
        <v>0</v>
      </c>
      <c r="H71" s="491">
        <f t="shared" si="34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</row>
    <row r="72" spans="1:16" ht="13" thickBot="1">
      <c r="B72" s="195" t="str">
        <f t="shared" si="3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33"/>
        <v>0</v>
      </c>
      <c r="H72" s="471">
        <f t="shared" si="34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</row>
    <row r="73" spans="1:16" ht="12.5">
      <c r="C73" s="374" t="s">
        <v>78</v>
      </c>
      <c r="D73" s="375"/>
      <c r="E73" s="375">
        <f>SUM(E17:E72)</f>
        <v>5268479</v>
      </c>
      <c r="F73" s="375"/>
      <c r="G73" s="375">
        <f>SUM(G17:G72)</f>
        <v>19379532.859179199</v>
      </c>
      <c r="H73" s="375">
        <f>SUM(H17:H72)</f>
        <v>19379532.859179199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615062.20403380867</v>
      </c>
      <c r="N87" s="546">
        <f>IF(J92&lt;D11,0,VLOOKUP(J92,C17:O72,11))</f>
        <v>615062.20403380867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600155.47299985273</v>
      </c>
      <c r="N88" s="550">
        <f>IF(J92&lt;D11,0,VLOOKUP(J92,C99:P154,7))</f>
        <v>600155.47299985273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Bloomburg-Texarkana Plant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-14906.731033955934</v>
      </c>
      <c r="N89" s="555">
        <f>+N88-N87</f>
        <v>-14906.731033955934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119738.15909090909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35">+I99-H99</f>
        <v>0</v>
      </c>
      <c r="K99" s="514"/>
      <c r="L99" s="512">
        <f t="shared" ref="L99:L104" si="36">H99</f>
        <v>445678.79491286777</v>
      </c>
      <c r="M99" s="597">
        <f t="shared" ref="M99:M130" si="37">IF(L99&lt;&gt;0,+H99-L99,0)</f>
        <v>0</v>
      </c>
      <c r="N99" s="512">
        <f t="shared" ref="N99:N104" si="38">I99</f>
        <v>445678.79491286777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36"/>
        <v>821252.98086440889</v>
      </c>
      <c r="M100" s="519">
        <f t="shared" ref="M100:M105" si="42">IF(L100&lt;&gt;0,+H100-L100,0)</f>
        <v>0</v>
      </c>
      <c r="N100" s="518">
        <f t="shared" si="38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36"/>
        <v>807451.88344744302</v>
      </c>
      <c r="M101" s="519">
        <f t="shared" si="42"/>
        <v>0</v>
      </c>
      <c r="N101" s="518">
        <f t="shared" si="38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35"/>
        <v>0</v>
      </c>
      <c r="K102" s="514"/>
      <c r="L102" s="518">
        <f t="shared" si="36"/>
        <v>770075.44510229141</v>
      </c>
      <c r="M102" s="519">
        <f t="shared" si="42"/>
        <v>0</v>
      </c>
      <c r="N102" s="518">
        <f t="shared" si="38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35"/>
        <v>0</v>
      </c>
      <c r="K103" s="514"/>
      <c r="L103" s="518">
        <f t="shared" si="36"/>
        <v>727843.98591080913</v>
      </c>
      <c r="M103" s="519">
        <f t="shared" si="42"/>
        <v>0</v>
      </c>
      <c r="N103" s="518">
        <f t="shared" si="38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35"/>
        <v>0</v>
      </c>
      <c r="K104" s="514"/>
      <c r="L104" s="518">
        <f t="shared" si="36"/>
        <v>689578.34111200261</v>
      </c>
      <c r="M104" s="519">
        <f t="shared" si="42"/>
        <v>0</v>
      </c>
      <c r="N104" s="518">
        <f t="shared" si="38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35"/>
        <v>0</v>
      </c>
      <c r="K105" s="514"/>
      <c r="L105" s="518">
        <f t="shared" ref="L105" si="43">H105</f>
        <v>602642.29693406296</v>
      </c>
      <c r="M105" s="519">
        <f t="shared" si="42"/>
        <v>0</v>
      </c>
      <c r="N105" s="518">
        <f t="shared" ref="N105" si="44">I105</f>
        <v>602642.29693406296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35"/>
        <v>0</v>
      </c>
      <c r="K106" s="514"/>
      <c r="L106" s="518">
        <f t="shared" ref="L106:L107" si="45">H106</f>
        <v>592942.82363557536</v>
      </c>
      <c r="M106" s="519">
        <f t="shared" ref="M106:M107" si="46">IF(L106&lt;&gt;0,+H106-L106,0)</f>
        <v>0</v>
      </c>
      <c r="N106" s="518">
        <f t="shared" ref="N106:N107" si="47">I106</f>
        <v>592942.82363557536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35"/>
        <v>0</v>
      </c>
      <c r="K107" s="514"/>
      <c r="L107" s="518">
        <f t="shared" si="45"/>
        <v>584866.55753278674</v>
      </c>
      <c r="M107" s="519">
        <f t="shared" si="46"/>
        <v>0</v>
      </c>
      <c r="N107" s="518">
        <f t="shared" si="47"/>
        <v>584866.55753278674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2021</v>
      </c>
      <c r="D108" s="508">
        <v>4208082.4055924714</v>
      </c>
      <c r="E108" s="516">
        <v>128499.48780487805</v>
      </c>
      <c r="F108" s="515">
        <v>4079582.9177875933</v>
      </c>
      <c r="G108" s="515">
        <v>4143832.6616900321</v>
      </c>
      <c r="H108" s="575">
        <v>598883.44661081501</v>
      </c>
      <c r="I108" s="576">
        <v>598883.44661081501</v>
      </c>
      <c r="J108" s="514">
        <f t="shared" si="35"/>
        <v>0</v>
      </c>
      <c r="K108" s="514"/>
      <c r="L108" s="518">
        <f t="shared" ref="L108" si="48">H108</f>
        <v>598883.44661081501</v>
      </c>
      <c r="M108" s="519">
        <f t="shared" ref="M108" si="49">IF(L108&lt;&gt;0,+H108-L108,0)</f>
        <v>0</v>
      </c>
      <c r="N108" s="518">
        <f t="shared" ref="N108" si="50">I108</f>
        <v>598883.44661081501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2022</v>
      </c>
      <c r="D109" s="374">
        <v>4079582.9177875933</v>
      </c>
      <c r="E109" s="522">
        <v>125439.97619047618</v>
      </c>
      <c r="F109" s="523">
        <v>3954142.9415971171</v>
      </c>
      <c r="G109" s="523">
        <v>4016862.929692355</v>
      </c>
      <c r="H109" s="526">
        <v>597252.03170916019</v>
      </c>
      <c r="I109" s="577">
        <v>597252.03170916019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2023</v>
      </c>
      <c r="D110" s="374">
        <f>IF(F109+SUM(E$99:E109)=D$92,F109,D$92-SUM(E$99:E109))</f>
        <v>3954142.9415971171</v>
      </c>
      <c r="E110" s="522">
        <f>IF(+J96&lt;F109,J96,D110)</f>
        <v>119738.15909090909</v>
      </c>
      <c r="F110" s="523">
        <f t="shared" ref="F110:F131" si="53">+D110-E110</f>
        <v>3834404.7825062079</v>
      </c>
      <c r="G110" s="523">
        <f t="shared" ref="G110:G130" si="54">+(F110+D110)/2</f>
        <v>3894273.8620516625</v>
      </c>
      <c r="H110" s="526">
        <f t="shared" ref="H110:H130" si="55">+J$94*G110+E110</f>
        <v>600155.47299985273</v>
      </c>
      <c r="I110" s="577">
        <f t="shared" ref="I110:I130" si="56">+J$95*G110+E110</f>
        <v>600155.47299985273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2024</v>
      </c>
      <c r="D111" s="374">
        <f>IF(F110+SUM(E$99:E110)=D$92,F110,D$92-SUM(E$99:E110))</f>
        <v>3834404.7825062079</v>
      </c>
      <c r="E111" s="522">
        <f>IF(+J96&lt;F110,J96,D111)</f>
        <v>119738.15909090909</v>
      </c>
      <c r="F111" s="523">
        <f t="shared" si="53"/>
        <v>3714666.6234152988</v>
      </c>
      <c r="G111" s="523">
        <f t="shared" si="54"/>
        <v>3774535.7029607533</v>
      </c>
      <c r="H111" s="526">
        <f t="shared" si="55"/>
        <v>585383.96827251173</v>
      </c>
      <c r="I111" s="577">
        <f t="shared" si="56"/>
        <v>585383.96827251173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2025</v>
      </c>
      <c r="D112" s="374">
        <f>IF(F111+SUM(E$99:E111)=D$92,F111,D$92-SUM(E$99:E111))</f>
        <v>3714666.6234152988</v>
      </c>
      <c r="E112" s="522">
        <f>IF(+J96&lt;F111,J96,D112)</f>
        <v>119738.15909090909</v>
      </c>
      <c r="F112" s="523">
        <f t="shared" si="53"/>
        <v>3594928.4643243896</v>
      </c>
      <c r="G112" s="523">
        <f t="shared" si="54"/>
        <v>3654797.5438698442</v>
      </c>
      <c r="H112" s="526">
        <f t="shared" si="55"/>
        <v>570612.46354517085</v>
      </c>
      <c r="I112" s="577">
        <f t="shared" si="56"/>
        <v>570612.46354517085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2026</v>
      </c>
      <c r="D113" s="374">
        <f>IF(F112+SUM(E$99:E112)=D$92,F112,D$92-SUM(E$99:E112))</f>
        <v>3594928.4643243896</v>
      </c>
      <c r="E113" s="522">
        <f>IF(+J96&lt;F112,J96,D113)</f>
        <v>119738.15909090909</v>
      </c>
      <c r="F113" s="523">
        <f t="shared" si="53"/>
        <v>3475190.3052334804</v>
      </c>
      <c r="G113" s="523">
        <f t="shared" si="54"/>
        <v>3535059.384778935</v>
      </c>
      <c r="H113" s="526">
        <f t="shared" si="55"/>
        <v>555840.95881782984</v>
      </c>
      <c r="I113" s="577">
        <f t="shared" si="56"/>
        <v>555840.95881782984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2027</v>
      </c>
      <c r="D114" s="374">
        <f>IF(F113+SUM(E$99:E113)=D$92,F113,D$92-SUM(E$99:E113))</f>
        <v>3475190.3052334804</v>
      </c>
      <c r="E114" s="522">
        <f>IF(+J96&lt;F113,J96,D114)</f>
        <v>119738.15909090909</v>
      </c>
      <c r="F114" s="523">
        <f t="shared" si="53"/>
        <v>3355452.1461425712</v>
      </c>
      <c r="G114" s="523">
        <f t="shared" si="54"/>
        <v>3415321.2256880258</v>
      </c>
      <c r="H114" s="526">
        <f t="shared" si="55"/>
        <v>541069.45409048896</v>
      </c>
      <c r="I114" s="577">
        <f t="shared" si="56"/>
        <v>541069.45409048896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2028</v>
      </c>
      <c r="D115" s="374">
        <f>IF(F114+SUM(E$99:E114)=D$92,F114,D$92-SUM(E$99:E114))</f>
        <v>3355452.1461425712</v>
      </c>
      <c r="E115" s="522">
        <f>IF(+J96&lt;F114,J96,D115)</f>
        <v>119738.15909090909</v>
      </c>
      <c r="F115" s="523">
        <f t="shared" si="53"/>
        <v>3235713.9870516621</v>
      </c>
      <c r="G115" s="523">
        <f t="shared" si="54"/>
        <v>3295583.0665971166</v>
      </c>
      <c r="H115" s="526">
        <f t="shared" si="55"/>
        <v>526297.94936314807</v>
      </c>
      <c r="I115" s="577">
        <f t="shared" si="56"/>
        <v>526297.94936314807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2029</v>
      </c>
      <c r="D116" s="374">
        <f>IF(F115+SUM(E$99:E115)=D$92,F115,D$92-SUM(E$99:E115))</f>
        <v>3235713.9870516621</v>
      </c>
      <c r="E116" s="522">
        <f>IF(+J96&lt;F115,J96,D116)</f>
        <v>119738.15909090909</v>
      </c>
      <c r="F116" s="523">
        <f t="shared" si="53"/>
        <v>3115975.8279607529</v>
      </c>
      <c r="G116" s="523">
        <f t="shared" si="54"/>
        <v>3175844.9075062075</v>
      </c>
      <c r="H116" s="526">
        <f t="shared" si="55"/>
        <v>511526.44463580707</v>
      </c>
      <c r="I116" s="577">
        <f t="shared" si="56"/>
        <v>511526.44463580707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2030</v>
      </c>
      <c r="D117" s="374">
        <f>IF(F116+SUM(E$99:E116)=D$92,F116,D$92-SUM(E$99:E116))</f>
        <v>3115975.8279607529</v>
      </c>
      <c r="E117" s="522">
        <f>IF(+J96&lt;F116,J96,D117)</f>
        <v>119738.15909090909</v>
      </c>
      <c r="F117" s="523">
        <f t="shared" si="53"/>
        <v>2996237.6688698437</v>
      </c>
      <c r="G117" s="523">
        <f t="shared" si="54"/>
        <v>3056106.7484152983</v>
      </c>
      <c r="H117" s="526">
        <f t="shared" si="55"/>
        <v>496754.93990846619</v>
      </c>
      <c r="I117" s="577">
        <f t="shared" si="56"/>
        <v>496754.93990846619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2031</v>
      </c>
      <c r="D118" s="374">
        <f>IF(F117+SUM(E$99:E117)=D$92,F117,D$92-SUM(E$99:E117))</f>
        <v>2996237.6688698437</v>
      </c>
      <c r="E118" s="522">
        <f>IF(+J96&lt;F117,J96,D118)</f>
        <v>119738.15909090909</v>
      </c>
      <c r="F118" s="523">
        <f t="shared" si="53"/>
        <v>2876499.5097789345</v>
      </c>
      <c r="G118" s="523">
        <f t="shared" si="54"/>
        <v>2936368.5893243891</v>
      </c>
      <c r="H118" s="526">
        <f t="shared" si="55"/>
        <v>481983.4351811253</v>
      </c>
      <c r="I118" s="577">
        <f t="shared" si="56"/>
        <v>481983.4351811253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2032</v>
      </c>
      <c r="D119" s="374">
        <f>IF(F118+SUM(E$99:E118)=D$92,F118,D$92-SUM(E$99:E118))</f>
        <v>2876499.5097789345</v>
      </c>
      <c r="E119" s="522">
        <f>IF(+J96&lt;F118,J96,D119)</f>
        <v>119738.15909090909</v>
      </c>
      <c r="F119" s="523">
        <f t="shared" si="53"/>
        <v>2756761.3506880254</v>
      </c>
      <c r="G119" s="523">
        <f t="shared" si="54"/>
        <v>2816630.4302334799</v>
      </c>
      <c r="H119" s="526">
        <f t="shared" si="55"/>
        <v>467211.9304537843</v>
      </c>
      <c r="I119" s="577">
        <f t="shared" si="56"/>
        <v>467211.9304537843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2033</v>
      </c>
      <c r="D120" s="374">
        <f>IF(F119+SUM(E$99:E119)=D$92,F119,D$92-SUM(E$99:E119))</f>
        <v>2756761.3506880254</v>
      </c>
      <c r="E120" s="522">
        <f>IF(+J96&lt;F119,J96,D120)</f>
        <v>119738.15909090909</v>
      </c>
      <c r="F120" s="523">
        <f t="shared" si="53"/>
        <v>2637023.1915971162</v>
      </c>
      <c r="G120" s="523">
        <f t="shared" si="54"/>
        <v>2696892.2711425708</v>
      </c>
      <c r="H120" s="526">
        <f t="shared" si="55"/>
        <v>452440.42572644341</v>
      </c>
      <c r="I120" s="577">
        <f t="shared" si="56"/>
        <v>452440.42572644341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2034</v>
      </c>
      <c r="D121" s="374">
        <f>IF(F120+SUM(E$99:E120)=D$92,F120,D$92-SUM(E$99:E120))</f>
        <v>2637023.1915971162</v>
      </c>
      <c r="E121" s="522">
        <f>IF(+J96&lt;F120,J96,D121)</f>
        <v>119738.15909090909</v>
      </c>
      <c r="F121" s="523">
        <f t="shared" si="53"/>
        <v>2517285.032506207</v>
      </c>
      <c r="G121" s="523">
        <f t="shared" si="54"/>
        <v>2577154.1120516616</v>
      </c>
      <c r="H121" s="526">
        <f t="shared" si="55"/>
        <v>437668.92099910253</v>
      </c>
      <c r="I121" s="577">
        <f t="shared" si="56"/>
        <v>437668.92099910253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2035</v>
      </c>
      <c r="D122" s="374">
        <f>IF(F121+SUM(E$99:E121)=D$92,F121,D$92-SUM(E$99:E121))</f>
        <v>2517285.032506207</v>
      </c>
      <c r="E122" s="522">
        <f>IF(+J96&lt;F121,J96,D122)</f>
        <v>119738.15909090909</v>
      </c>
      <c r="F122" s="523">
        <f t="shared" si="53"/>
        <v>2397546.8734152978</v>
      </c>
      <c r="G122" s="523">
        <f t="shared" si="54"/>
        <v>2457415.9529607524</v>
      </c>
      <c r="H122" s="526">
        <f t="shared" si="55"/>
        <v>422897.41627176153</v>
      </c>
      <c r="I122" s="577">
        <f t="shared" si="56"/>
        <v>422897.41627176153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2036</v>
      </c>
      <c r="D123" s="374">
        <f>IF(F122+SUM(E$99:E122)=D$92,F122,D$92-SUM(E$99:E122))</f>
        <v>2397546.8734152978</v>
      </c>
      <c r="E123" s="522">
        <f>IF(+J96&lt;F122,J96,D123)</f>
        <v>119738.15909090909</v>
      </c>
      <c r="F123" s="523">
        <f t="shared" si="53"/>
        <v>2277808.7143243887</v>
      </c>
      <c r="G123" s="523">
        <f t="shared" si="54"/>
        <v>2337677.7938698432</v>
      </c>
      <c r="H123" s="526">
        <f t="shared" si="55"/>
        <v>408125.91154442064</v>
      </c>
      <c r="I123" s="577">
        <f t="shared" si="56"/>
        <v>408125.91154442064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2037</v>
      </c>
      <c r="D124" s="374">
        <f>IF(F123+SUM(E$99:E123)=D$92,F123,D$92-SUM(E$99:E123))</f>
        <v>2277808.7143243887</v>
      </c>
      <c r="E124" s="522">
        <f>IF(+J96&lt;F123,J96,D124)</f>
        <v>119738.15909090909</v>
      </c>
      <c r="F124" s="523">
        <f t="shared" si="53"/>
        <v>2158070.5552334795</v>
      </c>
      <c r="G124" s="523">
        <f t="shared" si="54"/>
        <v>2217939.6347789341</v>
      </c>
      <c r="H124" s="526">
        <f t="shared" si="55"/>
        <v>393354.40681707975</v>
      </c>
      <c r="I124" s="577">
        <f t="shared" si="56"/>
        <v>393354.40681707975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2038</v>
      </c>
      <c r="D125" s="374">
        <f>IF(F124+SUM(E$99:E124)=D$92,F124,D$92-SUM(E$99:E124))</f>
        <v>2158070.5552334795</v>
      </c>
      <c r="E125" s="522">
        <f>IF(+J96&lt;F124,J96,D125)</f>
        <v>119738.15909090909</v>
      </c>
      <c r="F125" s="523">
        <f t="shared" si="53"/>
        <v>2038332.3961425703</v>
      </c>
      <c r="G125" s="523">
        <f t="shared" si="54"/>
        <v>2098201.4756880249</v>
      </c>
      <c r="H125" s="526">
        <f t="shared" si="55"/>
        <v>378582.90208973875</v>
      </c>
      <c r="I125" s="577">
        <f t="shared" si="56"/>
        <v>378582.90208973875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2039</v>
      </c>
      <c r="D126" s="374">
        <f>IF(F125+SUM(E$99:E125)=D$92,F125,D$92-SUM(E$99:E125))</f>
        <v>2038332.3961425703</v>
      </c>
      <c r="E126" s="522">
        <f>IF(+J96&lt;F125,J96,D126)</f>
        <v>119738.15909090909</v>
      </c>
      <c r="F126" s="523">
        <f t="shared" si="53"/>
        <v>1918594.2370516611</v>
      </c>
      <c r="G126" s="523">
        <f t="shared" si="54"/>
        <v>1978463.3165971157</v>
      </c>
      <c r="H126" s="526">
        <f t="shared" si="55"/>
        <v>363811.39736239787</v>
      </c>
      <c r="I126" s="577">
        <f t="shared" si="56"/>
        <v>363811.39736239787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2040</v>
      </c>
      <c r="D127" s="374">
        <f>IF(F126+SUM(E$99:E126)=D$92,F126,D$92-SUM(E$99:E126))</f>
        <v>1918594.2370516611</v>
      </c>
      <c r="E127" s="522">
        <f>IF(+J96&lt;F126,J96,D127)</f>
        <v>119738.15909090909</v>
      </c>
      <c r="F127" s="523">
        <f t="shared" si="53"/>
        <v>1798856.077960752</v>
      </c>
      <c r="G127" s="523">
        <f t="shared" si="54"/>
        <v>1858725.1575062065</v>
      </c>
      <c r="H127" s="526">
        <f t="shared" si="55"/>
        <v>349039.89263505692</v>
      </c>
      <c r="I127" s="577">
        <f t="shared" si="56"/>
        <v>349039.89263505692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2041</v>
      </c>
      <c r="D128" s="374">
        <f>IF(F127+SUM(E$99:E127)=D$92,F127,D$92-SUM(E$99:E127))</f>
        <v>1798856.077960752</v>
      </c>
      <c r="E128" s="522">
        <f>IF(+J96&lt;F127,J96,D128)</f>
        <v>119738.15909090909</v>
      </c>
      <c r="F128" s="523">
        <f t="shared" si="53"/>
        <v>1679117.9188698428</v>
      </c>
      <c r="G128" s="523">
        <f t="shared" si="54"/>
        <v>1738986.9984152974</v>
      </c>
      <c r="H128" s="526">
        <f t="shared" si="55"/>
        <v>334268.38790771598</v>
      </c>
      <c r="I128" s="577">
        <f t="shared" si="56"/>
        <v>334268.38790771598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2042</v>
      </c>
      <c r="D129" s="374">
        <f>IF(F128+SUM(E$99:E128)=D$92,F128,D$92-SUM(E$99:E128))</f>
        <v>1679117.9188698428</v>
      </c>
      <c r="E129" s="522">
        <f>IF(+J96&lt;F128,J96,D129)</f>
        <v>119738.15909090909</v>
      </c>
      <c r="F129" s="523">
        <f t="shared" si="53"/>
        <v>1559379.7597789336</v>
      </c>
      <c r="G129" s="523">
        <f t="shared" si="54"/>
        <v>1619248.8393243882</v>
      </c>
      <c r="H129" s="526">
        <f t="shared" si="55"/>
        <v>319496.88318037509</v>
      </c>
      <c r="I129" s="577">
        <f t="shared" si="56"/>
        <v>319496.88318037509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2043</v>
      </c>
      <c r="D130" s="374">
        <f>IF(F129+SUM(E$99:E129)=D$92,F129,D$92-SUM(E$99:E129))</f>
        <v>1559379.7597789336</v>
      </c>
      <c r="E130" s="522">
        <f>IF(+J96&lt;F129,J96,D130)</f>
        <v>119738.15909090909</v>
      </c>
      <c r="F130" s="523">
        <f t="shared" si="53"/>
        <v>1439641.6006880244</v>
      </c>
      <c r="G130" s="523">
        <f t="shared" si="54"/>
        <v>1499510.680233479</v>
      </c>
      <c r="H130" s="526">
        <f t="shared" si="55"/>
        <v>304725.37845303415</v>
      </c>
      <c r="I130" s="577">
        <f t="shared" si="56"/>
        <v>304725.37845303415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2044</v>
      </c>
      <c r="D131" s="374">
        <f>IF(F130+SUM(E$99:E130)=D$92,F130,D$92-SUM(E$99:E130))</f>
        <v>1439641.6006880244</v>
      </c>
      <c r="E131" s="522">
        <f>IF(+J96&lt;F130,J96,D131)</f>
        <v>119738.15909090909</v>
      </c>
      <c r="F131" s="523">
        <f t="shared" si="53"/>
        <v>1319903.4415971152</v>
      </c>
      <c r="G131" s="523">
        <f t="shared" ref="G131:G154" si="57">+(F131+D131)/2</f>
        <v>1379772.5211425698</v>
      </c>
      <c r="H131" s="526">
        <f t="shared" ref="H131:H154" si="58">+J$94*G131+E131</f>
        <v>289953.87372569321</v>
      </c>
      <c r="I131" s="577">
        <f t="shared" ref="I131:I154" si="59">+J$95*G131+E131</f>
        <v>289953.87372569321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2045</v>
      </c>
      <c r="D132" s="374">
        <f>IF(F131+SUM(E$99:E131)=D$92,F131,D$92-SUM(E$99:E131))</f>
        <v>1319903.4415971152</v>
      </c>
      <c r="E132" s="522">
        <f>IF(+J96&lt;F131,J96,D132)</f>
        <v>119738.15909090909</v>
      </c>
      <c r="F132" s="523">
        <f t="shared" ref="F132:F154" si="65">+D132-E132</f>
        <v>1200165.2825062061</v>
      </c>
      <c r="G132" s="523">
        <f t="shared" si="57"/>
        <v>1260034.3620516607</v>
      </c>
      <c r="H132" s="526">
        <f t="shared" si="58"/>
        <v>275182.36899835232</v>
      </c>
      <c r="I132" s="577">
        <f t="shared" si="59"/>
        <v>275182.36899835232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2046</v>
      </c>
      <c r="D133" s="374">
        <f>IF(F132+SUM(E$99:E132)=D$92,F132,D$92-SUM(E$99:E132))</f>
        <v>1200165.2825062061</v>
      </c>
      <c r="E133" s="522">
        <f>IF(+J96&lt;F132,J96,D133)</f>
        <v>119738.15909090909</v>
      </c>
      <c r="F133" s="523">
        <f t="shared" si="65"/>
        <v>1080427.1234152969</v>
      </c>
      <c r="G133" s="523">
        <f t="shared" si="57"/>
        <v>1140296.2029607515</v>
      </c>
      <c r="H133" s="526">
        <f t="shared" si="58"/>
        <v>260410.86427101138</v>
      </c>
      <c r="I133" s="577">
        <f t="shared" si="59"/>
        <v>260410.86427101138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2047</v>
      </c>
      <c r="D134" s="374">
        <f>IF(F133+SUM(E$99:E133)=D$92,F133,D$92-SUM(E$99:E133))</f>
        <v>1080427.1234152969</v>
      </c>
      <c r="E134" s="522">
        <f>IF(+J96&lt;F133,J96,D134)</f>
        <v>119738.15909090909</v>
      </c>
      <c r="F134" s="523">
        <f t="shared" si="65"/>
        <v>960688.96432438784</v>
      </c>
      <c r="G134" s="523">
        <f t="shared" si="57"/>
        <v>1020558.0438698423</v>
      </c>
      <c r="H134" s="526">
        <f t="shared" si="58"/>
        <v>245639.35954367043</v>
      </c>
      <c r="I134" s="577">
        <f t="shared" si="59"/>
        <v>245639.35954367043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2048</v>
      </c>
      <c r="D135" s="374">
        <f>IF(F134+SUM(E$99:E134)=D$92,F134,D$92-SUM(E$99:E134))</f>
        <v>960688.96432438784</v>
      </c>
      <c r="E135" s="522">
        <f>IF(+J96&lt;F134,J96,D135)</f>
        <v>119738.15909090909</v>
      </c>
      <c r="F135" s="523">
        <f t="shared" si="65"/>
        <v>840950.80523347878</v>
      </c>
      <c r="G135" s="523">
        <f t="shared" si="57"/>
        <v>900819.88477893337</v>
      </c>
      <c r="H135" s="526">
        <f t="shared" si="58"/>
        <v>230867.85481632955</v>
      </c>
      <c r="I135" s="577">
        <f t="shared" si="59"/>
        <v>230867.85481632955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2049</v>
      </c>
      <c r="D136" s="374">
        <f>IF(F135+SUM(E$99:E135)=D$92,F135,D$92-SUM(E$99:E135))</f>
        <v>840950.80523347878</v>
      </c>
      <c r="E136" s="522">
        <f>IF(+J96&lt;F135,J96,D136)</f>
        <v>119738.15909090909</v>
      </c>
      <c r="F136" s="523">
        <f t="shared" si="65"/>
        <v>721212.64614256972</v>
      </c>
      <c r="G136" s="523">
        <f t="shared" si="57"/>
        <v>781081.72568802419</v>
      </c>
      <c r="H136" s="526">
        <f t="shared" si="58"/>
        <v>216096.35008898861</v>
      </c>
      <c r="I136" s="577">
        <f t="shared" si="59"/>
        <v>216096.35008898861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2050</v>
      </c>
      <c r="D137" s="374">
        <f>IF(F136+SUM(E$99:E136)=D$92,F136,D$92-SUM(E$99:E136))</f>
        <v>721212.64614256972</v>
      </c>
      <c r="E137" s="522">
        <f>IF(+J96&lt;F136,J96,D137)</f>
        <v>119738.15909090909</v>
      </c>
      <c r="F137" s="523">
        <f t="shared" si="65"/>
        <v>601474.48705166066</v>
      </c>
      <c r="G137" s="523">
        <f t="shared" si="57"/>
        <v>661343.56659711525</v>
      </c>
      <c r="H137" s="526">
        <f t="shared" si="58"/>
        <v>201324.84536164772</v>
      </c>
      <c r="I137" s="577">
        <f t="shared" si="59"/>
        <v>201324.84536164772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2051</v>
      </c>
      <c r="D138" s="374">
        <f>IF(F137+SUM(E$99:E137)=D$92,F137,D$92-SUM(E$99:E137))</f>
        <v>601474.48705166066</v>
      </c>
      <c r="E138" s="522">
        <f>IF(+J96&lt;F137,J96,D138)</f>
        <v>119738.15909090909</v>
      </c>
      <c r="F138" s="523">
        <f t="shared" si="65"/>
        <v>481736.3279607516</v>
      </c>
      <c r="G138" s="523">
        <f t="shared" si="57"/>
        <v>541605.40750620607</v>
      </c>
      <c r="H138" s="526">
        <f t="shared" si="58"/>
        <v>186553.34063430678</v>
      </c>
      <c r="I138" s="577">
        <f t="shared" si="59"/>
        <v>186553.34063430678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2052</v>
      </c>
      <c r="D139" s="374">
        <f>IF(F138+SUM(E$99:E138)=D$92,F138,D$92-SUM(E$99:E138))</f>
        <v>481736.3279607516</v>
      </c>
      <c r="E139" s="522">
        <f>IF(+J96&lt;F138,J96,D139)</f>
        <v>119738.15909090909</v>
      </c>
      <c r="F139" s="523">
        <f t="shared" si="65"/>
        <v>361998.16886984254</v>
      </c>
      <c r="G139" s="523">
        <f t="shared" si="57"/>
        <v>421867.24841529707</v>
      </c>
      <c r="H139" s="526">
        <f t="shared" si="58"/>
        <v>171781.83590696589</v>
      </c>
      <c r="I139" s="577">
        <f t="shared" si="59"/>
        <v>171781.83590696589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2053</v>
      </c>
      <c r="D140" s="374">
        <f>IF(F139+SUM(E$99:E139)=D$92,F139,D$92-SUM(E$99:E139))</f>
        <v>361998.16886984254</v>
      </c>
      <c r="E140" s="522">
        <f>IF(+J96&lt;F139,J96,D140)</f>
        <v>119738.15909090909</v>
      </c>
      <c r="F140" s="523">
        <f t="shared" si="65"/>
        <v>242260.00977893345</v>
      </c>
      <c r="G140" s="523">
        <f t="shared" si="57"/>
        <v>302129.08932438801</v>
      </c>
      <c r="H140" s="526">
        <f t="shared" si="58"/>
        <v>157010.33117962498</v>
      </c>
      <c r="I140" s="577">
        <f t="shared" si="59"/>
        <v>157010.33117962498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2054</v>
      </c>
      <c r="D141" s="374">
        <f>IF(F140+SUM(E$99:E140)=D$92,F140,D$92-SUM(E$99:E140))</f>
        <v>242260.00977893345</v>
      </c>
      <c r="E141" s="522">
        <f>IF(+J96&lt;F140,J96,D141)</f>
        <v>119738.15909090909</v>
      </c>
      <c r="F141" s="523">
        <f t="shared" si="65"/>
        <v>122521.85068802437</v>
      </c>
      <c r="G141" s="523">
        <f t="shared" si="57"/>
        <v>182390.9302334789</v>
      </c>
      <c r="H141" s="526">
        <f t="shared" si="58"/>
        <v>142238.82645228406</v>
      </c>
      <c r="I141" s="577">
        <f t="shared" si="59"/>
        <v>142238.82645228406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2055</v>
      </c>
      <c r="D142" s="374">
        <f>IF(F141+SUM(E$99:E141)=D$92,F141,D$92-SUM(E$99:E141))</f>
        <v>122521.85068802437</v>
      </c>
      <c r="E142" s="522">
        <f>IF(+J96&lt;F141,J96,D142)</f>
        <v>119738.15909090909</v>
      </c>
      <c r="F142" s="523">
        <f t="shared" si="65"/>
        <v>2783.6915971152775</v>
      </c>
      <c r="G142" s="523">
        <f t="shared" si="57"/>
        <v>62652.771142569822</v>
      </c>
      <c r="H142" s="526">
        <f t="shared" si="58"/>
        <v>127467.32172494313</v>
      </c>
      <c r="I142" s="577">
        <f t="shared" si="59"/>
        <v>127467.32172494313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2056</v>
      </c>
      <c r="D143" s="374">
        <f>IF(F142+SUM(E$99:E142)=D$92,F142,D$92-SUM(E$99:E142))</f>
        <v>2783.6915971152775</v>
      </c>
      <c r="E143" s="522">
        <f>IF(+J96&lt;F142,J96,D143)</f>
        <v>2783.6915971152775</v>
      </c>
      <c r="F143" s="523">
        <f t="shared" si="65"/>
        <v>0</v>
      </c>
      <c r="G143" s="523">
        <f t="shared" si="57"/>
        <v>1391.8457985576388</v>
      </c>
      <c r="H143" s="526">
        <f t="shared" si="58"/>
        <v>2955.396732297072</v>
      </c>
      <c r="I143" s="577">
        <f t="shared" si="59"/>
        <v>2955.396732297072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57"/>
        <v>0</v>
      </c>
      <c r="H144" s="526">
        <f t="shared" si="58"/>
        <v>0</v>
      </c>
      <c r="I144" s="577">
        <f t="shared" si="59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5268479.0000000028</v>
      </c>
      <c r="F155" s="375"/>
      <c r="G155" s="375"/>
      <c r="H155" s="375">
        <f>SUM(H99:H154)</f>
        <v>19247200.097463649</v>
      </c>
      <c r="I155" s="375">
        <f>SUM(I99:I154)</f>
        <v>19247200.097463649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202043.65008656291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202043.65008656291</v>
      </c>
      <c r="O6" s="269"/>
      <c r="P6" s="269"/>
    </row>
    <row r="7" spans="1:17" ht="13.5" thickBot="1">
      <c r="C7" s="467" t="s">
        <v>48</v>
      </c>
      <c r="D7" s="620" t="s">
        <v>282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281</v>
      </c>
      <c r="E9" s="666" t="s">
        <v>490</v>
      </c>
      <c r="F9" s="478"/>
      <c r="G9" s="672" t="s">
        <v>543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43764.813953488374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 t="shared" ref="K23:K28" si="10">G23</f>
        <v>253803.9152686233</v>
      </c>
      <c r="L23" s="519">
        <f t="shared" si="6"/>
        <v>0</v>
      </c>
      <c r="M23" s="518">
        <f t="shared" ref="M23:M28" si="11"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 t="shared" si="10"/>
        <v>247970.33642594516</v>
      </c>
      <c r="L24" s="519">
        <f t="shared" ref="L24" si="12">IF(K24&lt;&gt;0,+G24-K24,0)</f>
        <v>0</v>
      </c>
      <c r="M24" s="518">
        <f t="shared" si="11"/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 t="shared" si="10"/>
        <v>203908.67428410932</v>
      </c>
      <c r="L25" s="519">
        <f t="shared" ref="L25" si="13">IF(K25&lt;&gt;0,+G25-K25,0)</f>
        <v>0</v>
      </c>
      <c r="M25" s="518">
        <f t="shared" si="11"/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 t="shared" si="10"/>
        <v>203899.66288933976</v>
      </c>
      <c r="L26" s="519">
        <f t="shared" ref="L26" si="14">IF(K26&lt;&gt;0,+G26-K26,0)</f>
        <v>0</v>
      </c>
      <c r="M26" s="518">
        <f t="shared" si="11"/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1476273.1134565</v>
      </c>
      <c r="E27" s="609">
        <v>44806.833333333336</v>
      </c>
      <c r="F27" s="608">
        <v>1431466.2801231667</v>
      </c>
      <c r="G27" s="609">
        <v>208285.89837452956</v>
      </c>
      <c r="H27" s="610">
        <v>208285.89837452956</v>
      </c>
      <c r="I27" s="511">
        <f t="shared" si="9"/>
        <v>0</v>
      </c>
      <c r="J27" s="511"/>
      <c r="K27" s="518">
        <f t="shared" si="10"/>
        <v>208285.89837452956</v>
      </c>
      <c r="L27" s="519">
        <f t="shared" ref="L27" si="15">IF(K27&lt;&gt;0,+G27-K27,0)</f>
        <v>0</v>
      </c>
      <c r="M27" s="518">
        <f t="shared" si="11"/>
        <v>208285.89837452956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1431466.2801231667</v>
      </c>
      <c r="E28" s="609">
        <v>44806.833333333336</v>
      </c>
      <c r="F28" s="608">
        <v>1386659.4467898335</v>
      </c>
      <c r="G28" s="609">
        <v>222809.21893516878</v>
      </c>
      <c r="H28" s="610">
        <v>222809.21893516878</v>
      </c>
      <c r="I28" s="511">
        <f t="shared" si="9"/>
        <v>0</v>
      </c>
      <c r="J28" s="511"/>
      <c r="K28" s="518">
        <f t="shared" si="10"/>
        <v>222809.21893516878</v>
      </c>
      <c r="L28" s="519">
        <f t="shared" ref="L28" si="16">IF(K28&lt;&gt;0,+G28-K28,0)</f>
        <v>0</v>
      </c>
      <c r="M28" s="518">
        <f t="shared" si="11"/>
        <v>222809.21893516878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608">
        <v>1386659.4467898335</v>
      </c>
      <c r="E29" s="609">
        <v>42770.159090909088</v>
      </c>
      <c r="F29" s="608">
        <v>1343889.2876989243</v>
      </c>
      <c r="G29" s="609">
        <v>205957.48812840792</v>
      </c>
      <c r="H29" s="610">
        <v>205957.48812840792</v>
      </c>
      <c r="I29" s="511">
        <f t="shared" si="9"/>
        <v>0</v>
      </c>
      <c r="J29" s="511"/>
      <c r="K29" s="518">
        <f t="shared" ref="K29" si="19">G29</f>
        <v>205957.48812840792</v>
      </c>
      <c r="L29" s="519">
        <f t="shared" ref="L29" si="20">IF(K29&lt;&gt;0,+G29-K29,0)</f>
        <v>0</v>
      </c>
      <c r="M29" s="518">
        <f t="shared" ref="M29" si="21">H29</f>
        <v>205957.48812840792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1343889.2876989243</v>
      </c>
      <c r="E30" s="522">
        <f>IF(+I14&lt;F29,I14,D30)</f>
        <v>43764.813953488374</v>
      </c>
      <c r="F30" s="523">
        <f t="shared" ref="F30:F48" si="24">+D30-E30</f>
        <v>1300124.4737454359</v>
      </c>
      <c r="G30" s="524">
        <f t="shared" ref="G30:G53" si="25">+I$12*((D30+F30)/2)+E30</f>
        <v>202043.65008656291</v>
      </c>
      <c r="H30" s="491">
        <f t="shared" ref="H30:H53" si="26">+I$13*((D30+F30)/2)+E30</f>
        <v>202043.65008656291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1300124.4737454359</v>
      </c>
      <c r="E31" s="522">
        <f>IF(+I14&lt;F30,I14,D31)</f>
        <v>43764.813953488374</v>
      </c>
      <c r="F31" s="523">
        <f t="shared" si="24"/>
        <v>1256359.6597919476</v>
      </c>
      <c r="G31" s="524">
        <f t="shared" si="25"/>
        <v>196803.85601502634</v>
      </c>
      <c r="H31" s="491">
        <f t="shared" si="26"/>
        <v>196803.85601502634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1256359.6597919476</v>
      </c>
      <c r="E32" s="522">
        <f>IF(+I14&lt;F31,I14,D32)</f>
        <v>43764.813953488374</v>
      </c>
      <c r="F32" s="523">
        <f t="shared" si="24"/>
        <v>1212594.8458384592</v>
      </c>
      <c r="G32" s="524">
        <f t="shared" si="25"/>
        <v>191564.06194348971</v>
      </c>
      <c r="H32" s="491">
        <f t="shared" si="26"/>
        <v>191564.06194348971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1212594.8458384592</v>
      </c>
      <c r="E33" s="522">
        <f>IF(+I14&lt;F32,I14,D33)</f>
        <v>43764.813953488374</v>
      </c>
      <c r="F33" s="523">
        <f t="shared" si="24"/>
        <v>1168830.0318849708</v>
      </c>
      <c r="G33" s="524">
        <f t="shared" si="25"/>
        <v>186324.26787195311</v>
      </c>
      <c r="H33" s="491">
        <f t="shared" si="26"/>
        <v>186324.26787195311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1168830.0318849708</v>
      </c>
      <c r="E34" s="522">
        <f>IF(+I14&lt;F33,I14,D34)</f>
        <v>43764.813953488374</v>
      </c>
      <c r="F34" s="523">
        <f t="shared" si="24"/>
        <v>1125065.2179314825</v>
      </c>
      <c r="G34" s="524">
        <f t="shared" si="25"/>
        <v>181084.47380041648</v>
      </c>
      <c r="H34" s="491">
        <f t="shared" si="26"/>
        <v>181084.47380041648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1125065.2179314825</v>
      </c>
      <c r="E35" s="522">
        <f>IF(+I14&lt;F34,I14,D35)</f>
        <v>43764.813953488374</v>
      </c>
      <c r="F35" s="523">
        <f t="shared" si="24"/>
        <v>1081300.4039779941</v>
      </c>
      <c r="G35" s="524">
        <f t="shared" si="25"/>
        <v>175844.67972887991</v>
      </c>
      <c r="H35" s="491">
        <f t="shared" si="26"/>
        <v>175844.67972887991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1081300.4039779941</v>
      </c>
      <c r="E36" s="522">
        <f>IF(+I14&lt;F35,I14,D36)</f>
        <v>43764.813953488374</v>
      </c>
      <c r="F36" s="523">
        <f t="shared" si="24"/>
        <v>1037535.5900245057</v>
      </c>
      <c r="G36" s="524">
        <f t="shared" si="25"/>
        <v>170604.88565734329</v>
      </c>
      <c r="H36" s="491">
        <f t="shared" si="26"/>
        <v>170604.88565734329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1037535.5900245057</v>
      </c>
      <c r="E37" s="522">
        <f>IF(+I14&lt;F36,I14,D37)</f>
        <v>43764.813953488374</v>
      </c>
      <c r="F37" s="523">
        <f t="shared" si="24"/>
        <v>993770.77607101738</v>
      </c>
      <c r="G37" s="524">
        <f t="shared" si="25"/>
        <v>165365.09158580669</v>
      </c>
      <c r="H37" s="491">
        <f t="shared" si="26"/>
        <v>165365.09158580669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993770.77607101738</v>
      </c>
      <c r="E38" s="522">
        <f>IF(+I14&lt;F37,I14,D38)</f>
        <v>43764.813953488374</v>
      </c>
      <c r="F38" s="523">
        <f t="shared" si="24"/>
        <v>950005.96211752901</v>
      </c>
      <c r="G38" s="524">
        <f t="shared" si="25"/>
        <v>160125.29751427009</v>
      </c>
      <c r="H38" s="491">
        <f t="shared" si="26"/>
        <v>160125.29751427009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950005.96211752901</v>
      </c>
      <c r="E39" s="522">
        <f>IF(+I14&lt;F38,I14,D39)</f>
        <v>43764.813953488374</v>
      </c>
      <c r="F39" s="523">
        <f t="shared" si="24"/>
        <v>906241.14816404064</v>
      </c>
      <c r="G39" s="524">
        <f t="shared" si="25"/>
        <v>154885.50344273349</v>
      </c>
      <c r="H39" s="491">
        <f t="shared" si="26"/>
        <v>154885.50344273349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906241.14816404064</v>
      </c>
      <c r="E40" s="522">
        <f>IF(+I14&lt;F39,I14,D40)</f>
        <v>43764.813953488374</v>
      </c>
      <c r="F40" s="523">
        <f t="shared" si="24"/>
        <v>862476.33421055228</v>
      </c>
      <c r="G40" s="524">
        <f t="shared" si="25"/>
        <v>149645.70937119686</v>
      </c>
      <c r="H40" s="491">
        <f t="shared" si="26"/>
        <v>149645.70937119686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862476.33421055228</v>
      </c>
      <c r="E41" s="522">
        <f>IF(+I14&lt;F40,I14,D41)</f>
        <v>43764.813953488374</v>
      </c>
      <c r="F41" s="523">
        <f t="shared" si="24"/>
        <v>818711.52025706391</v>
      </c>
      <c r="G41" s="524">
        <f t="shared" si="25"/>
        <v>144405.91529966026</v>
      </c>
      <c r="H41" s="491">
        <f t="shared" si="26"/>
        <v>144405.91529966026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818711.52025706391</v>
      </c>
      <c r="E42" s="522">
        <f>IF(+I14&lt;F41,I14,D42)</f>
        <v>43764.813953488374</v>
      </c>
      <c r="F42" s="523">
        <f t="shared" si="24"/>
        <v>774946.70630357554</v>
      </c>
      <c r="G42" s="524">
        <f t="shared" si="25"/>
        <v>139166.12122812367</v>
      </c>
      <c r="H42" s="491">
        <f t="shared" si="26"/>
        <v>139166.12122812367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774946.70630357554</v>
      </c>
      <c r="E43" s="522">
        <f>IF(+I14&lt;F42,I14,D43)</f>
        <v>43764.813953488374</v>
      </c>
      <c r="F43" s="523">
        <f t="shared" si="24"/>
        <v>731181.89235008718</v>
      </c>
      <c r="G43" s="524">
        <f t="shared" si="25"/>
        <v>133926.32715658707</v>
      </c>
      <c r="H43" s="491">
        <f t="shared" si="26"/>
        <v>133926.32715658707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731181.89235008718</v>
      </c>
      <c r="E44" s="522">
        <f>IF(+I14&lt;F43,I14,D44)</f>
        <v>43764.813953488374</v>
      </c>
      <c r="F44" s="523">
        <f t="shared" si="24"/>
        <v>687417.07839659881</v>
      </c>
      <c r="G44" s="524">
        <f t="shared" si="25"/>
        <v>128686.53308505044</v>
      </c>
      <c r="H44" s="491">
        <f t="shared" si="26"/>
        <v>128686.53308505044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687417.07839659881</v>
      </c>
      <c r="E45" s="522">
        <f>IF(+I14&lt;F44,I14,D45)</f>
        <v>43764.813953488374</v>
      </c>
      <c r="F45" s="523">
        <f t="shared" si="24"/>
        <v>643652.26444311044</v>
      </c>
      <c r="G45" s="524">
        <f t="shared" si="25"/>
        <v>123446.73901351384</v>
      </c>
      <c r="H45" s="491">
        <f t="shared" si="26"/>
        <v>123446.73901351384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643652.26444311044</v>
      </c>
      <c r="E46" s="522">
        <f>IF(+I14&lt;F45,I14,D46)</f>
        <v>43764.813953488374</v>
      </c>
      <c r="F46" s="523">
        <f t="shared" si="24"/>
        <v>599887.45048962208</v>
      </c>
      <c r="G46" s="524">
        <f t="shared" si="25"/>
        <v>118206.94494197724</v>
      </c>
      <c r="H46" s="491">
        <f t="shared" si="26"/>
        <v>118206.94494197724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599887.45048962208</v>
      </c>
      <c r="E47" s="522">
        <f>IF(+I14&lt;F46,I14,D47)</f>
        <v>43764.813953488374</v>
      </c>
      <c r="F47" s="523">
        <f t="shared" si="24"/>
        <v>556122.63653613371</v>
      </c>
      <c r="G47" s="524">
        <f t="shared" si="25"/>
        <v>112967.15087044064</v>
      </c>
      <c r="H47" s="491">
        <f t="shared" si="26"/>
        <v>112967.15087044064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556122.63653613371</v>
      </c>
      <c r="E48" s="522">
        <f>IF(+I14&lt;F47,I14,D48)</f>
        <v>43764.813953488374</v>
      </c>
      <c r="F48" s="523">
        <f t="shared" si="24"/>
        <v>512357.82258264534</v>
      </c>
      <c r="G48" s="524">
        <f t="shared" si="25"/>
        <v>107727.35679890402</v>
      </c>
      <c r="H48" s="491">
        <f t="shared" si="26"/>
        <v>107727.35679890402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512357.82258264534</v>
      </c>
      <c r="E49" s="522">
        <f>IF(+I14&lt;F48,I14,D49)</f>
        <v>43764.813953488374</v>
      </c>
      <c r="F49" s="523">
        <f t="shared" ref="F49:F72" si="27">+D49-E49</f>
        <v>468593.00862915698</v>
      </c>
      <c r="G49" s="524">
        <f t="shared" si="25"/>
        <v>102487.56272736742</v>
      </c>
      <c r="H49" s="491">
        <f t="shared" si="26"/>
        <v>102487.56272736742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</row>
    <row r="50" spans="2:17" ht="12.5">
      <c r="B50" s="195" t="str">
        <f t="shared" ref="B50:B72" si="32">IF(D50=F49,"","IU")</f>
        <v/>
      </c>
      <c r="C50" s="507">
        <f>IF(D11="","-",+C49+1)</f>
        <v>2045</v>
      </c>
      <c r="D50" s="523">
        <f>IF(F49+SUM(E$17:E49)=D$10,F49,D$10-SUM(E$17:E49))</f>
        <v>468593.00862915698</v>
      </c>
      <c r="E50" s="522">
        <f>IF(+I14&lt;F49,I14,D50)</f>
        <v>43764.813953488374</v>
      </c>
      <c r="F50" s="523">
        <f t="shared" si="27"/>
        <v>424828.19467566861</v>
      </c>
      <c r="G50" s="524">
        <f t="shared" si="25"/>
        <v>97247.76865583082</v>
      </c>
      <c r="H50" s="491">
        <f t="shared" si="26"/>
        <v>97247.76865583082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</row>
    <row r="51" spans="2:17" ht="12.5">
      <c r="B51" s="195" t="str">
        <f t="shared" si="32"/>
        <v/>
      </c>
      <c r="C51" s="507">
        <f>IF(D11="","-",+C50+1)</f>
        <v>2046</v>
      </c>
      <c r="D51" s="523">
        <f>IF(F50+SUM(E$17:E50)=D$10,F50,D$10-SUM(E$17:E50))</f>
        <v>424828.19467566861</v>
      </c>
      <c r="E51" s="522">
        <f>IF(+I14&lt;F50,I14,D51)</f>
        <v>43764.813953488374</v>
      </c>
      <c r="F51" s="523">
        <f t="shared" si="27"/>
        <v>381063.38072218024</v>
      </c>
      <c r="G51" s="524">
        <f t="shared" si="25"/>
        <v>92007.974584294207</v>
      </c>
      <c r="H51" s="491">
        <f t="shared" si="26"/>
        <v>92007.974584294207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</row>
    <row r="52" spans="2:17" ht="12.5">
      <c r="B52" s="195" t="str">
        <f t="shared" si="32"/>
        <v/>
      </c>
      <c r="C52" s="507">
        <f>IF(D11="","-",+C51+1)</f>
        <v>2047</v>
      </c>
      <c r="D52" s="523">
        <f>IF(F51+SUM(E$17:E51)=D$10,F51,D$10-SUM(E$17:E51))</f>
        <v>381063.38072218024</v>
      </c>
      <c r="E52" s="522">
        <f>IF(+I14&lt;F51,I14,D52)</f>
        <v>43764.813953488374</v>
      </c>
      <c r="F52" s="523">
        <f t="shared" si="27"/>
        <v>337298.56676869188</v>
      </c>
      <c r="G52" s="524">
        <f t="shared" si="25"/>
        <v>86768.180512757594</v>
      </c>
      <c r="H52" s="491">
        <f t="shared" si="26"/>
        <v>86768.180512757594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</row>
    <row r="53" spans="2:17" ht="12.5">
      <c r="B53" s="195" t="str">
        <f t="shared" si="32"/>
        <v/>
      </c>
      <c r="C53" s="507">
        <f>IF(D11="","-",+C52+1)</f>
        <v>2048</v>
      </c>
      <c r="D53" s="523">
        <f>IF(F52+SUM(E$17:E52)=D$10,F52,D$10-SUM(E$17:E52))</f>
        <v>337298.56676869188</v>
      </c>
      <c r="E53" s="522">
        <f>IF(+I14&lt;F52,I14,D53)</f>
        <v>43764.813953488374</v>
      </c>
      <c r="F53" s="523">
        <f t="shared" si="27"/>
        <v>293533.75281520351</v>
      </c>
      <c r="G53" s="524">
        <f t="shared" si="25"/>
        <v>81528.386441220995</v>
      </c>
      <c r="H53" s="491">
        <f t="shared" si="26"/>
        <v>81528.386441220995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</row>
    <row r="54" spans="2:17" ht="12.5">
      <c r="B54" s="195" t="str">
        <f t="shared" si="32"/>
        <v/>
      </c>
      <c r="C54" s="507">
        <f>IF(D11="","-",+C53+1)</f>
        <v>2049</v>
      </c>
      <c r="D54" s="523">
        <f>IF(F53+SUM(E$17:E53)=D$10,F53,D$10-SUM(E$17:E53))</f>
        <v>293533.75281520351</v>
      </c>
      <c r="E54" s="522">
        <f>IF(+I14&lt;F53,I14,D54)</f>
        <v>43764.813953488374</v>
      </c>
      <c r="F54" s="523">
        <f t="shared" si="27"/>
        <v>249768.93886171514</v>
      </c>
      <c r="G54" s="524">
        <f t="shared" ref="G54:G72" si="33">+I$12*((D54+F54)/2)+E54</f>
        <v>76288.592369684397</v>
      </c>
      <c r="H54" s="491">
        <f t="shared" ref="H54:H72" si="34">+I$13*((D54+F54)/2)+E54</f>
        <v>76288.592369684397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</row>
    <row r="55" spans="2:17" ht="12.5">
      <c r="B55" s="195" t="str">
        <f t="shared" si="32"/>
        <v/>
      </c>
      <c r="C55" s="507">
        <f>IF(D11="","-",+C54+1)</f>
        <v>2050</v>
      </c>
      <c r="D55" s="523">
        <f>IF(F54+SUM(E$17:E54)=D$10,F54,D$10-SUM(E$17:E54))</f>
        <v>249768.93886171514</v>
      </c>
      <c r="E55" s="522">
        <f>IF(+I14&lt;F54,I14,D55)</f>
        <v>43764.813953488374</v>
      </c>
      <c r="F55" s="523">
        <f t="shared" si="27"/>
        <v>206004.12490822678</v>
      </c>
      <c r="G55" s="524">
        <f t="shared" si="33"/>
        <v>71048.798298147783</v>
      </c>
      <c r="H55" s="491">
        <f t="shared" si="34"/>
        <v>71048.798298147783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</row>
    <row r="56" spans="2:17" ht="12.5">
      <c r="B56" s="195" t="str">
        <f t="shared" si="32"/>
        <v/>
      </c>
      <c r="C56" s="507">
        <f>IF(D11="","-",+C55+1)</f>
        <v>2051</v>
      </c>
      <c r="D56" s="523">
        <f>IF(F55+SUM(E$17:E55)=D$10,F55,D$10-SUM(E$17:E55))</f>
        <v>206004.12490822678</v>
      </c>
      <c r="E56" s="522">
        <f>IF(+I14&lt;F55,I14,D56)</f>
        <v>43764.813953488374</v>
      </c>
      <c r="F56" s="523">
        <f t="shared" si="27"/>
        <v>162239.31095473841</v>
      </c>
      <c r="G56" s="524">
        <f t="shared" si="33"/>
        <v>65809.004226611185</v>
      </c>
      <c r="H56" s="491">
        <f t="shared" si="34"/>
        <v>65809.004226611185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</row>
    <row r="57" spans="2:17" ht="12.5">
      <c r="B57" s="195" t="str">
        <f t="shared" si="32"/>
        <v/>
      </c>
      <c r="C57" s="507">
        <f>IF(D11="","-",+C56+1)</f>
        <v>2052</v>
      </c>
      <c r="D57" s="523">
        <f>IF(F56+SUM(E$17:E56)=D$10,F56,D$10-SUM(E$17:E56))</f>
        <v>162239.31095473841</v>
      </c>
      <c r="E57" s="522">
        <f>IF(+I14&lt;F56,I14,D57)</f>
        <v>43764.813953488374</v>
      </c>
      <c r="F57" s="523">
        <f t="shared" si="27"/>
        <v>118474.49700125004</v>
      </c>
      <c r="G57" s="524">
        <f t="shared" si="33"/>
        <v>60569.210155074572</v>
      </c>
      <c r="H57" s="491">
        <f t="shared" si="34"/>
        <v>60569.210155074572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</row>
    <row r="58" spans="2:17" ht="12.5">
      <c r="B58" s="195" t="str">
        <f t="shared" si="32"/>
        <v/>
      </c>
      <c r="C58" s="507">
        <f>IF(D11="","-",+C57+1)</f>
        <v>2053</v>
      </c>
      <c r="D58" s="523">
        <f>IF(F57+SUM(E$17:E57)=D$10,F57,D$10-SUM(E$17:E57))</f>
        <v>118474.49700125004</v>
      </c>
      <c r="E58" s="522">
        <f>IF(+I14&lt;F57,I14,D58)</f>
        <v>43764.813953488374</v>
      </c>
      <c r="F58" s="523">
        <f t="shared" si="27"/>
        <v>74709.683047761675</v>
      </c>
      <c r="G58" s="524">
        <f t="shared" si="33"/>
        <v>55329.416083537973</v>
      </c>
      <c r="H58" s="491">
        <f t="shared" si="34"/>
        <v>55329.416083537973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2"/>
        <v/>
      </c>
      <c r="C59" s="507">
        <f>IF(D11="","-",+C58+1)</f>
        <v>2054</v>
      </c>
      <c r="D59" s="523">
        <f>IF(F58+SUM(E$17:E58)=D$10,F58,D$10-SUM(E$17:E58))</f>
        <v>74709.683047761675</v>
      </c>
      <c r="E59" s="522">
        <f>IF(+I14&lt;F58,I14,D59)</f>
        <v>43764.813953488374</v>
      </c>
      <c r="F59" s="523">
        <f t="shared" si="27"/>
        <v>30944.869094273301</v>
      </c>
      <c r="G59" s="524">
        <f t="shared" si="33"/>
        <v>50089.622012001368</v>
      </c>
      <c r="H59" s="491">
        <f t="shared" si="34"/>
        <v>50089.622012001368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</row>
    <row r="60" spans="2:17" ht="12.5">
      <c r="B60" s="195" t="str">
        <f t="shared" si="32"/>
        <v/>
      </c>
      <c r="C60" s="507">
        <f>IF(D11="","-",+C59+1)</f>
        <v>2055</v>
      </c>
      <c r="D60" s="523">
        <f>IF(F59+SUM(E$17:E59)=D$10,F59,D$10-SUM(E$17:E59))</f>
        <v>30944.869094273301</v>
      </c>
      <c r="E60" s="522">
        <f>IF(+I14&lt;F59,I14,D60)</f>
        <v>30944.869094273301</v>
      </c>
      <c r="F60" s="523">
        <f t="shared" si="27"/>
        <v>0</v>
      </c>
      <c r="G60" s="524">
        <f t="shared" si="33"/>
        <v>32797.324605645648</v>
      </c>
      <c r="H60" s="491">
        <f t="shared" si="34"/>
        <v>32797.324605645648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</row>
    <row r="61" spans="2:17" ht="12.5">
      <c r="B61" s="195" t="str">
        <f t="shared" si="3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6">
        <f t="shared" si="33"/>
        <v>0</v>
      </c>
      <c r="H61" s="491">
        <f t="shared" si="34"/>
        <v>0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</row>
    <row r="62" spans="2:17" ht="12.5">
      <c r="B62" s="195" t="str">
        <f t="shared" si="3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33"/>
        <v>0</v>
      </c>
      <c r="H62" s="491">
        <f t="shared" si="34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</row>
    <row r="63" spans="2:17" ht="12.5">
      <c r="B63" s="195" t="str">
        <f t="shared" si="3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33"/>
        <v>0</v>
      </c>
      <c r="H63" s="491">
        <f t="shared" si="34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</row>
    <row r="64" spans="2:17" ht="12.5">
      <c r="B64" s="195" t="str">
        <f t="shared" si="3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33"/>
        <v>0</v>
      </c>
      <c r="H64" s="491">
        <f t="shared" si="34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</row>
    <row r="65" spans="1:16" ht="12.5">
      <c r="B65" s="195" t="str">
        <f t="shared" si="3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33"/>
        <v>0</v>
      </c>
      <c r="H65" s="491">
        <f t="shared" si="34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</row>
    <row r="66" spans="1:16" ht="12.5">
      <c r="B66" s="195" t="str">
        <f t="shared" si="3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33"/>
        <v>0</v>
      </c>
      <c r="H66" s="491">
        <f t="shared" si="34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</row>
    <row r="67" spans="1:16" ht="12.5">
      <c r="B67" s="195" t="str">
        <f t="shared" si="3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33"/>
        <v>0</v>
      </c>
      <c r="H67" s="491">
        <f t="shared" si="34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</row>
    <row r="68" spans="1:16" ht="12.5">
      <c r="B68" s="195" t="str">
        <f t="shared" si="3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33"/>
        <v>0</v>
      </c>
      <c r="H68" s="491">
        <f t="shared" si="34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</row>
    <row r="69" spans="1:16" ht="12.5">
      <c r="B69" s="195" t="str">
        <f t="shared" si="3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33"/>
        <v>0</v>
      </c>
      <c r="H69" s="491">
        <f t="shared" si="34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</row>
    <row r="70" spans="1:16" ht="12.5">
      <c r="B70" s="195" t="str">
        <f t="shared" si="3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33"/>
        <v>0</v>
      </c>
      <c r="H70" s="491">
        <f t="shared" si="34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</row>
    <row r="71" spans="1:16" ht="12.5">
      <c r="B71" s="195" t="str">
        <f t="shared" si="3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33"/>
        <v>0</v>
      </c>
      <c r="H71" s="491">
        <f t="shared" si="34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</row>
    <row r="72" spans="1:16" ht="13" thickBot="1">
      <c r="B72" s="195" t="str">
        <f t="shared" si="3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33"/>
        <v>0</v>
      </c>
      <c r="H72" s="471">
        <f t="shared" si="34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</row>
    <row r="73" spans="1:16" ht="12.5">
      <c r="C73" s="374" t="s">
        <v>78</v>
      </c>
      <c r="D73" s="375"/>
      <c r="E73" s="375">
        <f>SUM(E17:E72)</f>
        <v>1881887</v>
      </c>
      <c r="F73" s="375"/>
      <c r="G73" s="375">
        <f>SUM(G17:G72)</f>
        <v>6970312.8368499335</v>
      </c>
      <c r="H73" s="375">
        <f>SUM(H17:H72)</f>
        <v>6970312.8368499335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222809.21893516878</v>
      </c>
      <c r="N87" s="546">
        <f>IF(J92&lt;D11,0,VLOOKUP(J92,C17:O72,11))</f>
        <v>222809.21893516878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217137.38607340044</v>
      </c>
      <c r="N88" s="550">
        <f>IF(J92&lt;D11,0,VLOOKUP(J92,C99:P154,7))</f>
        <v>217137.38607340044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-5671.8328617683437</v>
      </c>
      <c r="N89" s="555">
        <f>+N88-N87</f>
        <v>-5671.8328617683437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42770.159090909088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35">+I99-H99</f>
        <v>0</v>
      </c>
      <c r="K99" s="514"/>
      <c r="L99" s="512">
        <f t="shared" ref="L99:L104" si="36">H99</f>
        <v>138821.56113909211</v>
      </c>
      <c r="M99" s="597">
        <f t="shared" ref="M99:M130" si="37">IF(L99&lt;&gt;0,+H99-L99,0)</f>
        <v>0</v>
      </c>
      <c r="N99" s="512">
        <f t="shared" ref="N99:N104" si="38">I99</f>
        <v>138821.56113909211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36"/>
        <v>296379.53273897158</v>
      </c>
      <c r="M100" s="519">
        <f t="shared" ref="M100:M105" si="42">IF(L100&lt;&gt;0,+H100-L100,0)</f>
        <v>0</v>
      </c>
      <c r="N100" s="518">
        <f t="shared" si="38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36"/>
        <v>291463.97554748988</v>
      </c>
      <c r="M101" s="519">
        <f t="shared" si="42"/>
        <v>0</v>
      </c>
      <c r="N101" s="518">
        <f t="shared" si="38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35"/>
        <v>0</v>
      </c>
      <c r="K102" s="514"/>
      <c r="L102" s="518">
        <f t="shared" si="36"/>
        <v>278020.60623720445</v>
      </c>
      <c r="M102" s="519">
        <f t="shared" si="42"/>
        <v>0</v>
      </c>
      <c r="N102" s="518">
        <f t="shared" si="38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35"/>
        <v>0</v>
      </c>
      <c r="K103" s="514"/>
      <c r="L103" s="518">
        <f t="shared" si="36"/>
        <v>262827.69435337436</v>
      </c>
      <c r="M103" s="519">
        <f t="shared" si="42"/>
        <v>0</v>
      </c>
      <c r="N103" s="518">
        <f t="shared" si="38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35"/>
        <v>0</v>
      </c>
      <c r="K104" s="514"/>
      <c r="L104" s="518">
        <f t="shared" si="36"/>
        <v>249036.58491645948</v>
      </c>
      <c r="M104" s="519">
        <f t="shared" si="42"/>
        <v>0</v>
      </c>
      <c r="N104" s="518">
        <f t="shared" si="38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35"/>
        <v>0</v>
      </c>
      <c r="K105" s="514"/>
      <c r="L105" s="518">
        <f t="shared" ref="L105" si="43">H105</f>
        <v>217627.83363465747</v>
      </c>
      <c r="M105" s="519">
        <f t="shared" si="42"/>
        <v>0</v>
      </c>
      <c r="N105" s="518">
        <f t="shared" ref="N105" si="44">I105</f>
        <v>217627.83363465747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35"/>
        <v>0</v>
      </c>
      <c r="K106" s="514"/>
      <c r="L106" s="518">
        <f t="shared" ref="L106:L107" si="45">H106</f>
        <v>214195.37291245433</v>
      </c>
      <c r="M106" s="519">
        <f t="shared" ref="M106:M107" si="46">IF(L106&lt;&gt;0,+H106-L106,0)</f>
        <v>0</v>
      </c>
      <c r="N106" s="518">
        <f t="shared" ref="N106:N107" si="47">I106</f>
        <v>214195.37291245433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35"/>
        <v>0</v>
      </c>
      <c r="K107" s="514"/>
      <c r="L107" s="518">
        <f t="shared" si="45"/>
        <v>211322.4974139453</v>
      </c>
      <c r="M107" s="519">
        <f t="shared" si="46"/>
        <v>0</v>
      </c>
      <c r="N107" s="518">
        <f t="shared" si="47"/>
        <v>211322.4974139453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2021</v>
      </c>
      <c r="D108" s="508">
        <v>1525516.3720930237</v>
      </c>
      <c r="E108" s="516">
        <v>45899.682926829271</v>
      </c>
      <c r="F108" s="515">
        <v>1479616.6891661945</v>
      </c>
      <c r="G108" s="515">
        <v>1502566.5306296092</v>
      </c>
      <c r="H108" s="575">
        <v>216462.36022340748</v>
      </c>
      <c r="I108" s="576">
        <v>216462.36022340748</v>
      </c>
      <c r="J108" s="514">
        <f t="shared" si="35"/>
        <v>0</v>
      </c>
      <c r="K108" s="514"/>
      <c r="L108" s="518">
        <f t="shared" ref="L108" si="48">H108</f>
        <v>216462.36022340748</v>
      </c>
      <c r="M108" s="519">
        <f t="shared" ref="M108" si="49">IF(L108&lt;&gt;0,+H108-L108,0)</f>
        <v>0</v>
      </c>
      <c r="N108" s="518">
        <f t="shared" ref="N108" si="50">I108</f>
        <v>216462.36022340748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2022</v>
      </c>
      <c r="D109" s="374">
        <v>1479616.6891661945</v>
      </c>
      <c r="E109" s="522">
        <v>44806.833333333336</v>
      </c>
      <c r="F109" s="523">
        <v>1434809.8558328613</v>
      </c>
      <c r="G109" s="523">
        <v>1457213.2724995278</v>
      </c>
      <c r="H109" s="526">
        <v>215967.96117390104</v>
      </c>
      <c r="I109" s="577">
        <v>215967.96117390104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2023</v>
      </c>
      <c r="D110" s="374">
        <f>IF(F109+SUM(E$99:E109)=D$92,F109,D$92-SUM(E$99:E109))</f>
        <v>1434809.8558328613</v>
      </c>
      <c r="E110" s="522">
        <f>IF(+J96&lt;F109,J96,D110)</f>
        <v>42770.159090909088</v>
      </c>
      <c r="F110" s="523">
        <f t="shared" ref="F110:F131" si="53">+D110-E110</f>
        <v>1392039.6967419521</v>
      </c>
      <c r="G110" s="523">
        <f t="shared" ref="G110:G130" si="54">+(F110+D110)/2</f>
        <v>1413424.7762874067</v>
      </c>
      <c r="H110" s="526">
        <f t="shared" ref="H110:H130" si="55">+J$94*G110+E110</f>
        <v>217137.38607340044</v>
      </c>
      <c r="I110" s="577">
        <f t="shared" ref="I110:I130" si="56">+J$95*G110+E110</f>
        <v>217137.38607340044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2024</v>
      </c>
      <c r="D111" s="374">
        <f>IF(F110+SUM(E$99:E110)=D$92,F110,D$92-SUM(E$99:E110))</f>
        <v>1392039.6967419521</v>
      </c>
      <c r="E111" s="522">
        <f>IF(+J96&lt;F110,J96,D111)</f>
        <v>42770.159090909088</v>
      </c>
      <c r="F111" s="523">
        <f t="shared" si="53"/>
        <v>1349269.5376510429</v>
      </c>
      <c r="G111" s="523">
        <f t="shared" si="54"/>
        <v>1370654.6171964975</v>
      </c>
      <c r="H111" s="526">
        <f t="shared" si="55"/>
        <v>211861.04299282224</v>
      </c>
      <c r="I111" s="577">
        <f t="shared" si="56"/>
        <v>211861.04299282224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2025</v>
      </c>
      <c r="D112" s="374">
        <f>IF(F111+SUM(E$99:E111)=D$92,F111,D$92-SUM(E$99:E111))</f>
        <v>1349269.5376510429</v>
      </c>
      <c r="E112" s="522">
        <f>IF(+J96&lt;F111,J96,D112)</f>
        <v>42770.159090909088</v>
      </c>
      <c r="F112" s="523">
        <f t="shared" si="53"/>
        <v>1306499.3785601337</v>
      </c>
      <c r="G112" s="523">
        <f t="shared" si="54"/>
        <v>1327884.4581055883</v>
      </c>
      <c r="H112" s="526">
        <f t="shared" si="55"/>
        <v>206584.69991224408</v>
      </c>
      <c r="I112" s="577">
        <f t="shared" si="56"/>
        <v>206584.69991224408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2026</v>
      </c>
      <c r="D113" s="374">
        <f>IF(F112+SUM(E$99:E112)=D$92,F112,D$92-SUM(E$99:E112))</f>
        <v>1306499.3785601337</v>
      </c>
      <c r="E113" s="522">
        <f>IF(+J96&lt;F112,J96,D113)</f>
        <v>42770.159090909088</v>
      </c>
      <c r="F113" s="523">
        <f t="shared" si="53"/>
        <v>1263729.2194692246</v>
      </c>
      <c r="G113" s="523">
        <f t="shared" si="54"/>
        <v>1285114.2990146792</v>
      </c>
      <c r="H113" s="526">
        <f t="shared" si="55"/>
        <v>201308.35683166588</v>
      </c>
      <c r="I113" s="577">
        <f t="shared" si="56"/>
        <v>201308.35683166588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2027</v>
      </c>
      <c r="D114" s="374">
        <f>IF(F113+SUM(E$99:E113)=D$92,F113,D$92-SUM(E$99:E113))</f>
        <v>1263729.2194692246</v>
      </c>
      <c r="E114" s="522">
        <f>IF(+J96&lt;F113,J96,D114)</f>
        <v>42770.159090909088</v>
      </c>
      <c r="F114" s="523">
        <f t="shared" si="53"/>
        <v>1220959.0603783154</v>
      </c>
      <c r="G114" s="523">
        <f t="shared" si="54"/>
        <v>1242344.13992377</v>
      </c>
      <c r="H114" s="526">
        <f t="shared" si="55"/>
        <v>196032.01375108771</v>
      </c>
      <c r="I114" s="577">
        <f t="shared" si="56"/>
        <v>196032.01375108771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2028</v>
      </c>
      <c r="D115" s="374">
        <f>IF(F114+SUM(E$99:E114)=D$92,F114,D$92-SUM(E$99:E114))</f>
        <v>1220959.0603783154</v>
      </c>
      <c r="E115" s="522">
        <f>IF(+J96&lt;F114,J96,D115)</f>
        <v>42770.159090909088</v>
      </c>
      <c r="F115" s="523">
        <f t="shared" si="53"/>
        <v>1178188.9012874062</v>
      </c>
      <c r="G115" s="523">
        <f t="shared" si="54"/>
        <v>1199573.9808328608</v>
      </c>
      <c r="H115" s="526">
        <f t="shared" si="55"/>
        <v>190755.67067050951</v>
      </c>
      <c r="I115" s="577">
        <f t="shared" si="56"/>
        <v>190755.67067050951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2029</v>
      </c>
      <c r="D116" s="374">
        <f>IF(F115+SUM(E$99:E115)=D$92,F115,D$92-SUM(E$99:E115))</f>
        <v>1178188.9012874062</v>
      </c>
      <c r="E116" s="522">
        <f>IF(+J96&lt;F115,J96,D116)</f>
        <v>42770.159090909088</v>
      </c>
      <c r="F116" s="523">
        <f t="shared" si="53"/>
        <v>1135418.742196497</v>
      </c>
      <c r="G116" s="523">
        <f t="shared" si="54"/>
        <v>1156803.8217419516</v>
      </c>
      <c r="H116" s="526">
        <f t="shared" si="55"/>
        <v>185479.32758993132</v>
      </c>
      <c r="I116" s="577">
        <f t="shared" si="56"/>
        <v>185479.32758993132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2030</v>
      </c>
      <c r="D117" s="374">
        <f>IF(F116+SUM(E$99:E116)=D$92,F116,D$92-SUM(E$99:E116))</f>
        <v>1135418.742196497</v>
      </c>
      <c r="E117" s="522">
        <f>IF(+J96&lt;F116,J96,D117)</f>
        <v>42770.159090909088</v>
      </c>
      <c r="F117" s="523">
        <f t="shared" si="53"/>
        <v>1092648.5831055879</v>
      </c>
      <c r="G117" s="523">
        <f t="shared" si="54"/>
        <v>1114033.6626510425</v>
      </c>
      <c r="H117" s="526">
        <f t="shared" si="55"/>
        <v>180202.98450935315</v>
      </c>
      <c r="I117" s="577">
        <f t="shared" si="56"/>
        <v>180202.98450935315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2031</v>
      </c>
      <c r="D118" s="374">
        <f>IF(F117+SUM(E$99:E117)=D$92,F117,D$92-SUM(E$99:E117))</f>
        <v>1092648.5831055879</v>
      </c>
      <c r="E118" s="522">
        <f>IF(+J96&lt;F117,J96,D118)</f>
        <v>42770.159090909088</v>
      </c>
      <c r="F118" s="523">
        <f t="shared" si="53"/>
        <v>1049878.4240146787</v>
      </c>
      <c r="G118" s="523">
        <f t="shared" si="54"/>
        <v>1071263.5035601333</v>
      </c>
      <c r="H118" s="526">
        <f t="shared" si="55"/>
        <v>174926.64142877495</v>
      </c>
      <c r="I118" s="577">
        <f t="shared" si="56"/>
        <v>174926.64142877495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2032</v>
      </c>
      <c r="D119" s="374">
        <f>IF(F118+SUM(E$99:E118)=D$92,F118,D$92-SUM(E$99:E118))</f>
        <v>1049878.4240146787</v>
      </c>
      <c r="E119" s="522">
        <f>IF(+J96&lt;F118,J96,D119)</f>
        <v>42770.159090909088</v>
      </c>
      <c r="F119" s="523">
        <f t="shared" si="53"/>
        <v>1007108.2649237696</v>
      </c>
      <c r="G119" s="523">
        <f t="shared" si="54"/>
        <v>1028493.3444692241</v>
      </c>
      <c r="H119" s="526">
        <f t="shared" si="55"/>
        <v>169650.29834819678</v>
      </c>
      <c r="I119" s="577">
        <f t="shared" si="56"/>
        <v>169650.29834819678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2033</v>
      </c>
      <c r="D120" s="374">
        <f>IF(F119+SUM(E$99:E119)=D$92,F119,D$92-SUM(E$99:E119))</f>
        <v>1007108.2649237696</v>
      </c>
      <c r="E120" s="522">
        <f>IF(+J96&lt;F119,J96,D120)</f>
        <v>42770.159090909088</v>
      </c>
      <c r="F120" s="523">
        <f t="shared" si="53"/>
        <v>964338.10583286057</v>
      </c>
      <c r="G120" s="523">
        <f t="shared" si="54"/>
        <v>985723.18537831516</v>
      </c>
      <c r="H120" s="526">
        <f t="shared" si="55"/>
        <v>164373.95526761864</v>
      </c>
      <c r="I120" s="577">
        <f t="shared" si="56"/>
        <v>164373.95526761864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2034</v>
      </c>
      <c r="D121" s="374">
        <f>IF(F120+SUM(E$99:E120)=D$92,F120,D$92-SUM(E$99:E120))</f>
        <v>964338.10583286057</v>
      </c>
      <c r="E121" s="522">
        <f>IF(+J96&lt;F120,J96,D121)</f>
        <v>42770.159090909088</v>
      </c>
      <c r="F121" s="523">
        <f t="shared" si="53"/>
        <v>921567.94674195151</v>
      </c>
      <c r="G121" s="523">
        <f t="shared" si="54"/>
        <v>942953.02628740598</v>
      </c>
      <c r="H121" s="526">
        <f t="shared" si="55"/>
        <v>159097.61218704045</v>
      </c>
      <c r="I121" s="577">
        <f t="shared" si="56"/>
        <v>159097.61218704045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2035</v>
      </c>
      <c r="D122" s="374">
        <f>IF(F121+SUM(E$99:E121)=D$92,F121,D$92-SUM(E$99:E121))</f>
        <v>921567.94674195151</v>
      </c>
      <c r="E122" s="522">
        <f>IF(+J96&lt;F121,J96,D122)</f>
        <v>42770.159090909088</v>
      </c>
      <c r="F122" s="523">
        <f t="shared" si="53"/>
        <v>878797.78765104245</v>
      </c>
      <c r="G122" s="523">
        <f t="shared" si="54"/>
        <v>900182.86719649704</v>
      </c>
      <c r="H122" s="526">
        <f t="shared" si="55"/>
        <v>153821.26910646228</v>
      </c>
      <c r="I122" s="577">
        <f t="shared" si="56"/>
        <v>153821.26910646228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2036</v>
      </c>
      <c r="D123" s="374">
        <f>IF(F122+SUM(E$99:E122)=D$92,F122,D$92-SUM(E$99:E122))</f>
        <v>878797.78765104245</v>
      </c>
      <c r="E123" s="522">
        <f>IF(+J96&lt;F122,J96,D123)</f>
        <v>42770.159090909088</v>
      </c>
      <c r="F123" s="523">
        <f t="shared" si="53"/>
        <v>836027.62856013339</v>
      </c>
      <c r="G123" s="523">
        <f t="shared" si="54"/>
        <v>857412.70810558787</v>
      </c>
      <c r="H123" s="526">
        <f t="shared" si="55"/>
        <v>148544.92602588411</v>
      </c>
      <c r="I123" s="577">
        <f t="shared" si="56"/>
        <v>148544.92602588411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2037</v>
      </c>
      <c r="D124" s="374">
        <f>IF(F123+SUM(E$99:E123)=D$92,F123,D$92-SUM(E$99:E123))</f>
        <v>836027.62856013339</v>
      </c>
      <c r="E124" s="522">
        <f>IF(+J96&lt;F123,J96,D124)</f>
        <v>42770.159090909088</v>
      </c>
      <c r="F124" s="523">
        <f t="shared" si="53"/>
        <v>793257.46946922434</v>
      </c>
      <c r="G124" s="523">
        <f t="shared" si="54"/>
        <v>814642.54901467892</v>
      </c>
      <c r="H124" s="526">
        <f t="shared" si="55"/>
        <v>143268.58294530594</v>
      </c>
      <c r="I124" s="577">
        <f t="shared" si="56"/>
        <v>143268.58294530594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2038</v>
      </c>
      <c r="D125" s="374">
        <f>IF(F124+SUM(E$99:E124)=D$92,F124,D$92-SUM(E$99:E124))</f>
        <v>793257.46946922434</v>
      </c>
      <c r="E125" s="522">
        <f>IF(+J96&lt;F124,J96,D125)</f>
        <v>42770.159090909088</v>
      </c>
      <c r="F125" s="523">
        <f t="shared" si="53"/>
        <v>750487.31037831528</v>
      </c>
      <c r="G125" s="523">
        <f t="shared" si="54"/>
        <v>771872.38992376975</v>
      </c>
      <c r="H125" s="526">
        <f t="shared" si="55"/>
        <v>137992.23986472777</v>
      </c>
      <c r="I125" s="577">
        <f t="shared" si="56"/>
        <v>137992.23986472777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2039</v>
      </c>
      <c r="D126" s="374">
        <f>IF(F125+SUM(E$99:E125)=D$92,F125,D$92-SUM(E$99:E125))</f>
        <v>750487.31037831528</v>
      </c>
      <c r="E126" s="522">
        <f>IF(+J96&lt;F125,J96,D126)</f>
        <v>42770.159090909088</v>
      </c>
      <c r="F126" s="523">
        <f t="shared" si="53"/>
        <v>707717.15128740622</v>
      </c>
      <c r="G126" s="523">
        <f t="shared" si="54"/>
        <v>729102.23083286081</v>
      </c>
      <c r="H126" s="526">
        <f t="shared" si="55"/>
        <v>132715.89678414961</v>
      </c>
      <c r="I126" s="577">
        <f t="shared" si="56"/>
        <v>132715.89678414961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2040</v>
      </c>
      <c r="D127" s="374">
        <f>IF(F126+SUM(E$99:E126)=D$92,F126,D$92-SUM(E$99:E126))</f>
        <v>707717.15128740622</v>
      </c>
      <c r="E127" s="522">
        <f>IF(+J96&lt;F126,J96,D127)</f>
        <v>42770.159090909088</v>
      </c>
      <c r="F127" s="523">
        <f t="shared" si="53"/>
        <v>664946.99219649716</v>
      </c>
      <c r="G127" s="523">
        <f t="shared" si="54"/>
        <v>686332.07174195163</v>
      </c>
      <c r="H127" s="526">
        <f t="shared" si="55"/>
        <v>127439.55370357142</v>
      </c>
      <c r="I127" s="577">
        <f t="shared" si="56"/>
        <v>127439.55370357142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2041</v>
      </c>
      <c r="D128" s="374">
        <f>IF(F127+SUM(E$99:E127)=D$92,F127,D$92-SUM(E$99:E127))</f>
        <v>664946.99219649716</v>
      </c>
      <c r="E128" s="522">
        <f>IF(+J96&lt;F127,J96,D128)</f>
        <v>42770.159090909088</v>
      </c>
      <c r="F128" s="523">
        <f t="shared" si="53"/>
        <v>622176.8331055881</v>
      </c>
      <c r="G128" s="523">
        <f t="shared" si="54"/>
        <v>643561.91265104269</v>
      </c>
      <c r="H128" s="526">
        <f t="shared" si="55"/>
        <v>122163.21062299327</v>
      </c>
      <c r="I128" s="577">
        <f t="shared" si="56"/>
        <v>122163.21062299327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2042</v>
      </c>
      <c r="D129" s="374">
        <f>IF(F128+SUM(E$99:E128)=D$92,F128,D$92-SUM(E$99:E128))</f>
        <v>622176.8331055881</v>
      </c>
      <c r="E129" s="522">
        <f>IF(+J96&lt;F128,J96,D129)</f>
        <v>42770.159090909088</v>
      </c>
      <c r="F129" s="523">
        <f t="shared" si="53"/>
        <v>579406.67401467904</v>
      </c>
      <c r="G129" s="523">
        <f t="shared" si="54"/>
        <v>600791.75356013351</v>
      </c>
      <c r="H129" s="526">
        <f t="shared" si="55"/>
        <v>116886.86754241509</v>
      </c>
      <c r="I129" s="577">
        <f t="shared" si="56"/>
        <v>116886.86754241509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2043</v>
      </c>
      <c r="D130" s="374">
        <f>IF(F129+SUM(E$99:E129)=D$92,F129,D$92-SUM(E$99:E129))</f>
        <v>579406.67401467904</v>
      </c>
      <c r="E130" s="522">
        <f>IF(+J96&lt;F129,J96,D130)</f>
        <v>42770.159090909088</v>
      </c>
      <c r="F130" s="523">
        <f t="shared" si="53"/>
        <v>536636.51492376998</v>
      </c>
      <c r="G130" s="523">
        <f t="shared" si="54"/>
        <v>558021.59446922457</v>
      </c>
      <c r="H130" s="526">
        <f t="shared" si="55"/>
        <v>111610.52446183693</v>
      </c>
      <c r="I130" s="577">
        <f t="shared" si="56"/>
        <v>111610.52446183693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2044</v>
      </c>
      <c r="D131" s="374">
        <f>IF(F130+SUM(E$99:E130)=D$92,F130,D$92-SUM(E$99:E130))</f>
        <v>536636.51492376998</v>
      </c>
      <c r="E131" s="522">
        <f>IF(+J96&lt;F130,J96,D131)</f>
        <v>42770.159090909088</v>
      </c>
      <c r="F131" s="523">
        <f t="shared" si="53"/>
        <v>493866.35583286092</v>
      </c>
      <c r="G131" s="523">
        <f t="shared" ref="G131:G154" si="57">+(F131+D131)/2</f>
        <v>515251.43537831545</v>
      </c>
      <c r="H131" s="526">
        <f t="shared" ref="H131:H154" si="58">+J$94*G131+E131</f>
        <v>106334.18138125875</v>
      </c>
      <c r="I131" s="577">
        <f t="shared" ref="I131:I154" si="59">+J$95*G131+E131</f>
        <v>106334.18138125875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2045</v>
      </c>
      <c r="D132" s="374">
        <f>IF(F131+SUM(E$99:E131)=D$92,F131,D$92-SUM(E$99:E131))</f>
        <v>493866.35583286092</v>
      </c>
      <c r="E132" s="522">
        <f>IF(+J96&lt;F131,J96,D132)</f>
        <v>42770.159090909088</v>
      </c>
      <c r="F132" s="523">
        <f t="shared" ref="F132:F154" si="65">+D132-E132</f>
        <v>451096.19674195186</v>
      </c>
      <c r="G132" s="523">
        <f t="shared" si="57"/>
        <v>472481.27628740639</v>
      </c>
      <c r="H132" s="526">
        <f t="shared" si="58"/>
        <v>101057.83830068058</v>
      </c>
      <c r="I132" s="577">
        <f t="shared" si="59"/>
        <v>101057.83830068058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2046</v>
      </c>
      <c r="D133" s="374">
        <f>IF(F132+SUM(E$99:E132)=D$92,F132,D$92-SUM(E$99:E132))</f>
        <v>451096.19674195186</v>
      </c>
      <c r="E133" s="522">
        <f>IF(+J96&lt;F132,J96,D133)</f>
        <v>42770.159090909088</v>
      </c>
      <c r="F133" s="523">
        <f t="shared" si="65"/>
        <v>408326.0376510428</v>
      </c>
      <c r="G133" s="523">
        <f t="shared" si="57"/>
        <v>429711.11719649733</v>
      </c>
      <c r="H133" s="526">
        <f t="shared" si="58"/>
        <v>95781.495220102413</v>
      </c>
      <c r="I133" s="577">
        <f t="shared" si="59"/>
        <v>95781.495220102413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2047</v>
      </c>
      <c r="D134" s="374">
        <f>IF(F133+SUM(E$99:E133)=D$92,F133,D$92-SUM(E$99:E133))</f>
        <v>408326.0376510428</v>
      </c>
      <c r="E134" s="522">
        <f>IF(+J96&lt;F133,J96,D134)</f>
        <v>42770.159090909088</v>
      </c>
      <c r="F134" s="523">
        <f t="shared" si="65"/>
        <v>365555.87856013374</v>
      </c>
      <c r="G134" s="523">
        <f t="shared" si="57"/>
        <v>386940.95810558827</v>
      </c>
      <c r="H134" s="526">
        <f t="shared" si="58"/>
        <v>90505.152139524231</v>
      </c>
      <c r="I134" s="577">
        <f t="shared" si="59"/>
        <v>90505.152139524231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2048</v>
      </c>
      <c r="D135" s="374">
        <f>IF(F134+SUM(E$99:E134)=D$92,F134,D$92-SUM(E$99:E134))</f>
        <v>365555.87856013374</v>
      </c>
      <c r="E135" s="522">
        <f>IF(+J96&lt;F134,J96,D135)</f>
        <v>42770.159090909088</v>
      </c>
      <c r="F135" s="523">
        <f t="shared" si="65"/>
        <v>322785.71946922468</v>
      </c>
      <c r="G135" s="523">
        <f t="shared" si="57"/>
        <v>344170.79901467921</v>
      </c>
      <c r="H135" s="526">
        <f t="shared" si="58"/>
        <v>85228.809058946063</v>
      </c>
      <c r="I135" s="577">
        <f t="shared" si="59"/>
        <v>85228.809058946063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2049</v>
      </c>
      <c r="D136" s="374">
        <f>IF(F135+SUM(E$99:E135)=D$92,F135,D$92-SUM(E$99:E135))</f>
        <v>322785.71946922468</v>
      </c>
      <c r="E136" s="522">
        <f>IF(+J96&lt;F135,J96,D136)</f>
        <v>42770.159090909088</v>
      </c>
      <c r="F136" s="523">
        <f t="shared" si="65"/>
        <v>280015.56037831563</v>
      </c>
      <c r="G136" s="523">
        <f t="shared" si="57"/>
        <v>301400.63992377016</v>
      </c>
      <c r="H136" s="526">
        <f t="shared" si="58"/>
        <v>79952.465978367894</v>
      </c>
      <c r="I136" s="577">
        <f t="shared" si="59"/>
        <v>79952.465978367894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2050</v>
      </c>
      <c r="D137" s="374">
        <f>IF(F136+SUM(E$99:E136)=D$92,F136,D$92-SUM(E$99:E136))</f>
        <v>280015.56037831563</v>
      </c>
      <c r="E137" s="522">
        <f>IF(+J96&lt;F136,J96,D137)</f>
        <v>42770.159090909088</v>
      </c>
      <c r="F137" s="523">
        <f t="shared" si="65"/>
        <v>237245.40128740654</v>
      </c>
      <c r="G137" s="523">
        <f t="shared" si="57"/>
        <v>258630.4808328611</v>
      </c>
      <c r="H137" s="526">
        <f t="shared" si="58"/>
        <v>74676.122897789726</v>
      </c>
      <c r="I137" s="577">
        <f t="shared" si="59"/>
        <v>74676.122897789726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2051</v>
      </c>
      <c r="D138" s="374">
        <f>IF(F137+SUM(E$99:E137)=D$92,F137,D$92-SUM(E$99:E137))</f>
        <v>237245.40128740654</v>
      </c>
      <c r="E138" s="522">
        <f>IF(+J96&lt;F137,J96,D138)</f>
        <v>42770.159090909088</v>
      </c>
      <c r="F138" s="523">
        <f t="shared" si="65"/>
        <v>194475.24219649745</v>
      </c>
      <c r="G138" s="523">
        <f t="shared" si="57"/>
        <v>215860.32174195198</v>
      </c>
      <c r="H138" s="526">
        <f t="shared" si="58"/>
        <v>69399.779817211558</v>
      </c>
      <c r="I138" s="577">
        <f t="shared" si="59"/>
        <v>69399.779817211558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2052</v>
      </c>
      <c r="D139" s="374">
        <f>IF(F138+SUM(E$99:E138)=D$92,F138,D$92-SUM(E$99:E138))</f>
        <v>194475.24219649745</v>
      </c>
      <c r="E139" s="522">
        <f>IF(+J96&lt;F138,J96,D139)</f>
        <v>42770.159090909088</v>
      </c>
      <c r="F139" s="523">
        <f t="shared" si="65"/>
        <v>151705.08310558836</v>
      </c>
      <c r="G139" s="523">
        <f t="shared" si="57"/>
        <v>173090.16265104292</v>
      </c>
      <c r="H139" s="526">
        <f t="shared" si="58"/>
        <v>64123.43673663339</v>
      </c>
      <c r="I139" s="577">
        <f t="shared" si="59"/>
        <v>64123.43673663339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2053</v>
      </c>
      <c r="D140" s="374">
        <f>IF(F139+SUM(E$99:E139)=D$92,F139,D$92-SUM(E$99:E139))</f>
        <v>151705.08310558836</v>
      </c>
      <c r="E140" s="522">
        <f>IF(+J96&lt;F139,J96,D140)</f>
        <v>42770.159090909088</v>
      </c>
      <c r="F140" s="523">
        <f t="shared" si="65"/>
        <v>108934.92401467927</v>
      </c>
      <c r="G140" s="523">
        <f t="shared" si="57"/>
        <v>130320.00356013382</v>
      </c>
      <c r="H140" s="526">
        <f t="shared" si="58"/>
        <v>58847.093656055207</v>
      </c>
      <c r="I140" s="577">
        <f t="shared" si="59"/>
        <v>58847.093656055207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2054</v>
      </c>
      <c r="D141" s="374">
        <f>IF(F140+SUM(E$99:E140)=D$92,F140,D$92-SUM(E$99:E140))</f>
        <v>108934.92401467927</v>
      </c>
      <c r="E141" s="522">
        <f>IF(+J96&lt;F140,J96,D141)</f>
        <v>42770.159090909088</v>
      </c>
      <c r="F141" s="523">
        <f t="shared" si="65"/>
        <v>66164.764923770184</v>
      </c>
      <c r="G141" s="523">
        <f t="shared" si="57"/>
        <v>87549.844469224729</v>
      </c>
      <c r="H141" s="526">
        <f t="shared" si="58"/>
        <v>53570.750575477039</v>
      </c>
      <c r="I141" s="577">
        <f t="shared" si="59"/>
        <v>53570.750575477039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2055</v>
      </c>
      <c r="D142" s="374">
        <f>IF(F141+SUM(E$99:E141)=D$92,F141,D$92-SUM(E$99:E141))</f>
        <v>66164.764923770184</v>
      </c>
      <c r="E142" s="522">
        <f>IF(+J96&lt;F141,J96,D142)</f>
        <v>42770.159090909088</v>
      </c>
      <c r="F142" s="523">
        <f t="shared" si="65"/>
        <v>23394.605832861096</v>
      </c>
      <c r="G142" s="523">
        <f t="shared" si="57"/>
        <v>44779.68537831564</v>
      </c>
      <c r="H142" s="526">
        <f t="shared" si="58"/>
        <v>48294.407494898864</v>
      </c>
      <c r="I142" s="577">
        <f t="shared" si="59"/>
        <v>48294.407494898864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2056</v>
      </c>
      <c r="D143" s="374">
        <f>IF(F142+SUM(E$99:E142)=D$92,F142,D$92-SUM(E$99:E142))</f>
        <v>23394.605832861096</v>
      </c>
      <c r="E143" s="522">
        <f>IF(+J96&lt;F142,J96,D143)</f>
        <v>23394.605832861096</v>
      </c>
      <c r="F143" s="523">
        <f t="shared" si="65"/>
        <v>0</v>
      </c>
      <c r="G143" s="523">
        <f t="shared" si="57"/>
        <v>11697.302916430548</v>
      </c>
      <c r="H143" s="526">
        <f t="shared" si="58"/>
        <v>24837.644264711442</v>
      </c>
      <c r="I143" s="577">
        <f t="shared" si="59"/>
        <v>24837.644264711442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57"/>
        <v>0</v>
      </c>
      <c r="H144" s="526">
        <f t="shared" si="58"/>
        <v>0</v>
      </c>
      <c r="I144" s="577">
        <f t="shared" si="59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1881887.0000000014</v>
      </c>
      <c r="F155" s="375"/>
      <c r="G155" s="375"/>
      <c r="H155" s="375">
        <f>SUM(H99:H154)</f>
        <v>6996588.2184326053</v>
      </c>
      <c r="I155" s="375">
        <f>SUM(I99:I154)</f>
        <v>6996588.2184326053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5074256.1543603484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5074256.1543603484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666" t="s">
        <v>491</v>
      </c>
      <c r="F9" s="478"/>
      <c r="G9" s="672" t="s">
        <v>544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47660028.540000007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1108372.7567441862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 t="shared" ref="K23:K28" si="10">G23</f>
        <v>6382495.4698959831</v>
      </c>
      <c r="L23" s="519">
        <f t="shared" si="6"/>
        <v>0</v>
      </c>
      <c r="M23" s="518">
        <f t="shared" ref="M23:M28" si="11"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 t="shared" si="10"/>
        <v>6234756.239636234</v>
      </c>
      <c r="L24" s="519">
        <f t="shared" ref="L24" si="12">IF(K24&lt;&gt;0,+G24-K24,0)</f>
        <v>0</v>
      </c>
      <c r="M24" s="518">
        <f t="shared" si="11"/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 t="shared" si="10"/>
        <v>5127681.7221303442</v>
      </c>
      <c r="L25" s="519">
        <f t="shared" ref="L25" si="13">IF(K25&lt;&gt;0,+G25-K25,0)</f>
        <v>0</v>
      </c>
      <c r="M25" s="518">
        <f t="shared" si="11"/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 t="shared" si="10"/>
        <v>5126147.0030310545</v>
      </c>
      <c r="L26" s="519">
        <f t="shared" ref="L26" si="14">IF(K26&lt;&gt;0,+G26-K26,0)</f>
        <v>0</v>
      </c>
      <c r="M26" s="518">
        <f t="shared" si="11"/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37031507.148547299</v>
      </c>
      <c r="E27" s="609">
        <v>1134762.5952380951</v>
      </c>
      <c r="F27" s="608">
        <v>35896744.553309202</v>
      </c>
      <c r="G27" s="609">
        <v>5234938.295176344</v>
      </c>
      <c r="H27" s="610">
        <v>5234938.295176344</v>
      </c>
      <c r="I27" s="511">
        <f t="shared" si="9"/>
        <v>0</v>
      </c>
      <c r="J27" s="511"/>
      <c r="K27" s="518">
        <f t="shared" si="10"/>
        <v>5234938.295176344</v>
      </c>
      <c r="L27" s="519">
        <f t="shared" ref="L27" si="15">IF(K27&lt;&gt;0,+G27-K27,0)</f>
        <v>0</v>
      </c>
      <c r="M27" s="518">
        <f t="shared" si="11"/>
        <v>5234938.295176344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608">
        <v>35896744.093309209</v>
      </c>
      <c r="E28" s="609">
        <v>1134762.5842857144</v>
      </c>
      <c r="F28" s="608">
        <v>34761981.509023495</v>
      </c>
      <c r="G28" s="609">
        <v>5597807.5083239786</v>
      </c>
      <c r="H28" s="610">
        <v>5597807.5083239786</v>
      </c>
      <c r="I28" s="511">
        <f t="shared" si="9"/>
        <v>0</v>
      </c>
      <c r="J28" s="511"/>
      <c r="K28" s="518">
        <f t="shared" si="10"/>
        <v>5597807.5083239786</v>
      </c>
      <c r="L28" s="519">
        <f t="shared" ref="L28" si="16">IF(K28&lt;&gt;0,+G28-K28,0)</f>
        <v>0</v>
      </c>
      <c r="M28" s="518">
        <f t="shared" si="11"/>
        <v>5597807.5083239786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608">
        <v>34761981.509023495</v>
      </c>
      <c r="E29" s="609">
        <v>1083182.466818182</v>
      </c>
      <c r="F29" s="608">
        <v>33678799.042205311</v>
      </c>
      <c r="G29" s="609">
        <v>5173447.5605440196</v>
      </c>
      <c r="H29" s="610">
        <v>5173447.5605440196</v>
      </c>
      <c r="I29" s="511">
        <f t="shared" si="9"/>
        <v>0</v>
      </c>
      <c r="J29" s="511"/>
      <c r="K29" s="518">
        <f t="shared" ref="K29" si="19">G29</f>
        <v>5173447.5605440196</v>
      </c>
      <c r="L29" s="519">
        <f t="shared" ref="L29" si="20">IF(K29&lt;&gt;0,+G29-K29,0)</f>
        <v>0</v>
      </c>
      <c r="M29" s="518">
        <f t="shared" ref="M29" si="21">H29</f>
        <v>5173447.5605440196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33678799.042205311</v>
      </c>
      <c r="E30" s="522">
        <f>IF(+I14&lt;F29,I14,D30)</f>
        <v>1108372.7567441862</v>
      </c>
      <c r="F30" s="523">
        <f t="shared" ref="F30:F48" si="24">+D30-E30</f>
        <v>32570426.285461124</v>
      </c>
      <c r="G30" s="524">
        <f t="shared" ref="G30:G53" si="25">+I$12*((D30+F30)/2)+E30</f>
        <v>5074256.1543603484</v>
      </c>
      <c r="H30" s="491">
        <f t="shared" ref="H30:H53" si="26">+I$13*((D30+F30)/2)+E30</f>
        <v>5074256.1543603484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32570426.285461124</v>
      </c>
      <c r="E31" s="522">
        <f>IF(+I14&lt;F30,I14,D31)</f>
        <v>1108372.7567441862</v>
      </c>
      <c r="F31" s="523">
        <f t="shared" si="24"/>
        <v>31462053.528716937</v>
      </c>
      <c r="G31" s="524">
        <f t="shared" si="25"/>
        <v>4941554.9161918731</v>
      </c>
      <c r="H31" s="491">
        <f t="shared" si="26"/>
        <v>4941554.9161918731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31462053.528716937</v>
      </c>
      <c r="E32" s="522">
        <f>IF(+I14&lt;F31,I14,D32)</f>
        <v>1108372.7567441862</v>
      </c>
      <c r="F32" s="523">
        <f t="shared" si="24"/>
        <v>30353680.771972749</v>
      </c>
      <c r="G32" s="524">
        <f t="shared" si="25"/>
        <v>4808853.678023397</v>
      </c>
      <c r="H32" s="491">
        <f t="shared" si="26"/>
        <v>4808853.678023397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30353680.771972749</v>
      </c>
      <c r="E33" s="522">
        <f>IF(+I14&lt;F32,I14,D33)</f>
        <v>1108372.7567441862</v>
      </c>
      <c r="F33" s="523">
        <f t="shared" si="24"/>
        <v>29245308.015228562</v>
      </c>
      <c r="G33" s="524">
        <f t="shared" si="25"/>
        <v>4676152.4398549218</v>
      </c>
      <c r="H33" s="491">
        <f t="shared" si="26"/>
        <v>4676152.4398549218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29245308.015228562</v>
      </c>
      <c r="E34" s="522">
        <f>IF(+I14&lt;F33,I14,D34)</f>
        <v>1108372.7567441862</v>
      </c>
      <c r="F34" s="523">
        <f t="shared" si="24"/>
        <v>28136935.258484375</v>
      </c>
      <c r="G34" s="524">
        <f t="shared" si="25"/>
        <v>4543451.2016864466</v>
      </c>
      <c r="H34" s="491">
        <f t="shared" si="26"/>
        <v>4543451.2016864466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28136935.258484375</v>
      </c>
      <c r="E35" s="522">
        <f>IF(+I14&lt;F34,I14,D35)</f>
        <v>1108372.7567441862</v>
      </c>
      <c r="F35" s="523">
        <f t="shared" si="24"/>
        <v>27028562.501740187</v>
      </c>
      <c r="G35" s="524">
        <f t="shared" si="25"/>
        <v>4410749.9635179713</v>
      </c>
      <c r="H35" s="491">
        <f t="shared" si="26"/>
        <v>4410749.9635179713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27028562.501740187</v>
      </c>
      <c r="E36" s="522">
        <f>IF(+I14&lt;F35,I14,D36)</f>
        <v>1108372.7567441862</v>
      </c>
      <c r="F36" s="523">
        <f t="shared" si="24"/>
        <v>25920189.744996</v>
      </c>
      <c r="G36" s="524">
        <f t="shared" si="25"/>
        <v>4278048.7253494952</v>
      </c>
      <c r="H36" s="491">
        <f t="shared" si="26"/>
        <v>4278048.7253494952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25920189.744996</v>
      </c>
      <c r="E37" s="522">
        <f>IF(+I14&lt;F36,I14,D37)</f>
        <v>1108372.7567441862</v>
      </c>
      <c r="F37" s="523">
        <f t="shared" si="24"/>
        <v>24811816.988251813</v>
      </c>
      <c r="G37" s="524">
        <f t="shared" si="25"/>
        <v>4145347.48718102</v>
      </c>
      <c r="H37" s="491">
        <f t="shared" si="26"/>
        <v>4145347.48718102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24811816.988251813</v>
      </c>
      <c r="E38" s="522">
        <f>IF(+I14&lt;F37,I14,D38)</f>
        <v>1108372.7567441862</v>
      </c>
      <c r="F38" s="523">
        <f t="shared" si="24"/>
        <v>23703444.231507625</v>
      </c>
      <c r="G38" s="524">
        <f t="shared" si="25"/>
        <v>4012646.2490125448</v>
      </c>
      <c r="H38" s="491">
        <f t="shared" si="26"/>
        <v>4012646.2490125448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23703444.231507625</v>
      </c>
      <c r="E39" s="522">
        <f>IF(+I14&lt;F38,I14,D39)</f>
        <v>1108372.7567441862</v>
      </c>
      <c r="F39" s="523">
        <f t="shared" si="24"/>
        <v>22595071.474763438</v>
      </c>
      <c r="G39" s="524">
        <f t="shared" si="25"/>
        <v>3879945.0108440695</v>
      </c>
      <c r="H39" s="491">
        <f t="shared" si="26"/>
        <v>3879945.0108440695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22595071.474763438</v>
      </c>
      <c r="E40" s="522">
        <f>IF(+I14&lt;F39,I14,D40)</f>
        <v>1108372.7567441862</v>
      </c>
      <c r="F40" s="523">
        <f t="shared" si="24"/>
        <v>21486698.718019251</v>
      </c>
      <c r="G40" s="524">
        <f t="shared" si="25"/>
        <v>3747243.7726755934</v>
      </c>
      <c r="H40" s="491">
        <f t="shared" si="26"/>
        <v>3747243.7726755934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21486698.718019251</v>
      </c>
      <c r="E41" s="522">
        <f>IF(+I14&lt;F40,I14,D41)</f>
        <v>1108372.7567441862</v>
      </c>
      <c r="F41" s="523">
        <f t="shared" si="24"/>
        <v>20378325.961275063</v>
      </c>
      <c r="G41" s="524">
        <f t="shared" si="25"/>
        <v>3614542.5345071182</v>
      </c>
      <c r="H41" s="491">
        <f t="shared" si="26"/>
        <v>3614542.5345071182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20378325.961275063</v>
      </c>
      <c r="E42" s="522">
        <f>IF(+I14&lt;F41,I14,D42)</f>
        <v>1108372.7567441862</v>
      </c>
      <c r="F42" s="523">
        <f t="shared" si="24"/>
        <v>19269953.204530876</v>
      </c>
      <c r="G42" s="524">
        <f t="shared" si="25"/>
        <v>3481841.2963386429</v>
      </c>
      <c r="H42" s="491">
        <f t="shared" si="26"/>
        <v>3481841.2963386429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19269953.204530876</v>
      </c>
      <c r="E43" s="522">
        <f>IF(+I14&lt;F42,I14,D43)</f>
        <v>1108372.7567441862</v>
      </c>
      <c r="F43" s="523">
        <f t="shared" si="24"/>
        <v>18161580.447786689</v>
      </c>
      <c r="G43" s="524">
        <f t="shared" si="25"/>
        <v>3349140.0581701677</v>
      </c>
      <c r="H43" s="491">
        <f t="shared" si="26"/>
        <v>3349140.0581701677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18161580.447786689</v>
      </c>
      <c r="E44" s="522">
        <f>IF(+I14&lt;F43,I14,D44)</f>
        <v>1108372.7567441862</v>
      </c>
      <c r="F44" s="523">
        <f t="shared" si="24"/>
        <v>17053207.691042501</v>
      </c>
      <c r="G44" s="524">
        <f t="shared" si="25"/>
        <v>3216438.8200016916</v>
      </c>
      <c r="H44" s="491">
        <f t="shared" si="26"/>
        <v>3216438.8200016916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17053207.691042501</v>
      </c>
      <c r="E45" s="522">
        <f>IF(+I14&lt;F44,I14,D45)</f>
        <v>1108372.7567441862</v>
      </c>
      <c r="F45" s="523">
        <f t="shared" si="24"/>
        <v>15944834.934298316</v>
      </c>
      <c r="G45" s="524">
        <f t="shared" si="25"/>
        <v>3083737.5818332168</v>
      </c>
      <c r="H45" s="491">
        <f t="shared" si="26"/>
        <v>3083737.5818332168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15944834.934298316</v>
      </c>
      <c r="E46" s="522">
        <f>IF(+I14&lt;F45,I14,D46)</f>
        <v>1108372.7567441862</v>
      </c>
      <c r="F46" s="523">
        <f t="shared" si="24"/>
        <v>14836462.177554131</v>
      </c>
      <c r="G46" s="524">
        <f t="shared" si="25"/>
        <v>2951036.3436647411</v>
      </c>
      <c r="H46" s="491">
        <f t="shared" si="26"/>
        <v>2951036.3436647411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14836462.177554131</v>
      </c>
      <c r="E47" s="522">
        <f>IF(+I14&lt;F46,I14,D47)</f>
        <v>1108372.7567441862</v>
      </c>
      <c r="F47" s="523">
        <f t="shared" si="24"/>
        <v>13728089.420809945</v>
      </c>
      <c r="G47" s="524">
        <f t="shared" si="25"/>
        <v>2818335.1054962664</v>
      </c>
      <c r="H47" s="491">
        <f t="shared" si="26"/>
        <v>2818335.1054962664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13728089.420809945</v>
      </c>
      <c r="E48" s="522">
        <f>IF(+I14&lt;F47,I14,D48)</f>
        <v>1108372.7567441862</v>
      </c>
      <c r="F48" s="523">
        <f t="shared" si="24"/>
        <v>12619716.66406576</v>
      </c>
      <c r="G48" s="524">
        <f t="shared" si="25"/>
        <v>2685633.8673277907</v>
      </c>
      <c r="H48" s="491">
        <f t="shared" si="26"/>
        <v>2685633.8673277907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12619716.66406576</v>
      </c>
      <c r="E49" s="522">
        <f>IF(+I14&lt;F48,I14,D49)</f>
        <v>1108372.7567441862</v>
      </c>
      <c r="F49" s="523">
        <f t="shared" ref="F49:F72" si="27">+D49-E49</f>
        <v>11511343.907321574</v>
      </c>
      <c r="G49" s="524">
        <f t="shared" si="25"/>
        <v>2552932.629159316</v>
      </c>
      <c r="H49" s="491">
        <f t="shared" si="26"/>
        <v>2552932.629159316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</row>
    <row r="50" spans="2:17" ht="12.5">
      <c r="B50" s="195" t="str">
        <f t="shared" ref="B50:B72" si="32">IF(D50=F49,"","IU")</f>
        <v/>
      </c>
      <c r="C50" s="507">
        <f>IF(D11="","-",+C49+1)</f>
        <v>2045</v>
      </c>
      <c r="D50" s="523">
        <f>IF(F49+SUM(E$17:E49)=D$10,F49,D$10-SUM(E$17:E49))</f>
        <v>11511343.907321574</v>
      </c>
      <c r="E50" s="522">
        <f>IF(+I14&lt;F49,I14,D50)</f>
        <v>1108372.7567441862</v>
      </c>
      <c r="F50" s="523">
        <f t="shared" si="27"/>
        <v>10402971.150577389</v>
      </c>
      <c r="G50" s="524">
        <f t="shared" si="25"/>
        <v>2420231.3909908403</v>
      </c>
      <c r="H50" s="491">
        <f t="shared" si="26"/>
        <v>2420231.3909908403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</row>
    <row r="51" spans="2:17" ht="12.5">
      <c r="B51" s="195" t="str">
        <f t="shared" si="32"/>
        <v/>
      </c>
      <c r="C51" s="507">
        <f>IF(D11="","-",+C50+1)</f>
        <v>2046</v>
      </c>
      <c r="D51" s="523">
        <f>IF(F50+SUM(E$17:E50)=D$10,F50,D$10-SUM(E$17:E50))</f>
        <v>10402971.150577389</v>
      </c>
      <c r="E51" s="522">
        <f>IF(+I14&lt;F50,I14,D51)</f>
        <v>1108372.7567441862</v>
      </c>
      <c r="F51" s="523">
        <f t="shared" si="27"/>
        <v>9294598.3938332032</v>
      </c>
      <c r="G51" s="524">
        <f t="shared" si="25"/>
        <v>2287530.1528223655</v>
      </c>
      <c r="H51" s="491">
        <f t="shared" si="26"/>
        <v>2287530.1528223655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</row>
    <row r="52" spans="2:17" ht="12.5">
      <c r="B52" s="195" t="str">
        <f t="shared" si="32"/>
        <v/>
      </c>
      <c r="C52" s="507">
        <f>IF(D11="","-",+C51+1)</f>
        <v>2047</v>
      </c>
      <c r="D52" s="523">
        <f>IF(F51+SUM(E$17:E51)=D$10,F51,D$10-SUM(E$17:E51))</f>
        <v>9294598.3938332032</v>
      </c>
      <c r="E52" s="522">
        <f>IF(+I14&lt;F51,I14,D52)</f>
        <v>1108372.7567441862</v>
      </c>
      <c r="F52" s="523">
        <f t="shared" si="27"/>
        <v>8186225.6370890168</v>
      </c>
      <c r="G52" s="524">
        <f t="shared" si="25"/>
        <v>2154828.9146538898</v>
      </c>
      <c r="H52" s="491">
        <f t="shared" si="26"/>
        <v>2154828.9146538898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</row>
    <row r="53" spans="2:17" ht="12.5">
      <c r="B53" s="195" t="str">
        <f t="shared" si="32"/>
        <v/>
      </c>
      <c r="C53" s="507">
        <f>IF(D11="","-",+C52+1)</f>
        <v>2048</v>
      </c>
      <c r="D53" s="523">
        <f>IF(F52+SUM(E$17:E52)=D$10,F52,D$10-SUM(E$17:E52))</f>
        <v>8186225.6370890168</v>
      </c>
      <c r="E53" s="522">
        <f>IF(+I14&lt;F52,I14,D53)</f>
        <v>1108372.7567441862</v>
      </c>
      <c r="F53" s="523">
        <f t="shared" si="27"/>
        <v>7077852.8803448305</v>
      </c>
      <c r="G53" s="524">
        <f t="shared" si="25"/>
        <v>2022127.6764854148</v>
      </c>
      <c r="H53" s="491">
        <f t="shared" si="26"/>
        <v>2022127.6764854148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</row>
    <row r="54" spans="2:17" ht="12.5">
      <c r="B54" s="195" t="str">
        <f t="shared" si="32"/>
        <v/>
      </c>
      <c r="C54" s="507">
        <f>IF(D11="","-",+C53+1)</f>
        <v>2049</v>
      </c>
      <c r="D54" s="523">
        <f>IF(F53+SUM(E$17:E53)=D$10,F53,D$10-SUM(E$17:E53))</f>
        <v>7077852.8803448305</v>
      </c>
      <c r="E54" s="522">
        <f>IF(+I14&lt;F53,I14,D54)</f>
        <v>1108372.7567441862</v>
      </c>
      <c r="F54" s="523">
        <f t="shared" si="27"/>
        <v>5969480.1236006441</v>
      </c>
      <c r="G54" s="524">
        <f t="shared" ref="G54:G72" si="33">+I$12*((D54+F54)/2)+E54</f>
        <v>1889426.4383169394</v>
      </c>
      <c r="H54" s="491">
        <f t="shared" ref="H54:H72" si="34">+I$13*((D54+F54)/2)+E54</f>
        <v>1889426.4383169394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</row>
    <row r="55" spans="2:17" ht="12.5">
      <c r="B55" s="195" t="str">
        <f t="shared" si="32"/>
        <v/>
      </c>
      <c r="C55" s="507">
        <f>IF(D11="","-",+C54+1)</f>
        <v>2050</v>
      </c>
      <c r="D55" s="523">
        <f>IF(F54+SUM(E$17:E54)=D$10,F54,D$10-SUM(E$17:E54))</f>
        <v>5969480.1236006441</v>
      </c>
      <c r="E55" s="522">
        <f>IF(+I14&lt;F54,I14,D55)</f>
        <v>1108372.7567441862</v>
      </c>
      <c r="F55" s="523">
        <f t="shared" si="27"/>
        <v>4861107.3668564577</v>
      </c>
      <c r="G55" s="524">
        <f t="shared" si="33"/>
        <v>1756725.2001484642</v>
      </c>
      <c r="H55" s="491">
        <f t="shared" si="34"/>
        <v>1756725.2001484642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</row>
    <row r="56" spans="2:17" ht="12.5">
      <c r="B56" s="195" t="str">
        <f t="shared" si="32"/>
        <v/>
      </c>
      <c r="C56" s="507">
        <f>IF(D11="","-",+C55+1)</f>
        <v>2051</v>
      </c>
      <c r="D56" s="523">
        <f>IF(F55+SUM(E$17:E55)=D$10,F55,D$10-SUM(E$17:E55))</f>
        <v>4861107.3668564577</v>
      </c>
      <c r="E56" s="522">
        <f>IF(+I14&lt;F55,I14,D56)</f>
        <v>1108372.7567441862</v>
      </c>
      <c r="F56" s="523">
        <f t="shared" si="27"/>
        <v>3752734.6101122713</v>
      </c>
      <c r="G56" s="524">
        <f t="shared" si="33"/>
        <v>1624023.9619799887</v>
      </c>
      <c r="H56" s="491">
        <f t="shared" si="34"/>
        <v>1624023.9619799887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</row>
    <row r="57" spans="2:17" ht="12.5">
      <c r="B57" s="195" t="str">
        <f t="shared" si="32"/>
        <v/>
      </c>
      <c r="C57" s="507">
        <f>IF(D11="","-",+C56+1)</f>
        <v>2052</v>
      </c>
      <c r="D57" s="523">
        <f>IF(F56+SUM(E$17:E56)=D$10,F56,D$10-SUM(E$17:E56))</f>
        <v>3752734.6101122713</v>
      </c>
      <c r="E57" s="522">
        <f>IF(+I14&lt;F56,I14,D57)</f>
        <v>1108372.7567441862</v>
      </c>
      <c r="F57" s="523">
        <f t="shared" si="27"/>
        <v>2644361.8533680849</v>
      </c>
      <c r="G57" s="524">
        <f t="shared" si="33"/>
        <v>1491322.7238115135</v>
      </c>
      <c r="H57" s="491">
        <f t="shared" si="34"/>
        <v>1491322.7238115135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</row>
    <row r="58" spans="2:17" ht="12.5">
      <c r="B58" s="195" t="str">
        <f t="shared" si="32"/>
        <v/>
      </c>
      <c r="C58" s="507">
        <f>IF(D11="","-",+C57+1)</f>
        <v>2053</v>
      </c>
      <c r="D58" s="523">
        <f>IF(F57+SUM(E$17:E57)=D$10,F57,D$10-SUM(E$17:E57))</f>
        <v>2644361.8533680849</v>
      </c>
      <c r="E58" s="522">
        <f>IF(+I14&lt;F57,I14,D58)</f>
        <v>1108372.7567441862</v>
      </c>
      <c r="F58" s="523">
        <f t="shared" si="27"/>
        <v>1535989.0966238987</v>
      </c>
      <c r="G58" s="524">
        <f t="shared" si="33"/>
        <v>1358621.4856430381</v>
      </c>
      <c r="H58" s="491">
        <f t="shared" si="34"/>
        <v>1358621.4856430381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2"/>
        <v/>
      </c>
      <c r="C59" s="507">
        <f>IF(D11="","-",+C58+1)</f>
        <v>2054</v>
      </c>
      <c r="D59" s="523">
        <f>IF(F58+SUM(E$17:E58)=D$10,F58,D$10-SUM(E$17:E58))</f>
        <v>1535989.0966238987</v>
      </c>
      <c r="E59" s="522">
        <f>IF(+I14&lt;F58,I14,D59)</f>
        <v>1108372.7567441862</v>
      </c>
      <c r="F59" s="523">
        <f t="shared" si="27"/>
        <v>427616.33987971256</v>
      </c>
      <c r="G59" s="524">
        <f t="shared" si="33"/>
        <v>1225920.2474745628</v>
      </c>
      <c r="H59" s="491">
        <f t="shared" si="34"/>
        <v>1225920.2474745628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</row>
    <row r="60" spans="2:17" ht="12.5">
      <c r="B60" s="195" t="str">
        <f t="shared" si="32"/>
        <v/>
      </c>
      <c r="C60" s="507">
        <f>IF(D11="","-",+C59+1)</f>
        <v>2055</v>
      </c>
      <c r="D60" s="523">
        <f>IF(F59+SUM(E$17:E59)=D$10,F59,D$10-SUM(E$17:E59))</f>
        <v>427616.33987971256</v>
      </c>
      <c r="E60" s="522">
        <f>IF(+I14&lt;F59,I14,D60)</f>
        <v>427616.33987971256</v>
      </c>
      <c r="F60" s="523">
        <f t="shared" si="27"/>
        <v>0</v>
      </c>
      <c r="G60" s="524">
        <f t="shared" si="33"/>
        <v>453214.77570278209</v>
      </c>
      <c r="H60" s="491">
        <f t="shared" si="34"/>
        <v>453214.77570278209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</row>
    <row r="61" spans="2:17" ht="12.5">
      <c r="B61" s="195" t="str">
        <f t="shared" si="3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6">
        <f t="shared" si="33"/>
        <v>0</v>
      </c>
      <c r="H61" s="491">
        <f t="shared" si="34"/>
        <v>0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</row>
    <row r="62" spans="2:17" ht="12.5">
      <c r="B62" s="195" t="str">
        <f t="shared" si="3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33"/>
        <v>0</v>
      </c>
      <c r="H62" s="491">
        <f t="shared" si="34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</row>
    <row r="63" spans="2:17" ht="12.5">
      <c r="B63" s="195" t="str">
        <f t="shared" si="3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33"/>
        <v>0</v>
      </c>
      <c r="H63" s="491">
        <f t="shared" si="34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</row>
    <row r="64" spans="2:17" ht="12.5">
      <c r="B64" s="195" t="str">
        <f t="shared" si="3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33"/>
        <v>0</v>
      </c>
      <c r="H64" s="491">
        <f t="shared" si="34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</row>
    <row r="65" spans="1:16" ht="12.5">
      <c r="B65" s="195" t="str">
        <f t="shared" si="3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33"/>
        <v>0</v>
      </c>
      <c r="H65" s="491">
        <f t="shared" si="34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</row>
    <row r="66" spans="1:16" ht="12.5">
      <c r="B66" s="195" t="str">
        <f t="shared" si="3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33"/>
        <v>0</v>
      </c>
      <c r="H66" s="491">
        <f t="shared" si="34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</row>
    <row r="67" spans="1:16" ht="12.5">
      <c r="B67" s="195" t="str">
        <f t="shared" si="3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33"/>
        <v>0</v>
      </c>
      <c r="H67" s="491">
        <f t="shared" si="34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</row>
    <row r="68" spans="1:16" ht="12.5">
      <c r="B68" s="195" t="str">
        <f t="shared" si="3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33"/>
        <v>0</v>
      </c>
      <c r="H68" s="491">
        <f t="shared" si="34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</row>
    <row r="69" spans="1:16" ht="12.5">
      <c r="B69" s="195" t="str">
        <f t="shared" si="3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33"/>
        <v>0</v>
      </c>
      <c r="H69" s="491">
        <f t="shared" si="34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</row>
    <row r="70" spans="1:16" ht="12.5">
      <c r="B70" s="195" t="str">
        <f t="shared" si="3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33"/>
        <v>0</v>
      </c>
      <c r="H70" s="491">
        <f t="shared" si="34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</row>
    <row r="71" spans="1:16" ht="12.5">
      <c r="B71" s="195" t="str">
        <f t="shared" si="3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33"/>
        <v>0</v>
      </c>
      <c r="H71" s="491">
        <f t="shared" si="34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</row>
    <row r="72" spans="1:16" ht="13" thickBot="1">
      <c r="B72" s="195" t="str">
        <f t="shared" si="3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33"/>
        <v>0</v>
      </c>
      <c r="H72" s="471">
        <f t="shared" si="34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</row>
    <row r="73" spans="1:16" ht="12.5">
      <c r="C73" s="374" t="s">
        <v>78</v>
      </c>
      <c r="D73" s="375"/>
      <c r="E73" s="375">
        <f>SUM(E17:E72)</f>
        <v>47660028.539999977</v>
      </c>
      <c r="F73" s="375"/>
      <c r="G73" s="375">
        <f>SUM(G17:G72)</f>
        <v>175846859.87439609</v>
      </c>
      <c r="H73" s="375">
        <f>SUM(H17:H72)</f>
        <v>175846859.87439609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5597807.5083239786</v>
      </c>
      <c r="N87" s="546">
        <f>IF(J92&lt;D11,0,VLOOKUP(J92,C17:O72,11))</f>
        <v>5597807.5083239786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5453682.3598655993</v>
      </c>
      <c r="N88" s="550">
        <f>IF(J92&lt;D11,0,VLOOKUP(J92,C99:P154,7))</f>
        <v>5453682.3598655993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-144125.14845837932</v>
      </c>
      <c r="N89" s="555">
        <f>+N88-N87</f>
        <v>-144125.14845837932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1083182.4772727273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35">+I99-H99</f>
        <v>0</v>
      </c>
      <c r="K99" s="514"/>
      <c r="L99" s="512">
        <f t="shared" ref="L99:L104" si="36">H99</f>
        <v>3817654.064849725</v>
      </c>
      <c r="M99" s="597">
        <f t="shared" ref="M99:M130" si="37">IF(L99&lt;&gt;0,+H99-L99,0)</f>
        <v>0</v>
      </c>
      <c r="N99" s="512">
        <f t="shared" ref="N99:N104" si="38">I99</f>
        <v>3817654.064849725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36"/>
        <v>7416785.108146511</v>
      </c>
      <c r="M100" s="519">
        <f t="shared" ref="M100:M105" si="42">IF(L100&lt;&gt;0,+H100-L100,0)</f>
        <v>0</v>
      </c>
      <c r="N100" s="518">
        <f t="shared" si="38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36"/>
        <v>7331378.3623912428</v>
      </c>
      <c r="M101" s="519">
        <f t="shared" si="42"/>
        <v>0</v>
      </c>
      <c r="N101" s="518">
        <f t="shared" si="38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35"/>
        <v>0</v>
      </c>
      <c r="K102" s="514"/>
      <c r="L102" s="518">
        <f t="shared" si="36"/>
        <v>6992449.3668075977</v>
      </c>
      <c r="M102" s="519">
        <f t="shared" si="42"/>
        <v>0</v>
      </c>
      <c r="N102" s="518">
        <f t="shared" si="38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35"/>
        <v>0</v>
      </c>
      <c r="K103" s="514"/>
      <c r="L103" s="518">
        <f t="shared" si="36"/>
        <v>6609498.3455806924</v>
      </c>
      <c r="M103" s="519">
        <f t="shared" si="42"/>
        <v>0</v>
      </c>
      <c r="N103" s="518">
        <f t="shared" si="38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35"/>
        <v>0</v>
      </c>
      <c r="K104" s="514"/>
      <c r="L104" s="518">
        <f t="shared" si="36"/>
        <v>6262248.4706521584</v>
      </c>
      <c r="M104" s="519">
        <f t="shared" si="42"/>
        <v>0</v>
      </c>
      <c r="N104" s="518">
        <f t="shared" si="38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35"/>
        <v>0</v>
      </c>
      <c r="K105" s="514"/>
      <c r="L105" s="518">
        <f t="shared" ref="L105" si="43">H105</f>
        <v>5472648.7320447806</v>
      </c>
      <c r="M105" s="519">
        <f t="shared" si="42"/>
        <v>0</v>
      </c>
      <c r="N105" s="518">
        <f t="shared" ref="N105" si="44">I105</f>
        <v>5472648.7320447806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35"/>
        <v>0</v>
      </c>
      <c r="K106" s="514"/>
      <c r="L106" s="518">
        <f t="shared" ref="L106:L107" si="45">H106</f>
        <v>5385190.1906108065</v>
      </c>
      <c r="M106" s="519">
        <f t="shared" ref="M106:M107" si="46">IF(L106&lt;&gt;0,+H106-L106,0)</f>
        <v>0</v>
      </c>
      <c r="N106" s="518">
        <f t="shared" ref="N106:N107" si="47">I106</f>
        <v>5385190.1906108065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35"/>
        <v>0</v>
      </c>
      <c r="K107" s="514"/>
      <c r="L107" s="518">
        <f t="shared" si="45"/>
        <v>5312236.1867038347</v>
      </c>
      <c r="M107" s="519">
        <f t="shared" si="46"/>
        <v>0</v>
      </c>
      <c r="N107" s="518">
        <f t="shared" si="47"/>
        <v>5312236.1867038347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2021</v>
      </c>
      <c r="D108" s="508">
        <v>38266166.734957539</v>
      </c>
      <c r="E108" s="516">
        <v>1162439.7317073171</v>
      </c>
      <c r="F108" s="515">
        <v>37103727.003250219</v>
      </c>
      <c r="G108" s="515">
        <v>37684946.869103879</v>
      </c>
      <c r="H108" s="575">
        <v>5440217.3214159943</v>
      </c>
      <c r="I108" s="576">
        <v>5440217.3214159943</v>
      </c>
      <c r="J108" s="514">
        <f t="shared" si="35"/>
        <v>0</v>
      </c>
      <c r="K108" s="514"/>
      <c r="L108" s="518">
        <f t="shared" ref="L108" si="48">H108</f>
        <v>5440217.3214159943</v>
      </c>
      <c r="M108" s="519">
        <f t="shared" ref="M108" si="49">IF(L108&lt;&gt;0,+H108-L108,0)</f>
        <v>0</v>
      </c>
      <c r="N108" s="518">
        <f t="shared" ref="N108" si="50">I108</f>
        <v>5440217.3214159943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2022</v>
      </c>
      <c r="D109" s="374">
        <v>37103727.003250219</v>
      </c>
      <c r="E109" s="522">
        <v>1134762.5952380951</v>
      </c>
      <c r="F109" s="523">
        <v>35968964.408012122</v>
      </c>
      <c r="G109" s="523">
        <v>36536345.705631167</v>
      </c>
      <c r="H109" s="526">
        <v>5426242.9544733902</v>
      </c>
      <c r="I109" s="577">
        <v>5426242.9544733902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2023</v>
      </c>
      <c r="D110" s="374">
        <f>IF(F109+SUM(E$99:E109)=D$92,F109,D$92-SUM(E$99:E109))</f>
        <v>35968964.408012122</v>
      </c>
      <c r="E110" s="522">
        <f>IF(+J96&lt;F109,J96,D110)</f>
        <v>1083182.4772727273</v>
      </c>
      <c r="F110" s="523">
        <f t="shared" ref="F110:F131" si="53">+D110-E110</f>
        <v>34885781.930739395</v>
      </c>
      <c r="G110" s="523">
        <f t="shared" ref="G110:G130" si="54">+(F110+D110)/2</f>
        <v>35427373.169375762</v>
      </c>
      <c r="H110" s="526">
        <f t="shared" ref="H110:H130" si="55">+J$94*G110+E110</f>
        <v>5453682.3598655993</v>
      </c>
      <c r="I110" s="577">
        <f t="shared" ref="I110:I130" si="56">+J$95*G110+E110</f>
        <v>5453682.3598655993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2024</v>
      </c>
      <c r="D111" s="374">
        <f>IF(F110+SUM(E$99:E110)=D$92,F110,D$92-SUM(E$99:E110))</f>
        <v>34885781.930739395</v>
      </c>
      <c r="E111" s="522">
        <f>IF(+J96&lt;F110,J96,D111)</f>
        <v>1083182.4772727273</v>
      </c>
      <c r="F111" s="523">
        <f t="shared" si="53"/>
        <v>33802599.453466669</v>
      </c>
      <c r="G111" s="523">
        <f t="shared" si="54"/>
        <v>34344190.692103028</v>
      </c>
      <c r="H111" s="526">
        <f t="shared" si="55"/>
        <v>5320055.4926656522</v>
      </c>
      <c r="I111" s="577">
        <f t="shared" si="56"/>
        <v>5320055.4926656522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2025</v>
      </c>
      <c r="D112" s="374">
        <f>IF(F111+SUM(E$99:E111)=D$92,F111,D$92-SUM(E$99:E111))</f>
        <v>33802599.453466669</v>
      </c>
      <c r="E112" s="522">
        <f>IF(+J96&lt;F111,J96,D112)</f>
        <v>1083182.4772727273</v>
      </c>
      <c r="F112" s="523">
        <f t="shared" si="53"/>
        <v>32719416.976193942</v>
      </c>
      <c r="G112" s="523">
        <f t="shared" si="54"/>
        <v>33261008.214830305</v>
      </c>
      <c r="H112" s="526">
        <f t="shared" si="55"/>
        <v>5186428.6254657069</v>
      </c>
      <c r="I112" s="577">
        <f t="shared" si="56"/>
        <v>5186428.6254657069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2026</v>
      </c>
      <c r="D113" s="374">
        <f>IF(F112+SUM(E$99:E112)=D$92,F112,D$92-SUM(E$99:E112))</f>
        <v>32719416.976193942</v>
      </c>
      <c r="E113" s="522">
        <f>IF(+J96&lt;F112,J96,D113)</f>
        <v>1083182.4772727273</v>
      </c>
      <c r="F113" s="523">
        <f t="shared" si="53"/>
        <v>31636234.498921216</v>
      </c>
      <c r="G113" s="523">
        <f t="shared" si="54"/>
        <v>32177825.737557579</v>
      </c>
      <c r="H113" s="526">
        <f t="shared" si="55"/>
        <v>5052801.7582657607</v>
      </c>
      <c r="I113" s="577">
        <f t="shared" si="56"/>
        <v>5052801.7582657607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2027</v>
      </c>
      <c r="D114" s="374">
        <f>IF(F113+SUM(E$99:E113)=D$92,F113,D$92-SUM(E$99:E113))</f>
        <v>31636234.498921216</v>
      </c>
      <c r="E114" s="522">
        <f>IF(+J96&lt;F113,J96,D114)</f>
        <v>1083182.4772727273</v>
      </c>
      <c r="F114" s="523">
        <f t="shared" si="53"/>
        <v>30553052.021648489</v>
      </c>
      <c r="G114" s="523">
        <f t="shared" si="54"/>
        <v>31094643.260284852</v>
      </c>
      <c r="H114" s="526">
        <f t="shared" si="55"/>
        <v>4919174.8910658145</v>
      </c>
      <c r="I114" s="577">
        <f t="shared" si="56"/>
        <v>4919174.8910658145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2028</v>
      </c>
      <c r="D115" s="374">
        <f>IF(F114+SUM(E$99:E114)=D$92,F114,D$92-SUM(E$99:E114))</f>
        <v>30553052.021648489</v>
      </c>
      <c r="E115" s="522">
        <f>IF(+J96&lt;F114,J96,D115)</f>
        <v>1083182.4772727273</v>
      </c>
      <c r="F115" s="523">
        <f t="shared" si="53"/>
        <v>29469869.544375762</v>
      </c>
      <c r="G115" s="523">
        <f t="shared" si="54"/>
        <v>30011460.783012126</v>
      </c>
      <c r="H115" s="526">
        <f t="shared" si="55"/>
        <v>4785548.0238658683</v>
      </c>
      <c r="I115" s="577">
        <f t="shared" si="56"/>
        <v>4785548.0238658683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2029</v>
      </c>
      <c r="D116" s="374">
        <f>IF(F115+SUM(E$99:E115)=D$92,F115,D$92-SUM(E$99:E115))</f>
        <v>29469869.544375762</v>
      </c>
      <c r="E116" s="522">
        <f>IF(+J96&lt;F115,J96,D116)</f>
        <v>1083182.4772727273</v>
      </c>
      <c r="F116" s="523">
        <f t="shared" si="53"/>
        <v>28386687.067103036</v>
      </c>
      <c r="G116" s="523">
        <f t="shared" si="54"/>
        <v>28928278.305739399</v>
      </c>
      <c r="H116" s="526">
        <f t="shared" si="55"/>
        <v>4651921.1566659221</v>
      </c>
      <c r="I116" s="577">
        <f t="shared" si="56"/>
        <v>4651921.1566659221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2030</v>
      </c>
      <c r="D117" s="374">
        <f>IF(F116+SUM(E$99:E116)=D$92,F116,D$92-SUM(E$99:E116))</f>
        <v>28386687.067103036</v>
      </c>
      <c r="E117" s="522">
        <f>IF(+J96&lt;F116,J96,D117)</f>
        <v>1083182.4772727273</v>
      </c>
      <c r="F117" s="523">
        <f t="shared" si="53"/>
        <v>27303504.589830309</v>
      </c>
      <c r="G117" s="523">
        <f t="shared" si="54"/>
        <v>27845095.828466672</v>
      </c>
      <c r="H117" s="526">
        <f t="shared" si="55"/>
        <v>4518294.2894659759</v>
      </c>
      <c r="I117" s="577">
        <f t="shared" si="56"/>
        <v>4518294.2894659759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2031</v>
      </c>
      <c r="D118" s="374">
        <f>IF(F117+SUM(E$99:E117)=D$92,F117,D$92-SUM(E$99:E117))</f>
        <v>27303504.589830309</v>
      </c>
      <c r="E118" s="522">
        <f>IF(+J96&lt;F117,J96,D118)</f>
        <v>1083182.4772727273</v>
      </c>
      <c r="F118" s="523">
        <f t="shared" si="53"/>
        <v>26220322.112557583</v>
      </c>
      <c r="G118" s="523">
        <f t="shared" si="54"/>
        <v>26761913.351193946</v>
      </c>
      <c r="H118" s="526">
        <f t="shared" si="55"/>
        <v>4384667.4222660307</v>
      </c>
      <c r="I118" s="577">
        <f t="shared" si="56"/>
        <v>4384667.4222660307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2032</v>
      </c>
      <c r="D119" s="374">
        <f>IF(F118+SUM(E$99:E118)=D$92,F118,D$92-SUM(E$99:E118))</f>
        <v>26220322.112557583</v>
      </c>
      <c r="E119" s="522">
        <f>IF(+J96&lt;F118,J96,D119)</f>
        <v>1083182.4772727273</v>
      </c>
      <c r="F119" s="523">
        <f t="shared" si="53"/>
        <v>25137139.635284856</v>
      </c>
      <c r="G119" s="523">
        <f t="shared" si="54"/>
        <v>25678730.873921219</v>
      </c>
      <c r="H119" s="526">
        <f t="shared" si="55"/>
        <v>4251040.5550660845</v>
      </c>
      <c r="I119" s="577">
        <f t="shared" si="56"/>
        <v>4251040.5550660845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2033</v>
      </c>
      <c r="D120" s="374">
        <f>IF(F119+SUM(E$99:E119)=D$92,F119,D$92-SUM(E$99:E119))</f>
        <v>25137139.635284856</v>
      </c>
      <c r="E120" s="522">
        <f>IF(+J96&lt;F119,J96,D120)</f>
        <v>1083182.4772727273</v>
      </c>
      <c r="F120" s="523">
        <f t="shared" si="53"/>
        <v>24053957.158012129</v>
      </c>
      <c r="G120" s="523">
        <f t="shared" si="54"/>
        <v>24595548.396648493</v>
      </c>
      <c r="H120" s="526">
        <f t="shared" si="55"/>
        <v>4117413.6878661383</v>
      </c>
      <c r="I120" s="577">
        <f t="shared" si="56"/>
        <v>4117413.6878661383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2034</v>
      </c>
      <c r="D121" s="374">
        <f>IF(F120+SUM(E$99:E120)=D$92,F120,D$92-SUM(E$99:E120))</f>
        <v>24053957.158012129</v>
      </c>
      <c r="E121" s="522">
        <f>IF(+J96&lt;F120,J96,D121)</f>
        <v>1083182.4772727273</v>
      </c>
      <c r="F121" s="523">
        <f t="shared" si="53"/>
        <v>22970774.680739403</v>
      </c>
      <c r="G121" s="523">
        <f t="shared" si="54"/>
        <v>23512365.919375766</v>
      </c>
      <c r="H121" s="526">
        <f t="shared" si="55"/>
        <v>3983786.8206661921</v>
      </c>
      <c r="I121" s="577">
        <f t="shared" si="56"/>
        <v>3983786.8206661921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2035</v>
      </c>
      <c r="D122" s="374">
        <f>IF(F121+SUM(E$99:E121)=D$92,F121,D$92-SUM(E$99:E121))</f>
        <v>22970774.680739403</v>
      </c>
      <c r="E122" s="522">
        <f>IF(+J96&lt;F121,J96,D122)</f>
        <v>1083182.4772727273</v>
      </c>
      <c r="F122" s="523">
        <f t="shared" si="53"/>
        <v>21887592.203466676</v>
      </c>
      <c r="G122" s="523">
        <f t="shared" si="54"/>
        <v>22429183.442103039</v>
      </c>
      <c r="H122" s="526">
        <f t="shared" si="55"/>
        <v>3850159.9534662459</v>
      </c>
      <c r="I122" s="577">
        <f t="shared" si="56"/>
        <v>3850159.9534662459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2036</v>
      </c>
      <c r="D123" s="374">
        <f>IF(F122+SUM(E$99:E122)=D$92,F122,D$92-SUM(E$99:E122))</f>
        <v>21887592.203466676</v>
      </c>
      <c r="E123" s="522">
        <f>IF(+J96&lt;F122,J96,D123)</f>
        <v>1083182.4772727273</v>
      </c>
      <c r="F123" s="523">
        <f t="shared" si="53"/>
        <v>20804409.72619395</v>
      </c>
      <c r="G123" s="523">
        <f t="shared" si="54"/>
        <v>21346000.964830313</v>
      </c>
      <c r="H123" s="526">
        <f t="shared" si="55"/>
        <v>3716533.0862662997</v>
      </c>
      <c r="I123" s="577">
        <f t="shared" si="56"/>
        <v>3716533.0862662997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2037</v>
      </c>
      <c r="D124" s="374">
        <f>IF(F123+SUM(E$99:E123)=D$92,F123,D$92-SUM(E$99:E123))</f>
        <v>20804409.72619395</v>
      </c>
      <c r="E124" s="522">
        <f>IF(+J96&lt;F123,J96,D124)</f>
        <v>1083182.4772727273</v>
      </c>
      <c r="F124" s="523">
        <f t="shared" si="53"/>
        <v>19721227.248921223</v>
      </c>
      <c r="G124" s="523">
        <f t="shared" si="54"/>
        <v>20262818.487557586</v>
      </c>
      <c r="H124" s="526">
        <f t="shared" si="55"/>
        <v>3582906.2190663535</v>
      </c>
      <c r="I124" s="577">
        <f t="shared" si="56"/>
        <v>3582906.2190663535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2038</v>
      </c>
      <c r="D125" s="374">
        <f>IF(F124+SUM(E$99:E124)=D$92,F124,D$92-SUM(E$99:E124))</f>
        <v>19721227.248921223</v>
      </c>
      <c r="E125" s="522">
        <f>IF(+J96&lt;F124,J96,D125)</f>
        <v>1083182.4772727273</v>
      </c>
      <c r="F125" s="523">
        <f t="shared" si="53"/>
        <v>18638044.771648496</v>
      </c>
      <c r="G125" s="523">
        <f t="shared" si="54"/>
        <v>19179636.01028486</v>
      </c>
      <c r="H125" s="526">
        <f t="shared" si="55"/>
        <v>3449279.3518664073</v>
      </c>
      <c r="I125" s="577">
        <f t="shared" si="56"/>
        <v>3449279.3518664073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2039</v>
      </c>
      <c r="D126" s="374">
        <f>IF(F125+SUM(E$99:E125)=D$92,F125,D$92-SUM(E$99:E125))</f>
        <v>18638044.771648496</v>
      </c>
      <c r="E126" s="522">
        <f>IF(+J96&lt;F125,J96,D126)</f>
        <v>1083182.4772727273</v>
      </c>
      <c r="F126" s="523">
        <f t="shared" si="53"/>
        <v>17554862.29437577</v>
      </c>
      <c r="G126" s="523">
        <f t="shared" si="54"/>
        <v>18096453.533012133</v>
      </c>
      <c r="H126" s="526">
        <f t="shared" si="55"/>
        <v>3315652.4846664621</v>
      </c>
      <c r="I126" s="577">
        <f t="shared" si="56"/>
        <v>3315652.4846664621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2040</v>
      </c>
      <c r="D127" s="374">
        <f>IF(F126+SUM(E$99:E126)=D$92,F126,D$92-SUM(E$99:E126))</f>
        <v>17554862.29437577</v>
      </c>
      <c r="E127" s="522">
        <f>IF(+J96&lt;F126,J96,D127)</f>
        <v>1083182.4772727273</v>
      </c>
      <c r="F127" s="523">
        <f t="shared" si="53"/>
        <v>16471679.817103043</v>
      </c>
      <c r="G127" s="523">
        <f t="shared" si="54"/>
        <v>17013271.055739406</v>
      </c>
      <c r="H127" s="526">
        <f t="shared" si="55"/>
        <v>3182025.6174665159</v>
      </c>
      <c r="I127" s="577">
        <f t="shared" si="56"/>
        <v>3182025.6174665159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2041</v>
      </c>
      <c r="D128" s="374">
        <f>IF(F127+SUM(E$99:E127)=D$92,F127,D$92-SUM(E$99:E127))</f>
        <v>16471679.817103043</v>
      </c>
      <c r="E128" s="522">
        <f>IF(+J96&lt;F127,J96,D128)</f>
        <v>1083182.4772727273</v>
      </c>
      <c r="F128" s="523">
        <f t="shared" si="53"/>
        <v>15388497.339830317</v>
      </c>
      <c r="G128" s="523">
        <f t="shared" si="54"/>
        <v>15930088.57846668</v>
      </c>
      <c r="H128" s="526">
        <f t="shared" si="55"/>
        <v>3048398.7502665697</v>
      </c>
      <c r="I128" s="577">
        <f t="shared" si="56"/>
        <v>3048398.7502665697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2042</v>
      </c>
      <c r="D129" s="374">
        <f>IF(F128+SUM(E$99:E128)=D$92,F128,D$92-SUM(E$99:E128))</f>
        <v>15388497.339830317</v>
      </c>
      <c r="E129" s="522">
        <f>IF(+J96&lt;F128,J96,D129)</f>
        <v>1083182.4772727273</v>
      </c>
      <c r="F129" s="523">
        <f t="shared" si="53"/>
        <v>14305314.86255759</v>
      </c>
      <c r="G129" s="523">
        <f t="shared" si="54"/>
        <v>14846906.101193953</v>
      </c>
      <c r="H129" s="526">
        <f t="shared" si="55"/>
        <v>2914771.8830666235</v>
      </c>
      <c r="I129" s="577">
        <f t="shared" si="56"/>
        <v>2914771.8830666235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2043</v>
      </c>
      <c r="D130" s="374">
        <f>IF(F129+SUM(E$99:E129)=D$92,F129,D$92-SUM(E$99:E129))</f>
        <v>14305314.86255759</v>
      </c>
      <c r="E130" s="522">
        <f>IF(+J96&lt;F129,J96,D130)</f>
        <v>1083182.4772727273</v>
      </c>
      <c r="F130" s="523">
        <f t="shared" si="53"/>
        <v>13222132.385284863</v>
      </c>
      <c r="G130" s="523">
        <f t="shared" si="54"/>
        <v>13763723.623921227</v>
      </c>
      <c r="H130" s="526">
        <f t="shared" si="55"/>
        <v>2781145.0158666773</v>
      </c>
      <c r="I130" s="577">
        <f t="shared" si="56"/>
        <v>2781145.0158666773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2044</v>
      </c>
      <c r="D131" s="374">
        <f>IF(F130+SUM(E$99:E130)=D$92,F130,D$92-SUM(E$99:E130))</f>
        <v>13222132.385284863</v>
      </c>
      <c r="E131" s="522">
        <f>IF(+J96&lt;F130,J96,D131)</f>
        <v>1083182.4772727273</v>
      </c>
      <c r="F131" s="523">
        <f t="shared" si="53"/>
        <v>12138949.908012137</v>
      </c>
      <c r="G131" s="523">
        <f t="shared" ref="G131:G154" si="57">+(F131+D131)/2</f>
        <v>12680541.1466485</v>
      </c>
      <c r="H131" s="526">
        <f t="shared" ref="H131:H154" si="58">+J$94*G131+E131</f>
        <v>2647518.1486667311</v>
      </c>
      <c r="I131" s="577">
        <f t="shared" ref="I131:I154" si="59">+J$95*G131+E131</f>
        <v>2647518.1486667311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2045</v>
      </c>
      <c r="D132" s="374">
        <f>IF(F131+SUM(E$99:E131)=D$92,F131,D$92-SUM(E$99:E131))</f>
        <v>12138949.908012137</v>
      </c>
      <c r="E132" s="522">
        <f>IF(+J96&lt;F131,J96,D132)</f>
        <v>1083182.4772727273</v>
      </c>
      <c r="F132" s="523">
        <f t="shared" ref="F132:F154" si="65">+D132-E132</f>
        <v>11055767.43073941</v>
      </c>
      <c r="G132" s="523">
        <f t="shared" si="57"/>
        <v>11597358.669375774</v>
      </c>
      <c r="H132" s="526">
        <f t="shared" si="58"/>
        <v>2513891.2814667849</v>
      </c>
      <c r="I132" s="577">
        <f t="shared" si="59"/>
        <v>2513891.2814667849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2046</v>
      </c>
      <c r="D133" s="374">
        <f>IF(F132+SUM(E$99:E132)=D$92,F132,D$92-SUM(E$99:E132))</f>
        <v>11055767.43073941</v>
      </c>
      <c r="E133" s="522">
        <f>IF(+J96&lt;F132,J96,D133)</f>
        <v>1083182.4772727273</v>
      </c>
      <c r="F133" s="523">
        <f t="shared" si="65"/>
        <v>9972584.9534666836</v>
      </c>
      <c r="G133" s="523">
        <f t="shared" si="57"/>
        <v>10514176.192103047</v>
      </c>
      <c r="H133" s="526">
        <f t="shared" si="58"/>
        <v>2380264.4142668387</v>
      </c>
      <c r="I133" s="577">
        <f t="shared" si="59"/>
        <v>2380264.4142668387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2047</v>
      </c>
      <c r="D134" s="374">
        <f>IF(F133+SUM(E$99:E133)=D$92,F133,D$92-SUM(E$99:E133))</f>
        <v>9972584.9534666836</v>
      </c>
      <c r="E134" s="522">
        <f>IF(+J96&lt;F133,J96,D134)</f>
        <v>1083182.4772727273</v>
      </c>
      <c r="F134" s="523">
        <f t="shared" si="65"/>
        <v>8889402.476193957</v>
      </c>
      <c r="G134" s="523">
        <f t="shared" si="57"/>
        <v>9430993.7148303203</v>
      </c>
      <c r="H134" s="526">
        <f t="shared" si="58"/>
        <v>2246637.547066893</v>
      </c>
      <c r="I134" s="577">
        <f t="shared" si="59"/>
        <v>2246637.547066893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2048</v>
      </c>
      <c r="D135" s="374">
        <f>IF(F134+SUM(E$99:E134)=D$92,F134,D$92-SUM(E$99:E134))</f>
        <v>8889402.476193957</v>
      </c>
      <c r="E135" s="522">
        <f>IF(+J96&lt;F134,J96,D135)</f>
        <v>1083182.4772727273</v>
      </c>
      <c r="F135" s="523">
        <f t="shared" si="65"/>
        <v>7806219.9989212295</v>
      </c>
      <c r="G135" s="523">
        <f t="shared" si="57"/>
        <v>8347811.2375575937</v>
      </c>
      <c r="H135" s="526">
        <f t="shared" si="58"/>
        <v>2113010.6798669468</v>
      </c>
      <c r="I135" s="577">
        <f t="shared" si="59"/>
        <v>2113010.6798669468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2049</v>
      </c>
      <c r="D136" s="374">
        <f>IF(F135+SUM(E$99:E135)=D$92,F135,D$92-SUM(E$99:E135))</f>
        <v>7806219.9989212295</v>
      </c>
      <c r="E136" s="522">
        <f>IF(+J96&lt;F135,J96,D136)</f>
        <v>1083182.4772727273</v>
      </c>
      <c r="F136" s="523">
        <f t="shared" si="65"/>
        <v>6723037.521648502</v>
      </c>
      <c r="G136" s="523">
        <f t="shared" si="57"/>
        <v>7264628.7602848653</v>
      </c>
      <c r="H136" s="526">
        <f t="shared" si="58"/>
        <v>1979383.8126670006</v>
      </c>
      <c r="I136" s="577">
        <f t="shared" si="59"/>
        <v>1979383.8126670006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2050</v>
      </c>
      <c r="D137" s="374">
        <f>IF(F136+SUM(E$99:E136)=D$92,F136,D$92-SUM(E$99:E136))</f>
        <v>6723037.521648502</v>
      </c>
      <c r="E137" s="522">
        <f>IF(+J96&lt;F136,J96,D137)</f>
        <v>1083182.4772727273</v>
      </c>
      <c r="F137" s="523">
        <f t="shared" si="65"/>
        <v>5639855.0443757745</v>
      </c>
      <c r="G137" s="523">
        <f t="shared" si="57"/>
        <v>6181446.2830121387</v>
      </c>
      <c r="H137" s="526">
        <f t="shared" si="58"/>
        <v>1845756.9454670544</v>
      </c>
      <c r="I137" s="577">
        <f t="shared" si="59"/>
        <v>1845756.9454670544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2051</v>
      </c>
      <c r="D138" s="374">
        <f>IF(F137+SUM(E$99:E137)=D$92,F137,D$92-SUM(E$99:E137))</f>
        <v>5639855.0443757745</v>
      </c>
      <c r="E138" s="522">
        <f>IF(+J96&lt;F137,J96,D138)</f>
        <v>1083182.4772727273</v>
      </c>
      <c r="F138" s="523">
        <f t="shared" si="65"/>
        <v>4556672.5671030469</v>
      </c>
      <c r="G138" s="523">
        <f t="shared" si="57"/>
        <v>5098263.8057394102</v>
      </c>
      <c r="H138" s="526">
        <f t="shared" si="58"/>
        <v>1712130.0782671082</v>
      </c>
      <c r="I138" s="577">
        <f t="shared" si="59"/>
        <v>1712130.0782671082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2052</v>
      </c>
      <c r="D139" s="374">
        <f>IF(F138+SUM(E$99:E138)=D$92,F138,D$92-SUM(E$99:E138))</f>
        <v>4556672.5671030469</v>
      </c>
      <c r="E139" s="522">
        <f>IF(+J96&lt;F138,J96,D139)</f>
        <v>1083182.4772727273</v>
      </c>
      <c r="F139" s="523">
        <f t="shared" si="65"/>
        <v>3473490.0898303194</v>
      </c>
      <c r="G139" s="523">
        <f t="shared" si="57"/>
        <v>4015081.3284666832</v>
      </c>
      <c r="H139" s="526">
        <f t="shared" si="58"/>
        <v>1578503.211067162</v>
      </c>
      <c r="I139" s="577">
        <f t="shared" si="59"/>
        <v>1578503.211067162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2053</v>
      </c>
      <c r="D140" s="374">
        <f>IF(F139+SUM(E$99:E139)=D$92,F139,D$92-SUM(E$99:E139))</f>
        <v>3473490.0898303194</v>
      </c>
      <c r="E140" s="522">
        <f>IF(+J96&lt;F139,J96,D140)</f>
        <v>1083182.4772727273</v>
      </c>
      <c r="F140" s="523">
        <f t="shared" si="65"/>
        <v>2390307.6125575919</v>
      </c>
      <c r="G140" s="523">
        <f t="shared" si="57"/>
        <v>2931898.8511939556</v>
      </c>
      <c r="H140" s="526">
        <f t="shared" si="58"/>
        <v>1444876.3438672158</v>
      </c>
      <c r="I140" s="577">
        <f t="shared" si="59"/>
        <v>1444876.3438672158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2054</v>
      </c>
      <c r="D141" s="374">
        <f>IF(F140+SUM(E$99:E140)=D$92,F140,D$92-SUM(E$99:E140))</f>
        <v>2390307.6125575919</v>
      </c>
      <c r="E141" s="522">
        <f>IF(+J96&lt;F140,J96,D141)</f>
        <v>1083182.4772727273</v>
      </c>
      <c r="F141" s="523">
        <f t="shared" si="65"/>
        <v>1307125.1352848646</v>
      </c>
      <c r="G141" s="523">
        <f t="shared" si="57"/>
        <v>1848716.3739212281</v>
      </c>
      <c r="H141" s="526">
        <f t="shared" si="58"/>
        <v>1311249.4766672696</v>
      </c>
      <c r="I141" s="577">
        <f t="shared" si="59"/>
        <v>1311249.4766672696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2055</v>
      </c>
      <c r="D142" s="374">
        <f>IF(F141+SUM(E$99:E141)=D$92,F141,D$92-SUM(E$99:E141))</f>
        <v>1307125.1352848646</v>
      </c>
      <c r="E142" s="522">
        <f>IF(+J96&lt;F141,J96,D142)</f>
        <v>1083182.4772727273</v>
      </c>
      <c r="F142" s="523">
        <f t="shared" si="65"/>
        <v>223942.65801213728</v>
      </c>
      <c r="G142" s="523">
        <f t="shared" si="57"/>
        <v>765533.89664850093</v>
      </c>
      <c r="H142" s="526">
        <f t="shared" si="58"/>
        <v>1177622.6094673234</v>
      </c>
      <c r="I142" s="577">
        <f t="shared" si="59"/>
        <v>1177622.6094673234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2056</v>
      </c>
      <c r="D143" s="374">
        <f>IF(F142+SUM(E$99:E142)=D$92,F142,D$92-SUM(E$99:E142))</f>
        <v>223942.65801213728</v>
      </c>
      <c r="E143" s="522">
        <f>IF(+J96&lt;F142,J96,D143)</f>
        <v>223942.65801213728</v>
      </c>
      <c r="F143" s="523">
        <f t="shared" si="65"/>
        <v>0</v>
      </c>
      <c r="G143" s="523">
        <f t="shared" si="57"/>
        <v>111971.32900606864</v>
      </c>
      <c r="H143" s="526">
        <f t="shared" si="58"/>
        <v>237756.00730944885</v>
      </c>
      <c r="I143" s="577">
        <f t="shared" si="59"/>
        <v>237756.00730944885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57"/>
        <v>0</v>
      </c>
      <c r="H144" s="526">
        <f t="shared" si="58"/>
        <v>0</v>
      </c>
      <c r="I144" s="577">
        <f t="shared" si="59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47660028.999999978</v>
      </c>
      <c r="F155" s="375"/>
      <c r="G155" s="375"/>
      <c r="H155" s="375">
        <f>SUM(H99:H154)</f>
        <v>175120837.10497937</v>
      </c>
      <c r="I155" s="375">
        <f>SUM(I99:I154)</f>
        <v>175120837.10497937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24370.612338328847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24370.612338328847</v>
      </c>
      <c r="O6" s="269"/>
      <c r="P6" s="269"/>
    </row>
    <row r="7" spans="1:17" ht="13.5" thickBot="1">
      <c r="C7" s="467" t="s">
        <v>48</v>
      </c>
      <c r="D7" s="620" t="s">
        <v>285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284</v>
      </c>
      <c r="E9" s="666" t="s">
        <v>492</v>
      </c>
      <c r="F9" s="478"/>
      <c r="G9" s="672" t="s">
        <v>545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5366.2790697674418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 t="shared" ref="K23:K28" si="10">G23</f>
        <v>30692.449285651339</v>
      </c>
      <c r="L23" s="519">
        <f t="shared" si="6"/>
        <v>0</v>
      </c>
      <c r="M23" s="518">
        <f t="shared" ref="M23:M28" si="11"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 t="shared" si="10"/>
        <v>29977.157497170956</v>
      </c>
      <c r="L24" s="519">
        <f t="shared" ref="L24" si="12">IF(K24&lt;&gt;0,+G24-K24,0)</f>
        <v>0</v>
      </c>
      <c r="M24" s="518">
        <f t="shared" si="11"/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 t="shared" si="10"/>
        <v>24657.865553316573</v>
      </c>
      <c r="L25" s="519">
        <f t="shared" ref="L25" si="13">IF(K25&lt;&gt;0,+G25-K25,0)</f>
        <v>0</v>
      </c>
      <c r="M25" s="518">
        <f t="shared" si="11"/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 t="shared" si="10"/>
        <v>24644.403346812211</v>
      </c>
      <c r="L26" s="519">
        <f t="shared" ref="L26" si="14">IF(K26&lt;&gt;0,+G26-K26,0)</f>
        <v>0</v>
      </c>
      <c r="M26" s="518">
        <f t="shared" si="11"/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177647.1936363882</v>
      </c>
      <c r="E27" s="516">
        <v>5494.0476190476193</v>
      </c>
      <c r="F27" s="508">
        <v>172153.14601734056</v>
      </c>
      <c r="G27" s="516">
        <v>25160.539259925026</v>
      </c>
      <c r="H27" s="510">
        <v>25160.539259925026</v>
      </c>
      <c r="I27" s="511">
        <f t="shared" si="9"/>
        <v>0</v>
      </c>
      <c r="J27" s="511"/>
      <c r="K27" s="518">
        <f t="shared" si="10"/>
        <v>25160.539259925026</v>
      </c>
      <c r="L27" s="519">
        <f t="shared" ref="L27" si="15">IF(K27&lt;&gt;0,+G27-K27,0)</f>
        <v>0</v>
      </c>
      <c r="M27" s="518">
        <f t="shared" si="11"/>
        <v>25160.539259925026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08">
        <v>172153.14601734056</v>
      </c>
      <c r="E28" s="516">
        <v>5494.0476190476193</v>
      </c>
      <c r="F28" s="508">
        <v>166659.09839829293</v>
      </c>
      <c r="G28" s="516">
        <v>26894.578901645269</v>
      </c>
      <c r="H28" s="510">
        <v>26894.578901645269</v>
      </c>
      <c r="I28" s="511">
        <f t="shared" si="9"/>
        <v>0</v>
      </c>
      <c r="J28" s="511"/>
      <c r="K28" s="518">
        <f t="shared" si="10"/>
        <v>26894.578901645269</v>
      </c>
      <c r="L28" s="519">
        <f t="shared" ref="L28" si="16">IF(K28&lt;&gt;0,+G28-K28,0)</f>
        <v>0</v>
      </c>
      <c r="M28" s="518">
        <f t="shared" si="11"/>
        <v>26894.578901645269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508">
        <v>166659.09839829293</v>
      </c>
      <c r="E29" s="516">
        <v>5244.318181818182</v>
      </c>
      <c r="F29" s="508">
        <v>161414.78021647476</v>
      </c>
      <c r="G29" s="516">
        <v>24851.183022536876</v>
      </c>
      <c r="H29" s="510">
        <v>24851.183022536876</v>
      </c>
      <c r="I29" s="511">
        <f t="shared" si="9"/>
        <v>0</v>
      </c>
      <c r="J29" s="511"/>
      <c r="K29" s="518">
        <f t="shared" ref="K29" si="19">G29</f>
        <v>24851.183022536876</v>
      </c>
      <c r="L29" s="519">
        <f t="shared" ref="L29" si="20">IF(K29&lt;&gt;0,+G29-K29,0)</f>
        <v>0</v>
      </c>
      <c r="M29" s="518">
        <f t="shared" ref="M29" si="21">H29</f>
        <v>24851.183022536876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161414.78021647476</v>
      </c>
      <c r="E30" s="522">
        <f>IF(+I14&lt;F29,I14,D30)</f>
        <v>5366.2790697674418</v>
      </c>
      <c r="F30" s="523">
        <f t="shared" ref="F30:F48" si="24">+D30-E30</f>
        <v>156048.50114670731</v>
      </c>
      <c r="G30" s="524">
        <f t="shared" ref="G30:G53" si="25">+I$12*((D30+F30)/2)+E30</f>
        <v>24370.612338328847</v>
      </c>
      <c r="H30" s="491">
        <f t="shared" ref="H30:H53" si="26">+I$13*((D30+F30)/2)+E30</f>
        <v>24370.612338328847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156048.50114670731</v>
      </c>
      <c r="E31" s="522">
        <f>IF(+I14&lt;F30,I14,D31)</f>
        <v>5366.2790697674418</v>
      </c>
      <c r="F31" s="523">
        <f t="shared" si="24"/>
        <v>150682.22207693986</v>
      </c>
      <c r="G31" s="524">
        <f t="shared" si="25"/>
        <v>23728.128234869357</v>
      </c>
      <c r="H31" s="491">
        <f t="shared" si="26"/>
        <v>23728.128234869357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150682.22207693986</v>
      </c>
      <c r="E32" s="522">
        <f>IF(+I14&lt;F31,I14,D32)</f>
        <v>5366.2790697674418</v>
      </c>
      <c r="F32" s="523">
        <f t="shared" si="24"/>
        <v>145315.94300717241</v>
      </c>
      <c r="G32" s="524">
        <f t="shared" si="25"/>
        <v>23085.644131409863</v>
      </c>
      <c r="H32" s="491">
        <f t="shared" si="26"/>
        <v>23085.644131409863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145315.94300717241</v>
      </c>
      <c r="E33" s="522">
        <f>IF(+I14&lt;F32,I14,D33)</f>
        <v>5366.2790697674418</v>
      </c>
      <c r="F33" s="523">
        <f t="shared" si="24"/>
        <v>139949.66393740496</v>
      </c>
      <c r="G33" s="524">
        <f t="shared" si="25"/>
        <v>22443.160027950369</v>
      </c>
      <c r="H33" s="491">
        <f t="shared" si="26"/>
        <v>22443.160027950369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139949.66393740496</v>
      </c>
      <c r="E34" s="522">
        <f>IF(+I14&lt;F33,I14,D34)</f>
        <v>5366.2790697674418</v>
      </c>
      <c r="F34" s="523">
        <f t="shared" si="24"/>
        <v>134583.38486763751</v>
      </c>
      <c r="G34" s="524">
        <f t="shared" si="25"/>
        <v>21800.675924490879</v>
      </c>
      <c r="H34" s="491">
        <f t="shared" si="26"/>
        <v>21800.675924490879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134583.38486763751</v>
      </c>
      <c r="E35" s="522">
        <f>IF(+I14&lt;F34,I14,D35)</f>
        <v>5366.2790697674418</v>
      </c>
      <c r="F35" s="523">
        <f t="shared" si="24"/>
        <v>129217.10579787007</v>
      </c>
      <c r="G35" s="524">
        <f t="shared" si="25"/>
        <v>21158.191821031385</v>
      </c>
      <c r="H35" s="491">
        <f t="shared" si="26"/>
        <v>21158.191821031385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129217.10579787007</v>
      </c>
      <c r="E36" s="522">
        <f>IF(+I14&lt;F35,I14,D36)</f>
        <v>5366.2790697674418</v>
      </c>
      <c r="F36" s="523">
        <f t="shared" si="24"/>
        <v>123850.82672810263</v>
      </c>
      <c r="G36" s="524">
        <f t="shared" si="25"/>
        <v>20515.707717571895</v>
      </c>
      <c r="H36" s="491">
        <f t="shared" si="26"/>
        <v>20515.707717571895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123850.82672810263</v>
      </c>
      <c r="E37" s="522">
        <f>IF(+I14&lt;F36,I14,D37)</f>
        <v>5366.2790697674418</v>
      </c>
      <c r="F37" s="523">
        <f t="shared" si="24"/>
        <v>118484.5476583352</v>
      </c>
      <c r="G37" s="524">
        <f t="shared" si="25"/>
        <v>19873.223614112405</v>
      </c>
      <c r="H37" s="491">
        <f t="shared" si="26"/>
        <v>19873.223614112405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118484.5476583352</v>
      </c>
      <c r="E38" s="522">
        <f>IF(+I14&lt;F37,I14,D38)</f>
        <v>5366.2790697674418</v>
      </c>
      <c r="F38" s="523">
        <f t="shared" si="24"/>
        <v>113118.26858856776</v>
      </c>
      <c r="G38" s="524">
        <f t="shared" si="25"/>
        <v>19230.739510652915</v>
      </c>
      <c r="H38" s="491">
        <f t="shared" si="26"/>
        <v>19230.739510652915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113118.26858856776</v>
      </c>
      <c r="E39" s="522">
        <f>IF(+I14&lt;F38,I14,D39)</f>
        <v>5366.2790697674418</v>
      </c>
      <c r="F39" s="523">
        <f t="shared" si="24"/>
        <v>107751.98951880033</v>
      </c>
      <c r="G39" s="524">
        <f t="shared" si="25"/>
        <v>18588.255407193421</v>
      </c>
      <c r="H39" s="491">
        <f t="shared" si="26"/>
        <v>18588.255407193421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107751.98951880033</v>
      </c>
      <c r="E40" s="522">
        <f>IF(+I14&lt;F39,I14,D40)</f>
        <v>5366.2790697674418</v>
      </c>
      <c r="F40" s="523">
        <f t="shared" si="24"/>
        <v>102385.71044903289</v>
      </c>
      <c r="G40" s="524">
        <f t="shared" si="25"/>
        <v>17945.771303733934</v>
      </c>
      <c r="H40" s="491">
        <f t="shared" si="26"/>
        <v>17945.771303733934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102385.71044903289</v>
      </c>
      <c r="E41" s="522">
        <f>IF(+I14&lt;F40,I14,D41)</f>
        <v>5366.2790697674418</v>
      </c>
      <c r="F41" s="523">
        <f t="shared" si="24"/>
        <v>97019.431379265458</v>
      </c>
      <c r="G41" s="524">
        <f t="shared" si="25"/>
        <v>17303.287200274441</v>
      </c>
      <c r="H41" s="491">
        <f t="shared" si="26"/>
        <v>17303.287200274441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97019.431379265458</v>
      </c>
      <c r="E42" s="522">
        <f>IF(+I14&lt;F41,I14,D42)</f>
        <v>5366.2790697674418</v>
      </c>
      <c r="F42" s="523">
        <f t="shared" si="24"/>
        <v>91653.152309498022</v>
      </c>
      <c r="G42" s="524">
        <f t="shared" si="25"/>
        <v>16660.803096814954</v>
      </c>
      <c r="H42" s="491">
        <f t="shared" si="26"/>
        <v>16660.803096814954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91653.152309498022</v>
      </c>
      <c r="E43" s="522">
        <f>IF(+I14&lt;F42,I14,D43)</f>
        <v>5366.2790697674418</v>
      </c>
      <c r="F43" s="523">
        <f t="shared" si="24"/>
        <v>86286.873239730587</v>
      </c>
      <c r="G43" s="524">
        <f t="shared" si="25"/>
        <v>16018.31899335546</v>
      </c>
      <c r="H43" s="491">
        <f t="shared" si="26"/>
        <v>16018.31899335546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86286.873239730587</v>
      </c>
      <c r="E44" s="522">
        <f>IF(+I14&lt;F43,I14,D44)</f>
        <v>5366.2790697674418</v>
      </c>
      <c r="F44" s="523">
        <f t="shared" si="24"/>
        <v>80920.594169963151</v>
      </c>
      <c r="G44" s="524">
        <f t="shared" si="25"/>
        <v>15375.83488989597</v>
      </c>
      <c r="H44" s="491">
        <f t="shared" si="26"/>
        <v>15375.83488989597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80920.594169963151</v>
      </c>
      <c r="E45" s="522">
        <f>IF(+I14&lt;F44,I14,D45)</f>
        <v>5366.2790697674418</v>
      </c>
      <c r="F45" s="523">
        <f t="shared" si="24"/>
        <v>75554.315100195716</v>
      </c>
      <c r="G45" s="524">
        <f t="shared" si="25"/>
        <v>14733.35078643648</v>
      </c>
      <c r="H45" s="491">
        <f t="shared" si="26"/>
        <v>14733.35078643648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75554.315100195716</v>
      </c>
      <c r="E46" s="522">
        <f>IF(+I14&lt;F45,I14,D46)</f>
        <v>5366.2790697674418</v>
      </c>
      <c r="F46" s="523">
        <f t="shared" si="24"/>
        <v>70188.03603042828</v>
      </c>
      <c r="G46" s="524">
        <f t="shared" si="25"/>
        <v>14090.86668297699</v>
      </c>
      <c r="H46" s="491">
        <f t="shared" si="26"/>
        <v>14090.86668297699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70188.03603042828</v>
      </c>
      <c r="E47" s="522">
        <f>IF(+I14&lt;F46,I14,D47)</f>
        <v>5366.2790697674418</v>
      </c>
      <c r="F47" s="523">
        <f t="shared" si="24"/>
        <v>64821.756960660838</v>
      </c>
      <c r="G47" s="524">
        <f t="shared" si="25"/>
        <v>13448.382579517496</v>
      </c>
      <c r="H47" s="491">
        <f t="shared" si="26"/>
        <v>13448.382579517496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64821.756960660838</v>
      </c>
      <c r="E48" s="522">
        <f>IF(+I14&lt;F47,I14,D48)</f>
        <v>5366.2790697674418</v>
      </c>
      <c r="F48" s="523">
        <f t="shared" si="24"/>
        <v>59455.477890893395</v>
      </c>
      <c r="G48" s="524">
        <f t="shared" si="25"/>
        <v>12805.898476058006</v>
      </c>
      <c r="H48" s="491">
        <f t="shared" si="26"/>
        <v>12805.898476058006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59455.477890893395</v>
      </c>
      <c r="E49" s="522">
        <f>IF(+I14&lt;F48,I14,D49)</f>
        <v>5366.2790697674418</v>
      </c>
      <c r="F49" s="523">
        <f t="shared" ref="F49:F72" si="27">+D49-E49</f>
        <v>54089.198821125952</v>
      </c>
      <c r="G49" s="524">
        <f t="shared" si="25"/>
        <v>12163.414372598516</v>
      </c>
      <c r="H49" s="491">
        <f t="shared" si="26"/>
        <v>12163.414372598516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</row>
    <row r="50" spans="2:17" ht="12.5">
      <c r="B50" s="195" t="str">
        <f t="shared" ref="B50:B72" si="32">IF(D50=F49,"","IU")</f>
        <v/>
      </c>
      <c r="C50" s="507">
        <f>IF(D11="","-",+C49+1)</f>
        <v>2045</v>
      </c>
      <c r="D50" s="523">
        <f>IF(F49+SUM(E$17:E49)=D$10,F49,D$10-SUM(E$17:E49))</f>
        <v>54089.198821125952</v>
      </c>
      <c r="E50" s="522">
        <f>IF(+I14&lt;F49,I14,D50)</f>
        <v>5366.2790697674418</v>
      </c>
      <c r="F50" s="523">
        <f t="shared" si="27"/>
        <v>48722.91975135851</v>
      </c>
      <c r="G50" s="524">
        <f t="shared" si="25"/>
        <v>11520.930269139024</v>
      </c>
      <c r="H50" s="491">
        <f t="shared" si="26"/>
        <v>11520.930269139024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</row>
    <row r="51" spans="2:17" ht="12.5">
      <c r="B51" s="195" t="str">
        <f t="shared" si="32"/>
        <v/>
      </c>
      <c r="C51" s="507">
        <f>IF(D11="","-",+C50+1)</f>
        <v>2046</v>
      </c>
      <c r="D51" s="523">
        <f>IF(F50+SUM(E$17:E50)=D$10,F50,D$10-SUM(E$17:E50))</f>
        <v>48722.91975135851</v>
      </c>
      <c r="E51" s="522">
        <f>IF(+I14&lt;F50,I14,D51)</f>
        <v>5366.2790697674418</v>
      </c>
      <c r="F51" s="523">
        <f t="shared" si="27"/>
        <v>43356.640681591067</v>
      </c>
      <c r="G51" s="524">
        <f t="shared" si="25"/>
        <v>10878.446165679532</v>
      </c>
      <c r="H51" s="491">
        <f t="shared" si="26"/>
        <v>10878.446165679532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</row>
    <row r="52" spans="2:17" ht="12.5">
      <c r="B52" s="195" t="str">
        <f t="shared" si="32"/>
        <v/>
      </c>
      <c r="C52" s="507">
        <f>IF(D11="","-",+C51+1)</f>
        <v>2047</v>
      </c>
      <c r="D52" s="523">
        <f>IF(F51+SUM(E$17:E51)=D$10,F51,D$10-SUM(E$17:E51))</f>
        <v>43356.640681591067</v>
      </c>
      <c r="E52" s="522">
        <f>IF(+I14&lt;F51,I14,D52)</f>
        <v>5366.2790697674418</v>
      </c>
      <c r="F52" s="523">
        <f t="shared" si="27"/>
        <v>37990.361611823624</v>
      </c>
      <c r="G52" s="524">
        <f t="shared" si="25"/>
        <v>10235.962062220042</v>
      </c>
      <c r="H52" s="491">
        <f t="shared" si="26"/>
        <v>10235.962062220042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</row>
    <row r="53" spans="2:17" ht="12.5">
      <c r="B53" s="195" t="str">
        <f t="shared" si="32"/>
        <v/>
      </c>
      <c r="C53" s="507">
        <f>IF(D11="","-",+C52+1)</f>
        <v>2048</v>
      </c>
      <c r="D53" s="523">
        <f>IF(F52+SUM(E$17:E52)=D$10,F52,D$10-SUM(E$17:E52))</f>
        <v>37990.361611823624</v>
      </c>
      <c r="E53" s="522">
        <f>IF(+I14&lt;F52,I14,D53)</f>
        <v>5366.2790697674418</v>
      </c>
      <c r="F53" s="523">
        <f t="shared" si="27"/>
        <v>32624.082542056181</v>
      </c>
      <c r="G53" s="524">
        <f t="shared" si="25"/>
        <v>9593.4779587605481</v>
      </c>
      <c r="H53" s="491">
        <f t="shared" si="26"/>
        <v>9593.4779587605481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</row>
    <row r="54" spans="2:17" ht="12.5">
      <c r="B54" s="195" t="str">
        <f t="shared" si="32"/>
        <v/>
      </c>
      <c r="C54" s="507">
        <f>IF(D11="","-",+C53+1)</f>
        <v>2049</v>
      </c>
      <c r="D54" s="523">
        <f>IF(F53+SUM(E$17:E53)=D$10,F53,D$10-SUM(E$17:E53))</f>
        <v>32624.082542056181</v>
      </c>
      <c r="E54" s="522">
        <f>IF(+I14&lt;F53,I14,D54)</f>
        <v>5366.2790697674418</v>
      </c>
      <c r="F54" s="523">
        <f t="shared" si="27"/>
        <v>27257.803472288739</v>
      </c>
      <c r="G54" s="524">
        <f t="shared" ref="G54:G72" si="33">+I$12*((D54+F54)/2)+E54</f>
        <v>8950.9938553010579</v>
      </c>
      <c r="H54" s="491">
        <f t="shared" ref="H54:H72" si="34">+I$13*((D54+F54)/2)+E54</f>
        <v>8950.9938553010579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</row>
    <row r="55" spans="2:17" ht="12.5">
      <c r="B55" s="195" t="str">
        <f t="shared" si="32"/>
        <v/>
      </c>
      <c r="C55" s="507">
        <f>IF(D11="","-",+C54+1)</f>
        <v>2050</v>
      </c>
      <c r="D55" s="523">
        <f>IF(F54+SUM(E$17:E54)=D$10,F54,D$10-SUM(E$17:E54))</f>
        <v>27257.803472288739</v>
      </c>
      <c r="E55" s="522">
        <f>IF(+I14&lt;F54,I14,D55)</f>
        <v>5366.2790697674418</v>
      </c>
      <c r="F55" s="523">
        <f t="shared" si="27"/>
        <v>21891.524402521296</v>
      </c>
      <c r="G55" s="524">
        <f t="shared" si="33"/>
        <v>8308.509751841566</v>
      </c>
      <c r="H55" s="491">
        <f t="shared" si="34"/>
        <v>8308.509751841566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</row>
    <row r="56" spans="2:17" ht="12.5">
      <c r="B56" s="195" t="str">
        <f t="shared" si="32"/>
        <v/>
      </c>
      <c r="C56" s="507">
        <f>IF(D11="","-",+C55+1)</f>
        <v>2051</v>
      </c>
      <c r="D56" s="523">
        <f>IF(F55+SUM(E$17:E55)=D$10,F55,D$10-SUM(E$17:E55))</f>
        <v>21891.524402521296</v>
      </c>
      <c r="E56" s="522">
        <f>IF(+I14&lt;F55,I14,D56)</f>
        <v>5366.2790697674418</v>
      </c>
      <c r="F56" s="523">
        <f t="shared" si="27"/>
        <v>16525.245332753853</v>
      </c>
      <c r="G56" s="524">
        <f t="shared" si="33"/>
        <v>7666.025648382074</v>
      </c>
      <c r="H56" s="491">
        <f t="shared" si="34"/>
        <v>7666.025648382074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</row>
    <row r="57" spans="2:17" ht="12.5">
      <c r="B57" s="195" t="str">
        <f t="shared" si="32"/>
        <v/>
      </c>
      <c r="C57" s="507">
        <f>IF(D11="","-",+C56+1)</f>
        <v>2052</v>
      </c>
      <c r="D57" s="523">
        <f>IF(F56+SUM(E$17:E56)=D$10,F56,D$10-SUM(E$17:E56))</f>
        <v>16525.245332753853</v>
      </c>
      <c r="E57" s="522">
        <f>IF(+I14&lt;F56,I14,D57)</f>
        <v>5366.2790697674418</v>
      </c>
      <c r="F57" s="523">
        <f t="shared" si="27"/>
        <v>11158.966262986411</v>
      </c>
      <c r="G57" s="524">
        <f t="shared" si="33"/>
        <v>7023.5415449225829</v>
      </c>
      <c r="H57" s="491">
        <f t="shared" si="34"/>
        <v>7023.5415449225829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</row>
    <row r="58" spans="2:17" ht="12.5">
      <c r="B58" s="195" t="str">
        <f t="shared" si="32"/>
        <v/>
      </c>
      <c r="C58" s="507">
        <f>IF(D11="","-",+C57+1)</f>
        <v>2053</v>
      </c>
      <c r="D58" s="523">
        <f>IF(F57+SUM(E$17:E57)=D$10,F57,D$10-SUM(E$17:E57))</f>
        <v>11158.966262986411</v>
      </c>
      <c r="E58" s="522">
        <f>IF(+I14&lt;F57,I14,D58)</f>
        <v>5366.2790697674418</v>
      </c>
      <c r="F58" s="523">
        <f t="shared" si="27"/>
        <v>5792.6871932189688</v>
      </c>
      <c r="G58" s="524">
        <f t="shared" si="33"/>
        <v>6381.0574414630919</v>
      </c>
      <c r="H58" s="491">
        <f t="shared" si="34"/>
        <v>6381.0574414630919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2"/>
        <v/>
      </c>
      <c r="C59" s="507">
        <f>IF(D11="","-",+C58+1)</f>
        <v>2054</v>
      </c>
      <c r="D59" s="523">
        <f>IF(F58+SUM(E$17:E58)=D$10,F58,D$10-SUM(E$17:E58))</f>
        <v>5792.6871932189688</v>
      </c>
      <c r="E59" s="522">
        <f>IF(+I14&lt;F58,I14,D59)</f>
        <v>5366.2790697674418</v>
      </c>
      <c r="F59" s="523">
        <f t="shared" si="27"/>
        <v>426.40812345152699</v>
      </c>
      <c r="G59" s="524">
        <f t="shared" si="33"/>
        <v>5738.5733380035999</v>
      </c>
      <c r="H59" s="491">
        <f t="shared" si="34"/>
        <v>5738.5733380035999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</row>
    <row r="60" spans="2:17" ht="12.5">
      <c r="B60" s="195" t="str">
        <f t="shared" si="32"/>
        <v/>
      </c>
      <c r="C60" s="507">
        <f>IF(D11="","-",+C59+1)</f>
        <v>2055</v>
      </c>
      <c r="D60" s="523">
        <f>IF(F59+SUM(E$17:E59)=D$10,F59,D$10-SUM(E$17:E59))</f>
        <v>426.40812345152699</v>
      </c>
      <c r="E60" s="522">
        <f>IF(+I14&lt;F59,I14,D60)</f>
        <v>426.40812345152699</v>
      </c>
      <c r="F60" s="523">
        <f t="shared" si="27"/>
        <v>0</v>
      </c>
      <c r="G60" s="524">
        <f t="shared" si="33"/>
        <v>451.93423170473335</v>
      </c>
      <c r="H60" s="491">
        <f t="shared" si="34"/>
        <v>451.93423170473335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</row>
    <row r="61" spans="2:17" ht="12.5">
      <c r="B61" s="195" t="str">
        <f t="shared" si="3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6">
        <f t="shared" si="33"/>
        <v>0</v>
      </c>
      <c r="H61" s="491">
        <f t="shared" si="34"/>
        <v>0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</row>
    <row r="62" spans="2:17" ht="12.5">
      <c r="B62" s="195" t="str">
        <f t="shared" si="3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33"/>
        <v>0</v>
      </c>
      <c r="H62" s="491">
        <f t="shared" si="34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</row>
    <row r="63" spans="2:17" ht="12.5">
      <c r="B63" s="195" t="str">
        <f t="shared" si="3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33"/>
        <v>0</v>
      </c>
      <c r="H63" s="491">
        <f t="shared" si="34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</row>
    <row r="64" spans="2:17" ht="12.5">
      <c r="B64" s="195" t="str">
        <f t="shared" si="3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33"/>
        <v>0</v>
      </c>
      <c r="H64" s="491">
        <f t="shared" si="34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</row>
    <row r="65" spans="1:16" ht="12.5">
      <c r="B65" s="195" t="str">
        <f t="shared" si="3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33"/>
        <v>0</v>
      </c>
      <c r="H65" s="491">
        <f t="shared" si="34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</row>
    <row r="66" spans="1:16" ht="12.5">
      <c r="B66" s="195" t="str">
        <f t="shared" si="3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33"/>
        <v>0</v>
      </c>
      <c r="H66" s="491">
        <f t="shared" si="34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</row>
    <row r="67" spans="1:16" ht="12.5">
      <c r="B67" s="195" t="str">
        <f t="shared" si="3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33"/>
        <v>0</v>
      </c>
      <c r="H67" s="491">
        <f t="shared" si="34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</row>
    <row r="68" spans="1:16" ht="12.5">
      <c r="B68" s="195" t="str">
        <f t="shared" si="3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33"/>
        <v>0</v>
      </c>
      <c r="H68" s="491">
        <f t="shared" si="34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</row>
    <row r="69" spans="1:16" ht="12.5">
      <c r="B69" s="195" t="str">
        <f t="shared" si="3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33"/>
        <v>0</v>
      </c>
      <c r="H69" s="491">
        <f t="shared" si="34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</row>
    <row r="70" spans="1:16" ht="12.5">
      <c r="B70" s="195" t="str">
        <f t="shared" si="3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33"/>
        <v>0</v>
      </c>
      <c r="H70" s="491">
        <f t="shared" si="34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</row>
    <row r="71" spans="1:16" ht="12.5">
      <c r="B71" s="195" t="str">
        <f t="shared" si="3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33"/>
        <v>0</v>
      </c>
      <c r="H71" s="491">
        <f t="shared" si="34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</row>
    <row r="72" spans="1:16" ht="13" thickBot="1">
      <c r="B72" s="195" t="str">
        <f t="shared" si="3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33"/>
        <v>0</v>
      </c>
      <c r="H72" s="471">
        <f t="shared" si="34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</row>
    <row r="73" spans="1:16" ht="12.5">
      <c r="C73" s="374" t="s">
        <v>78</v>
      </c>
      <c r="D73" s="375"/>
      <c r="E73" s="375">
        <f>SUM(E17:E72)</f>
        <v>230750.00000000009</v>
      </c>
      <c r="F73" s="375"/>
      <c r="G73" s="375">
        <f>SUM(G17:G72)</f>
        <v>851298.35542801255</v>
      </c>
      <c r="H73" s="375">
        <f>SUM(H17:H72)</f>
        <v>851298.35542801255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26894.578901645269</v>
      </c>
      <c r="N87" s="546">
        <f>IF(J92&lt;D11,0,VLOOKUP(J92,C17:O72,11))</f>
        <v>26894.578901645269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26285.693707101585</v>
      </c>
      <c r="N88" s="550">
        <f>IF(J92&lt;D11,0,VLOOKUP(J92,C99:P154,7))</f>
        <v>26285.693707101585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-608.88519454368361</v>
      </c>
      <c r="N89" s="555">
        <f>+N88-N87</f>
        <v>-608.88519454368361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5244.318181818182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35">+I99-H99</f>
        <v>0</v>
      </c>
      <c r="K99" s="514"/>
      <c r="L99" s="512">
        <f t="shared" ref="L99:L104" si="36">H99</f>
        <v>19522.791013350252</v>
      </c>
      <c r="M99" s="597">
        <f t="shared" ref="M99:M130" si="37">IF(L99&lt;&gt;0,+H99-L99,0)</f>
        <v>0</v>
      </c>
      <c r="N99" s="512">
        <f t="shared" ref="N99:N104" si="38">I99</f>
        <v>19522.791013350252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36"/>
        <v>35969.308872002533</v>
      </c>
      <c r="M100" s="519">
        <f t="shared" ref="M100:M105" si="42">IF(L100&lt;&gt;0,+H100-L100,0)</f>
        <v>0</v>
      </c>
      <c r="N100" s="518">
        <f t="shared" si="38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36"/>
        <v>35364.846038717165</v>
      </c>
      <c r="M101" s="519">
        <f t="shared" si="42"/>
        <v>0</v>
      </c>
      <c r="N101" s="518">
        <f t="shared" si="38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35"/>
        <v>0</v>
      </c>
      <c r="K102" s="514"/>
      <c r="L102" s="518">
        <f t="shared" si="36"/>
        <v>33727.882719440844</v>
      </c>
      <c r="M102" s="519">
        <f t="shared" si="42"/>
        <v>0</v>
      </c>
      <c r="N102" s="518">
        <f t="shared" si="38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35"/>
        <v>0</v>
      </c>
      <c r="K103" s="514"/>
      <c r="L103" s="518">
        <f t="shared" si="36"/>
        <v>31878.22185164913</v>
      </c>
      <c r="M103" s="519">
        <f t="shared" si="42"/>
        <v>0</v>
      </c>
      <c r="N103" s="518">
        <f t="shared" si="38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35"/>
        <v>0</v>
      </c>
      <c r="K104" s="514"/>
      <c r="L104" s="518">
        <f t="shared" si="36"/>
        <v>30202.256847199074</v>
      </c>
      <c r="M104" s="519">
        <f t="shared" si="42"/>
        <v>0</v>
      </c>
      <c r="N104" s="518">
        <f t="shared" si="38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35"/>
        <v>0</v>
      </c>
      <c r="K105" s="514"/>
      <c r="L105" s="518">
        <f t="shared" ref="L105" si="43">H105</f>
        <v>26394.619001989184</v>
      </c>
      <c r="M105" s="519">
        <f t="shared" si="42"/>
        <v>0</v>
      </c>
      <c r="N105" s="518">
        <f t="shared" ref="N105" si="44">I105</f>
        <v>26394.619001989184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35"/>
        <v>0</v>
      </c>
      <c r="K106" s="514"/>
      <c r="L106" s="518">
        <f t="shared" ref="L106:L107" si="45">H106</f>
        <v>25969.798788270131</v>
      </c>
      <c r="M106" s="519">
        <f t="shared" ref="M106:M107" si="46">IF(L106&lt;&gt;0,+H106-L106,0)</f>
        <v>0</v>
      </c>
      <c r="N106" s="518">
        <f t="shared" ref="N106:N107" si="47">I106</f>
        <v>25969.798788270131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35"/>
        <v>0</v>
      </c>
      <c r="K107" s="514"/>
      <c r="L107" s="518">
        <f t="shared" si="45"/>
        <v>25616.072507051016</v>
      </c>
      <c r="M107" s="519">
        <f t="shared" si="46"/>
        <v>0</v>
      </c>
      <c r="N107" s="518">
        <f t="shared" si="47"/>
        <v>25616.072507051016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2021</v>
      </c>
      <c r="D108" s="508">
        <v>184306.13233665549</v>
      </c>
      <c r="E108" s="516">
        <v>5628.0487804878048</v>
      </c>
      <c r="F108" s="515">
        <v>178678.08355616769</v>
      </c>
      <c r="G108" s="515">
        <v>181492.10794641159</v>
      </c>
      <c r="H108" s="575">
        <v>26229.985006611758</v>
      </c>
      <c r="I108" s="576">
        <v>26229.985006611758</v>
      </c>
      <c r="J108" s="514">
        <f t="shared" si="35"/>
        <v>0</v>
      </c>
      <c r="K108" s="514"/>
      <c r="L108" s="518">
        <f t="shared" ref="L108" si="48">H108</f>
        <v>26229.985006611758</v>
      </c>
      <c r="M108" s="519">
        <f t="shared" ref="M108" si="49">IF(L108&lt;&gt;0,+H108-L108,0)</f>
        <v>0</v>
      </c>
      <c r="N108" s="518">
        <f t="shared" ref="N108" si="50">I108</f>
        <v>26229.985006611758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2022</v>
      </c>
      <c r="D109" s="374">
        <v>178678.08355616769</v>
      </c>
      <c r="E109" s="522">
        <v>5494.0476190476193</v>
      </c>
      <c r="F109" s="523">
        <v>173184.03593712006</v>
      </c>
      <c r="G109" s="523">
        <v>175931.05974664388</v>
      </c>
      <c r="H109" s="526">
        <v>26158.530421053958</v>
      </c>
      <c r="I109" s="577">
        <v>26158.530421053958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2023</v>
      </c>
      <c r="D110" s="374">
        <f>IF(F109+SUM(E$99:E109)=D$92,F109,D$92-SUM(E$99:E109))</f>
        <v>173184.03593712006</v>
      </c>
      <c r="E110" s="522">
        <f>IF(+J96&lt;F109,J96,D110)</f>
        <v>5244.318181818182</v>
      </c>
      <c r="F110" s="523">
        <f t="shared" ref="F110:F131" si="53">+D110-E110</f>
        <v>167939.71775530188</v>
      </c>
      <c r="G110" s="523">
        <f t="shared" ref="G110:G130" si="54">+(F110+D110)/2</f>
        <v>170561.87684621097</v>
      </c>
      <c r="H110" s="526">
        <f t="shared" ref="H110:H130" si="55">+J$94*G110+E110</f>
        <v>26285.693707101585</v>
      </c>
      <c r="I110" s="577">
        <f t="shared" ref="I110:I130" si="56">+J$95*G110+E110</f>
        <v>26285.693707101585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2024</v>
      </c>
      <c r="D111" s="374">
        <f>IF(F110+SUM(E$99:E110)=D$92,F110,D$92-SUM(E$99:E110))</f>
        <v>167939.71775530188</v>
      </c>
      <c r="E111" s="522">
        <f>IF(+J96&lt;F110,J96,D111)</f>
        <v>5244.318181818182</v>
      </c>
      <c r="F111" s="523">
        <f t="shared" si="53"/>
        <v>162695.39957348371</v>
      </c>
      <c r="G111" s="523">
        <f t="shared" si="54"/>
        <v>165317.5586643928</v>
      </c>
      <c r="H111" s="526">
        <f t="shared" si="55"/>
        <v>25638.728099791784</v>
      </c>
      <c r="I111" s="577">
        <f t="shared" si="56"/>
        <v>25638.728099791784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2025</v>
      </c>
      <c r="D112" s="374">
        <f>IF(F111+SUM(E$99:E111)=D$92,F111,D$92-SUM(E$99:E111))</f>
        <v>162695.39957348371</v>
      </c>
      <c r="E112" s="522">
        <f>IF(+J96&lt;F111,J96,D112)</f>
        <v>5244.318181818182</v>
      </c>
      <c r="F112" s="523">
        <f t="shared" si="53"/>
        <v>157451.08139166553</v>
      </c>
      <c r="G112" s="523">
        <f t="shared" si="54"/>
        <v>160073.24048257462</v>
      </c>
      <c r="H112" s="526">
        <f t="shared" si="55"/>
        <v>24991.76249248199</v>
      </c>
      <c r="I112" s="577">
        <f t="shared" si="56"/>
        <v>24991.76249248199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2026</v>
      </c>
      <c r="D113" s="374">
        <f>IF(F112+SUM(E$99:E112)=D$92,F112,D$92-SUM(E$99:E112))</f>
        <v>157451.08139166553</v>
      </c>
      <c r="E113" s="522">
        <f>IF(+J96&lt;F112,J96,D113)</f>
        <v>5244.318181818182</v>
      </c>
      <c r="F113" s="523">
        <f t="shared" si="53"/>
        <v>152206.76320984736</v>
      </c>
      <c r="G113" s="523">
        <f t="shared" si="54"/>
        <v>154828.92230075644</v>
      </c>
      <c r="H113" s="526">
        <f t="shared" si="55"/>
        <v>24344.796885172189</v>
      </c>
      <c r="I113" s="577">
        <f t="shared" si="56"/>
        <v>24344.796885172189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2027</v>
      </c>
      <c r="D114" s="374">
        <f>IF(F113+SUM(E$99:E113)=D$92,F113,D$92-SUM(E$99:E113))</f>
        <v>152206.76320984736</v>
      </c>
      <c r="E114" s="522">
        <f>IF(+J96&lt;F113,J96,D114)</f>
        <v>5244.318181818182</v>
      </c>
      <c r="F114" s="523">
        <f t="shared" si="53"/>
        <v>146962.44502802918</v>
      </c>
      <c r="G114" s="523">
        <f t="shared" si="54"/>
        <v>149584.60411893827</v>
      </c>
      <c r="H114" s="526">
        <f t="shared" si="55"/>
        <v>23697.831277862395</v>
      </c>
      <c r="I114" s="577">
        <f t="shared" si="56"/>
        <v>23697.831277862395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2028</v>
      </c>
      <c r="D115" s="374">
        <f>IF(F114+SUM(E$99:E114)=D$92,F114,D$92-SUM(E$99:E114))</f>
        <v>146962.44502802918</v>
      </c>
      <c r="E115" s="522">
        <f>IF(+J96&lt;F114,J96,D115)</f>
        <v>5244.318181818182</v>
      </c>
      <c r="F115" s="523">
        <f t="shared" si="53"/>
        <v>141718.126846211</v>
      </c>
      <c r="G115" s="523">
        <f t="shared" si="54"/>
        <v>144340.28593712009</v>
      </c>
      <c r="H115" s="526">
        <f t="shared" si="55"/>
        <v>23050.865670552594</v>
      </c>
      <c r="I115" s="577">
        <f t="shared" si="56"/>
        <v>23050.865670552594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2029</v>
      </c>
      <c r="D116" s="374">
        <f>IF(F115+SUM(E$99:E115)=D$92,F115,D$92-SUM(E$99:E115))</f>
        <v>141718.126846211</v>
      </c>
      <c r="E116" s="522">
        <f>IF(+J96&lt;F115,J96,D116)</f>
        <v>5244.318181818182</v>
      </c>
      <c r="F116" s="523">
        <f t="shared" si="53"/>
        <v>136473.80866439283</v>
      </c>
      <c r="G116" s="523">
        <f t="shared" si="54"/>
        <v>139095.96775530191</v>
      </c>
      <c r="H116" s="526">
        <f t="shared" si="55"/>
        <v>22403.9000632428</v>
      </c>
      <c r="I116" s="577">
        <f t="shared" si="56"/>
        <v>22403.9000632428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2030</v>
      </c>
      <c r="D117" s="374">
        <f>IF(F116+SUM(E$99:E116)=D$92,F116,D$92-SUM(E$99:E116))</f>
        <v>136473.80866439283</v>
      </c>
      <c r="E117" s="522">
        <f>IF(+J96&lt;F116,J96,D117)</f>
        <v>5244.318181818182</v>
      </c>
      <c r="F117" s="523">
        <f t="shared" si="53"/>
        <v>131229.49048257465</v>
      </c>
      <c r="G117" s="523">
        <f t="shared" si="54"/>
        <v>133851.64957348374</v>
      </c>
      <c r="H117" s="526">
        <f t="shared" si="55"/>
        <v>21756.934455932998</v>
      </c>
      <c r="I117" s="577">
        <f t="shared" si="56"/>
        <v>21756.934455932998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2031</v>
      </c>
      <c r="D118" s="374">
        <f>IF(F117+SUM(E$99:E117)=D$92,F117,D$92-SUM(E$99:E117))</f>
        <v>131229.49048257465</v>
      </c>
      <c r="E118" s="522">
        <f>IF(+J96&lt;F117,J96,D118)</f>
        <v>5244.318181818182</v>
      </c>
      <c r="F118" s="523">
        <f t="shared" si="53"/>
        <v>125985.17230075647</v>
      </c>
      <c r="G118" s="523">
        <f t="shared" si="54"/>
        <v>128607.33139166556</v>
      </c>
      <c r="H118" s="526">
        <f t="shared" si="55"/>
        <v>21109.968848623204</v>
      </c>
      <c r="I118" s="577">
        <f t="shared" si="56"/>
        <v>21109.968848623204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2032</v>
      </c>
      <c r="D119" s="374">
        <f>IF(F118+SUM(E$99:E118)=D$92,F118,D$92-SUM(E$99:E118))</f>
        <v>125985.17230075647</v>
      </c>
      <c r="E119" s="522">
        <f>IF(+J96&lt;F118,J96,D119)</f>
        <v>5244.318181818182</v>
      </c>
      <c r="F119" s="523">
        <f t="shared" si="53"/>
        <v>120740.8541189383</v>
      </c>
      <c r="G119" s="523">
        <f t="shared" si="54"/>
        <v>123363.01320984738</v>
      </c>
      <c r="H119" s="526">
        <f t="shared" si="55"/>
        <v>20463.003241313407</v>
      </c>
      <c r="I119" s="577">
        <f t="shared" si="56"/>
        <v>20463.003241313407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2033</v>
      </c>
      <c r="D120" s="374">
        <f>IF(F119+SUM(E$99:E119)=D$92,F119,D$92-SUM(E$99:E119))</f>
        <v>120740.8541189383</v>
      </c>
      <c r="E120" s="522">
        <f>IF(+J96&lt;F119,J96,D120)</f>
        <v>5244.318181818182</v>
      </c>
      <c r="F120" s="523">
        <f t="shared" si="53"/>
        <v>115496.53593712012</v>
      </c>
      <c r="G120" s="523">
        <f t="shared" si="54"/>
        <v>118118.69502802921</v>
      </c>
      <c r="H120" s="526">
        <f t="shared" si="55"/>
        <v>19816.037634003609</v>
      </c>
      <c r="I120" s="577">
        <f t="shared" si="56"/>
        <v>19816.037634003609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2034</v>
      </c>
      <c r="D121" s="374">
        <f>IF(F120+SUM(E$99:E120)=D$92,F120,D$92-SUM(E$99:E120))</f>
        <v>115496.53593712012</v>
      </c>
      <c r="E121" s="522">
        <f>IF(+J96&lt;F120,J96,D121)</f>
        <v>5244.318181818182</v>
      </c>
      <c r="F121" s="523">
        <f t="shared" si="53"/>
        <v>110252.21775530194</v>
      </c>
      <c r="G121" s="523">
        <f t="shared" si="54"/>
        <v>112874.37684621103</v>
      </c>
      <c r="H121" s="526">
        <f t="shared" si="55"/>
        <v>19169.072026693815</v>
      </c>
      <c r="I121" s="577">
        <f t="shared" si="56"/>
        <v>19169.072026693815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2035</v>
      </c>
      <c r="D122" s="374">
        <f>IF(F121+SUM(E$99:E121)=D$92,F121,D$92-SUM(E$99:E121))</f>
        <v>110252.21775530194</v>
      </c>
      <c r="E122" s="522">
        <f>IF(+J96&lt;F121,J96,D122)</f>
        <v>5244.318181818182</v>
      </c>
      <c r="F122" s="523">
        <f t="shared" si="53"/>
        <v>105007.89957348377</v>
      </c>
      <c r="G122" s="523">
        <f t="shared" si="54"/>
        <v>107630.05866439285</v>
      </c>
      <c r="H122" s="526">
        <f t="shared" si="55"/>
        <v>18522.106419384014</v>
      </c>
      <c r="I122" s="577">
        <f t="shared" si="56"/>
        <v>18522.106419384014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2036</v>
      </c>
      <c r="D123" s="374">
        <f>IF(F122+SUM(E$99:E122)=D$92,F122,D$92-SUM(E$99:E122))</f>
        <v>105007.89957348377</v>
      </c>
      <c r="E123" s="522">
        <f>IF(+J96&lt;F122,J96,D123)</f>
        <v>5244.318181818182</v>
      </c>
      <c r="F123" s="523">
        <f t="shared" si="53"/>
        <v>99763.58139166559</v>
      </c>
      <c r="G123" s="523">
        <f t="shared" si="54"/>
        <v>102385.74048257468</v>
      </c>
      <c r="H123" s="526">
        <f t="shared" si="55"/>
        <v>17875.14081207422</v>
      </c>
      <c r="I123" s="577">
        <f t="shared" si="56"/>
        <v>17875.14081207422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2037</v>
      </c>
      <c r="D124" s="374">
        <f>IF(F123+SUM(E$99:E123)=D$92,F123,D$92-SUM(E$99:E123))</f>
        <v>99763.58139166559</v>
      </c>
      <c r="E124" s="522">
        <f>IF(+J96&lt;F123,J96,D124)</f>
        <v>5244.318181818182</v>
      </c>
      <c r="F124" s="523">
        <f t="shared" si="53"/>
        <v>94519.263209847413</v>
      </c>
      <c r="G124" s="523">
        <f t="shared" si="54"/>
        <v>97141.422300756501</v>
      </c>
      <c r="H124" s="526">
        <f t="shared" si="55"/>
        <v>17228.175204764419</v>
      </c>
      <c r="I124" s="577">
        <f t="shared" si="56"/>
        <v>17228.175204764419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2038</v>
      </c>
      <c r="D125" s="374">
        <f>IF(F124+SUM(E$99:E124)=D$92,F124,D$92-SUM(E$99:E124))</f>
        <v>94519.263209847413</v>
      </c>
      <c r="E125" s="522">
        <f>IF(+J96&lt;F124,J96,D125)</f>
        <v>5244.318181818182</v>
      </c>
      <c r="F125" s="523">
        <f t="shared" si="53"/>
        <v>89274.945028029237</v>
      </c>
      <c r="G125" s="523">
        <f t="shared" si="54"/>
        <v>91897.104118938325</v>
      </c>
      <c r="H125" s="526">
        <f t="shared" si="55"/>
        <v>16581.209597454625</v>
      </c>
      <c r="I125" s="577">
        <f t="shared" si="56"/>
        <v>16581.209597454625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2039</v>
      </c>
      <c r="D126" s="374">
        <f>IF(F125+SUM(E$99:E125)=D$92,F125,D$92-SUM(E$99:E125))</f>
        <v>89274.945028029237</v>
      </c>
      <c r="E126" s="522">
        <f>IF(+J96&lt;F125,J96,D126)</f>
        <v>5244.318181818182</v>
      </c>
      <c r="F126" s="523">
        <f t="shared" si="53"/>
        <v>84030.62684621106</v>
      </c>
      <c r="G126" s="523">
        <f t="shared" si="54"/>
        <v>86652.785937120148</v>
      </c>
      <c r="H126" s="526">
        <f t="shared" si="55"/>
        <v>15934.243990144827</v>
      </c>
      <c r="I126" s="577">
        <f t="shared" si="56"/>
        <v>15934.243990144827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2040</v>
      </c>
      <c r="D127" s="374">
        <f>IF(F126+SUM(E$99:E126)=D$92,F126,D$92-SUM(E$99:E126))</f>
        <v>84030.62684621106</v>
      </c>
      <c r="E127" s="522">
        <f>IF(+J96&lt;F126,J96,D127)</f>
        <v>5244.318181818182</v>
      </c>
      <c r="F127" s="523">
        <f t="shared" si="53"/>
        <v>78786.308664392884</v>
      </c>
      <c r="G127" s="523">
        <f t="shared" si="54"/>
        <v>81408.467755301972</v>
      </c>
      <c r="H127" s="526">
        <f t="shared" si="55"/>
        <v>15287.278382835029</v>
      </c>
      <c r="I127" s="577">
        <f t="shared" si="56"/>
        <v>15287.278382835029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2041</v>
      </c>
      <c r="D128" s="374">
        <f>IF(F127+SUM(E$99:E127)=D$92,F127,D$92-SUM(E$99:E127))</f>
        <v>78786.308664392884</v>
      </c>
      <c r="E128" s="522">
        <f>IF(+J96&lt;F127,J96,D128)</f>
        <v>5244.318181818182</v>
      </c>
      <c r="F128" s="523">
        <f t="shared" si="53"/>
        <v>73541.990482574707</v>
      </c>
      <c r="G128" s="523">
        <f t="shared" si="54"/>
        <v>76164.149573483795</v>
      </c>
      <c r="H128" s="526">
        <f t="shared" si="55"/>
        <v>14640.312775525232</v>
      </c>
      <c r="I128" s="577">
        <f t="shared" si="56"/>
        <v>14640.312775525232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2042</v>
      </c>
      <c r="D129" s="374">
        <f>IF(F128+SUM(E$99:E128)=D$92,F128,D$92-SUM(E$99:E128))</f>
        <v>73541.990482574707</v>
      </c>
      <c r="E129" s="522">
        <f>IF(+J96&lt;F128,J96,D129)</f>
        <v>5244.318181818182</v>
      </c>
      <c r="F129" s="523">
        <f t="shared" si="53"/>
        <v>68297.672300756531</v>
      </c>
      <c r="G129" s="523">
        <f t="shared" si="54"/>
        <v>70919.831391665619</v>
      </c>
      <c r="H129" s="526">
        <f t="shared" si="55"/>
        <v>13993.347168215436</v>
      </c>
      <c r="I129" s="577">
        <f t="shared" si="56"/>
        <v>13993.347168215436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2043</v>
      </c>
      <c r="D130" s="374">
        <f>IF(F129+SUM(E$99:E129)=D$92,F129,D$92-SUM(E$99:E129))</f>
        <v>68297.672300756531</v>
      </c>
      <c r="E130" s="522">
        <f>IF(+J96&lt;F129,J96,D130)</f>
        <v>5244.318181818182</v>
      </c>
      <c r="F130" s="523">
        <f t="shared" si="53"/>
        <v>63053.354118938347</v>
      </c>
      <c r="G130" s="523">
        <f t="shared" si="54"/>
        <v>65675.513209847442</v>
      </c>
      <c r="H130" s="526">
        <f t="shared" si="55"/>
        <v>13346.381560905638</v>
      </c>
      <c r="I130" s="577">
        <f t="shared" si="56"/>
        <v>13346.381560905638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2044</v>
      </c>
      <c r="D131" s="374">
        <f>IF(F130+SUM(E$99:E130)=D$92,F130,D$92-SUM(E$99:E130))</f>
        <v>63053.354118938347</v>
      </c>
      <c r="E131" s="522">
        <f>IF(+J96&lt;F130,J96,D131)</f>
        <v>5244.318181818182</v>
      </c>
      <c r="F131" s="523">
        <f t="shared" si="53"/>
        <v>57809.035937120163</v>
      </c>
      <c r="G131" s="523">
        <f t="shared" ref="G131:G154" si="57">+(F131+D131)/2</f>
        <v>60431.195028029251</v>
      </c>
      <c r="H131" s="526">
        <f t="shared" ref="H131:H154" si="58">+J$94*G131+E131</f>
        <v>12699.415953595839</v>
      </c>
      <c r="I131" s="577">
        <f t="shared" ref="I131:I154" si="59">+J$95*G131+E131</f>
        <v>12699.415953595839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2045</v>
      </c>
      <c r="D132" s="374">
        <f>IF(F131+SUM(E$99:E131)=D$92,F131,D$92-SUM(E$99:E131))</f>
        <v>57809.035937120163</v>
      </c>
      <c r="E132" s="522">
        <f>IF(+J96&lt;F131,J96,D132)</f>
        <v>5244.318181818182</v>
      </c>
      <c r="F132" s="523">
        <f t="shared" ref="F132:F154" si="65">+D132-E132</f>
        <v>52564.717755301979</v>
      </c>
      <c r="G132" s="523">
        <f t="shared" si="57"/>
        <v>55186.876846211075</v>
      </c>
      <c r="H132" s="526">
        <f t="shared" si="58"/>
        <v>12052.450346286041</v>
      </c>
      <c r="I132" s="577">
        <f t="shared" si="59"/>
        <v>12052.450346286041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2046</v>
      </c>
      <c r="D133" s="374">
        <f>IF(F132+SUM(E$99:E132)=D$92,F132,D$92-SUM(E$99:E132))</f>
        <v>52564.717755301979</v>
      </c>
      <c r="E133" s="522">
        <f>IF(+J96&lt;F132,J96,D133)</f>
        <v>5244.318181818182</v>
      </c>
      <c r="F133" s="523">
        <f t="shared" si="65"/>
        <v>47320.399573483795</v>
      </c>
      <c r="G133" s="523">
        <f t="shared" si="57"/>
        <v>49942.558664392884</v>
      </c>
      <c r="H133" s="526">
        <f t="shared" si="58"/>
        <v>11405.484738976244</v>
      </c>
      <c r="I133" s="577">
        <f t="shared" si="59"/>
        <v>11405.484738976244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2047</v>
      </c>
      <c r="D134" s="374">
        <f>IF(F133+SUM(E$99:E133)=D$92,F133,D$92-SUM(E$99:E133))</f>
        <v>47320.399573483795</v>
      </c>
      <c r="E134" s="522">
        <f>IF(+J96&lt;F133,J96,D134)</f>
        <v>5244.318181818182</v>
      </c>
      <c r="F134" s="523">
        <f t="shared" si="65"/>
        <v>42076.081391665612</v>
      </c>
      <c r="G134" s="523">
        <f t="shared" si="57"/>
        <v>44698.240482574707</v>
      </c>
      <c r="H134" s="526">
        <f t="shared" si="58"/>
        <v>10758.519131666446</v>
      </c>
      <c r="I134" s="577">
        <f t="shared" si="59"/>
        <v>10758.519131666446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2048</v>
      </c>
      <c r="D135" s="374">
        <f>IF(F134+SUM(E$99:E134)=D$92,F134,D$92-SUM(E$99:E134))</f>
        <v>42076.081391665612</v>
      </c>
      <c r="E135" s="522">
        <f>IF(+J96&lt;F134,J96,D135)</f>
        <v>5244.318181818182</v>
      </c>
      <c r="F135" s="523">
        <f t="shared" si="65"/>
        <v>36831.763209847428</v>
      </c>
      <c r="G135" s="523">
        <f t="shared" si="57"/>
        <v>39453.922300756516</v>
      </c>
      <c r="H135" s="526">
        <f t="shared" si="58"/>
        <v>10111.553524356646</v>
      </c>
      <c r="I135" s="577">
        <f t="shared" si="59"/>
        <v>10111.553524356646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2049</v>
      </c>
      <c r="D136" s="374">
        <f>IF(F135+SUM(E$99:E135)=D$92,F135,D$92-SUM(E$99:E135))</f>
        <v>36831.763209847428</v>
      </c>
      <c r="E136" s="522">
        <f>IF(+J96&lt;F135,J96,D136)</f>
        <v>5244.318181818182</v>
      </c>
      <c r="F136" s="523">
        <f t="shared" si="65"/>
        <v>31587.445028029244</v>
      </c>
      <c r="G136" s="523">
        <f t="shared" si="57"/>
        <v>34209.60411893834</v>
      </c>
      <c r="H136" s="526">
        <f t="shared" si="58"/>
        <v>9464.5879170468506</v>
      </c>
      <c r="I136" s="577">
        <f t="shared" si="59"/>
        <v>9464.5879170468506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2050</v>
      </c>
      <c r="D137" s="374">
        <f>IF(F136+SUM(E$99:E136)=D$92,F136,D$92-SUM(E$99:E136))</f>
        <v>31587.445028029244</v>
      </c>
      <c r="E137" s="522">
        <f>IF(+J96&lt;F136,J96,D137)</f>
        <v>5244.318181818182</v>
      </c>
      <c r="F137" s="523">
        <f t="shared" si="65"/>
        <v>26343.12684621106</v>
      </c>
      <c r="G137" s="523">
        <f t="shared" si="57"/>
        <v>28965.285937120152</v>
      </c>
      <c r="H137" s="526">
        <f t="shared" si="58"/>
        <v>8817.6223097370512</v>
      </c>
      <c r="I137" s="577">
        <f t="shared" si="59"/>
        <v>8817.6223097370512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2051</v>
      </c>
      <c r="D138" s="374">
        <f>IF(F137+SUM(E$99:E137)=D$92,F137,D$92-SUM(E$99:E137))</f>
        <v>26343.12684621106</v>
      </c>
      <c r="E138" s="522">
        <f>IF(+J96&lt;F137,J96,D138)</f>
        <v>5244.318181818182</v>
      </c>
      <c r="F138" s="523">
        <f t="shared" si="65"/>
        <v>21098.808664392876</v>
      </c>
      <c r="G138" s="523">
        <f t="shared" si="57"/>
        <v>23720.967755301968</v>
      </c>
      <c r="H138" s="526">
        <f t="shared" si="58"/>
        <v>8170.6567024272526</v>
      </c>
      <c r="I138" s="577">
        <f t="shared" si="59"/>
        <v>8170.6567024272526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2052</v>
      </c>
      <c r="D139" s="374">
        <f>IF(F138+SUM(E$99:E138)=D$92,F138,D$92-SUM(E$99:E138))</f>
        <v>21098.808664392876</v>
      </c>
      <c r="E139" s="522">
        <f>IF(+J96&lt;F138,J96,D139)</f>
        <v>5244.318181818182</v>
      </c>
      <c r="F139" s="523">
        <f t="shared" si="65"/>
        <v>15854.490482574694</v>
      </c>
      <c r="G139" s="523">
        <f t="shared" si="57"/>
        <v>18476.649573483784</v>
      </c>
      <c r="H139" s="526">
        <f t="shared" si="58"/>
        <v>7523.6910951174541</v>
      </c>
      <c r="I139" s="577">
        <f t="shared" si="59"/>
        <v>7523.6910951174541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2053</v>
      </c>
      <c r="D140" s="374">
        <f>IF(F139+SUM(E$99:E139)=D$92,F139,D$92-SUM(E$99:E139))</f>
        <v>15854.490482574694</v>
      </c>
      <c r="E140" s="522">
        <f>IF(+J96&lt;F139,J96,D140)</f>
        <v>5244.318181818182</v>
      </c>
      <c r="F140" s="523">
        <f t="shared" si="65"/>
        <v>10610.172300756512</v>
      </c>
      <c r="G140" s="523">
        <f t="shared" si="57"/>
        <v>13232.331391665604</v>
      </c>
      <c r="H140" s="526">
        <f t="shared" si="58"/>
        <v>6876.7254878076574</v>
      </c>
      <c r="I140" s="577">
        <f t="shared" si="59"/>
        <v>6876.7254878076574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2054</v>
      </c>
      <c r="D141" s="374">
        <f>IF(F140+SUM(E$99:E140)=D$92,F140,D$92-SUM(E$99:E140))</f>
        <v>10610.172300756512</v>
      </c>
      <c r="E141" s="522">
        <f>IF(+J96&lt;F140,J96,D141)</f>
        <v>5244.318181818182</v>
      </c>
      <c r="F141" s="523">
        <f t="shared" si="65"/>
        <v>5365.8541189383304</v>
      </c>
      <c r="G141" s="523">
        <f t="shared" si="57"/>
        <v>7988.0132098474214</v>
      </c>
      <c r="H141" s="526">
        <f t="shared" si="58"/>
        <v>6229.7598804978588</v>
      </c>
      <c r="I141" s="577">
        <f t="shared" si="59"/>
        <v>6229.7598804978588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2055</v>
      </c>
      <c r="D142" s="374">
        <f>IF(F141+SUM(E$99:E141)=D$92,F141,D$92-SUM(E$99:E141))</f>
        <v>5365.8541189383304</v>
      </c>
      <c r="E142" s="522">
        <f>IF(+J96&lt;F141,J96,D142)</f>
        <v>5244.318181818182</v>
      </c>
      <c r="F142" s="523">
        <f t="shared" si="65"/>
        <v>121.53593712014845</v>
      </c>
      <c r="G142" s="523">
        <f t="shared" si="57"/>
        <v>2743.6950280292394</v>
      </c>
      <c r="H142" s="526">
        <f t="shared" si="58"/>
        <v>5582.7942731880612</v>
      </c>
      <c r="I142" s="577">
        <f t="shared" si="59"/>
        <v>5582.7942731880612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2056</v>
      </c>
      <c r="D143" s="374">
        <f>IF(F142+SUM(E$99:E142)=D$92,F142,D$92-SUM(E$99:E142))</f>
        <v>121.53593712014845</v>
      </c>
      <c r="E143" s="522">
        <f>IF(+J96&lt;F142,J96,D143)</f>
        <v>121.53593712014845</v>
      </c>
      <c r="F143" s="523">
        <f t="shared" si="65"/>
        <v>0</v>
      </c>
      <c r="G143" s="523">
        <f t="shared" si="57"/>
        <v>60.767968560074223</v>
      </c>
      <c r="H143" s="526">
        <f t="shared" si="58"/>
        <v>129.03258097763859</v>
      </c>
      <c r="I143" s="577">
        <f t="shared" si="59"/>
        <v>129.03258097763859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57"/>
        <v>0</v>
      </c>
      <c r="H144" s="526">
        <f t="shared" si="58"/>
        <v>0</v>
      </c>
      <c r="I144" s="577">
        <f t="shared" si="59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230749.99999999983</v>
      </c>
      <c r="F155" s="375"/>
      <c r="G155" s="375"/>
      <c r="H155" s="375">
        <f>SUM(H99:H154)</f>
        <v>842993.39732309186</v>
      </c>
      <c r="I155" s="375">
        <f>SUM(I99:I154)</f>
        <v>842993.39732309186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442564.19117799541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442564.19117799541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666" t="s">
        <v>493</v>
      </c>
      <c r="F9" s="478"/>
      <c r="G9" s="672" t="s">
        <v>546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97095.58139534884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 t="shared" ref="K23:K28" si="10">G23</f>
        <v>557048.43371456629</v>
      </c>
      <c r="L23" s="519">
        <f t="shared" si="6"/>
        <v>0</v>
      </c>
      <c r="M23" s="518">
        <f t="shared" ref="M23:M28" si="11"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 t="shared" si="10"/>
        <v>544106.19363221596</v>
      </c>
      <c r="L24" s="519">
        <f t="shared" ref="L24" si="12">IF(K24&lt;&gt;0,+G24-K24,0)</f>
        <v>0</v>
      </c>
      <c r="M24" s="518">
        <f t="shared" si="11"/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 t="shared" si="10"/>
        <v>447527.67036121147</v>
      </c>
      <c r="L25" s="519">
        <f t="shared" ref="L25" si="13">IF(K25&lt;&gt;0,+G25-K25,0)</f>
        <v>0</v>
      </c>
      <c r="M25" s="518">
        <f t="shared" si="11"/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 t="shared" si="10"/>
        <v>447333.45497501275</v>
      </c>
      <c r="L26" s="519">
        <f t="shared" ref="L26" si="14">IF(K26&lt;&gt;0,+G26-K26,0)</f>
        <v>0</v>
      </c>
      <c r="M26" s="518">
        <f t="shared" si="11"/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3227740.6601842102</v>
      </c>
      <c r="E27" s="516">
        <v>99407.380952380947</v>
      </c>
      <c r="F27" s="508">
        <v>3128333.2792318291</v>
      </c>
      <c r="G27" s="516">
        <v>456758.87787220906</v>
      </c>
      <c r="H27" s="510">
        <v>456758.87787220906</v>
      </c>
      <c r="I27" s="511">
        <f t="shared" si="9"/>
        <v>0</v>
      </c>
      <c r="J27" s="511"/>
      <c r="K27" s="518">
        <f t="shared" si="10"/>
        <v>456758.87787220906</v>
      </c>
      <c r="L27" s="519">
        <f t="shared" ref="L27" si="15">IF(K27&lt;&gt;0,+G27-K27,0)</f>
        <v>0</v>
      </c>
      <c r="M27" s="518">
        <f t="shared" si="11"/>
        <v>456758.87787220906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08">
        <v>3128333.2792318291</v>
      </c>
      <c r="E28" s="516">
        <v>99407.380952380947</v>
      </c>
      <c r="F28" s="508">
        <v>3028925.898279448</v>
      </c>
      <c r="G28" s="516">
        <v>488320.76827892079</v>
      </c>
      <c r="H28" s="510">
        <v>488320.76827892079</v>
      </c>
      <c r="I28" s="511">
        <f t="shared" si="9"/>
        <v>0</v>
      </c>
      <c r="J28" s="511"/>
      <c r="K28" s="518">
        <f t="shared" si="10"/>
        <v>488320.76827892079</v>
      </c>
      <c r="L28" s="519">
        <f t="shared" ref="L28" si="16">IF(K28&lt;&gt;0,+G28-K28,0)</f>
        <v>0</v>
      </c>
      <c r="M28" s="518">
        <f t="shared" si="11"/>
        <v>488320.76827892079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508">
        <v>3028925.898279448</v>
      </c>
      <c r="E29" s="516">
        <v>94888.863636363632</v>
      </c>
      <c r="F29" s="508">
        <v>2934037.0346430843</v>
      </c>
      <c r="G29" s="516">
        <v>451256.7914021461</v>
      </c>
      <c r="H29" s="510">
        <v>451256.7914021461</v>
      </c>
      <c r="I29" s="511">
        <f t="shared" si="9"/>
        <v>0</v>
      </c>
      <c r="J29" s="511"/>
      <c r="K29" s="518">
        <f t="shared" ref="K29" si="19">G29</f>
        <v>451256.7914021461</v>
      </c>
      <c r="L29" s="519">
        <f t="shared" ref="L29" si="20">IF(K29&lt;&gt;0,+G29-K29,0)</f>
        <v>0</v>
      </c>
      <c r="M29" s="518">
        <f t="shared" ref="M29" si="21">H29</f>
        <v>451256.7914021461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2934037.0346430843</v>
      </c>
      <c r="E30" s="522">
        <f>IF(+I14&lt;F29,I14,D30)</f>
        <v>97095.58139534884</v>
      </c>
      <c r="F30" s="523">
        <f t="shared" ref="F30:F48" si="24">+D30-E30</f>
        <v>2836941.4532477353</v>
      </c>
      <c r="G30" s="524">
        <f t="shared" ref="G30:G53" si="25">+I$12*((D30+F30)/2)+E30</f>
        <v>442564.19117799541</v>
      </c>
      <c r="H30" s="491">
        <f t="shared" ref="H30:H53" si="26">+I$13*((D30+F30)/2)+E30</f>
        <v>442564.19117799541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2836941.4532477353</v>
      </c>
      <c r="E31" s="522">
        <f>IF(+I14&lt;F30,I14,D31)</f>
        <v>97095.58139534884</v>
      </c>
      <c r="F31" s="523">
        <f t="shared" si="24"/>
        <v>2739845.8718523863</v>
      </c>
      <c r="G31" s="524">
        <f t="shared" si="25"/>
        <v>430939.30794854905</v>
      </c>
      <c r="H31" s="491">
        <f t="shared" si="26"/>
        <v>430939.30794854905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2739845.8718523863</v>
      </c>
      <c r="E32" s="522">
        <f>IF(+I14&lt;F31,I14,D32)</f>
        <v>97095.58139534884</v>
      </c>
      <c r="F32" s="523">
        <f t="shared" si="24"/>
        <v>2642750.2904570373</v>
      </c>
      <c r="G32" s="524">
        <f t="shared" si="25"/>
        <v>419314.42471910256</v>
      </c>
      <c r="H32" s="491">
        <f t="shared" si="26"/>
        <v>419314.42471910256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2642750.2904570373</v>
      </c>
      <c r="E33" s="522">
        <f>IF(+I14&lt;F32,I14,D33)</f>
        <v>97095.58139534884</v>
      </c>
      <c r="F33" s="523">
        <f t="shared" si="24"/>
        <v>2545654.7090616883</v>
      </c>
      <c r="G33" s="524">
        <f t="shared" si="25"/>
        <v>407689.5414896562</v>
      </c>
      <c r="H33" s="491">
        <f t="shared" si="26"/>
        <v>407689.5414896562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2545654.7090616883</v>
      </c>
      <c r="E34" s="522">
        <f>IF(+I14&lt;F33,I14,D34)</f>
        <v>97095.58139534884</v>
      </c>
      <c r="F34" s="523">
        <f t="shared" si="24"/>
        <v>2448559.1276663393</v>
      </c>
      <c r="G34" s="524">
        <f t="shared" si="25"/>
        <v>396064.65826020972</v>
      </c>
      <c r="H34" s="491">
        <f t="shared" si="26"/>
        <v>396064.65826020972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2448559.1276663393</v>
      </c>
      <c r="E35" s="522">
        <f>IF(+I14&lt;F34,I14,D35)</f>
        <v>97095.58139534884</v>
      </c>
      <c r="F35" s="523">
        <f t="shared" si="24"/>
        <v>2351463.5462709903</v>
      </c>
      <c r="G35" s="524">
        <f t="shared" si="25"/>
        <v>384439.77503076335</v>
      </c>
      <c r="H35" s="491">
        <f t="shared" si="26"/>
        <v>384439.77503076335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2351463.5462709903</v>
      </c>
      <c r="E36" s="522">
        <f>IF(+I14&lt;F35,I14,D36)</f>
        <v>97095.58139534884</v>
      </c>
      <c r="F36" s="523">
        <f t="shared" si="24"/>
        <v>2254367.9648756413</v>
      </c>
      <c r="G36" s="524">
        <f t="shared" si="25"/>
        <v>372814.89180131687</v>
      </c>
      <c r="H36" s="491">
        <f t="shared" si="26"/>
        <v>372814.89180131687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2254367.9648756413</v>
      </c>
      <c r="E37" s="522">
        <f>IF(+I14&lt;F36,I14,D37)</f>
        <v>97095.58139534884</v>
      </c>
      <c r="F37" s="523">
        <f t="shared" si="24"/>
        <v>2157272.3834802923</v>
      </c>
      <c r="G37" s="524">
        <f t="shared" si="25"/>
        <v>361190.00857187051</v>
      </c>
      <c r="H37" s="491">
        <f t="shared" si="26"/>
        <v>361190.00857187051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2157272.3834802923</v>
      </c>
      <c r="E38" s="522">
        <f>IF(+I14&lt;F37,I14,D38)</f>
        <v>97095.58139534884</v>
      </c>
      <c r="F38" s="523">
        <f t="shared" si="24"/>
        <v>2060176.8020849435</v>
      </c>
      <c r="G38" s="524">
        <f t="shared" si="25"/>
        <v>349565.12534242414</v>
      </c>
      <c r="H38" s="491">
        <f t="shared" si="26"/>
        <v>349565.12534242414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2060176.8020849435</v>
      </c>
      <c r="E39" s="522">
        <f>IF(+I14&lt;F38,I14,D39)</f>
        <v>97095.58139534884</v>
      </c>
      <c r="F39" s="523">
        <f t="shared" si="24"/>
        <v>1963081.2206895947</v>
      </c>
      <c r="G39" s="524">
        <f t="shared" si="25"/>
        <v>337940.24211297772</v>
      </c>
      <c r="H39" s="491">
        <f t="shared" si="26"/>
        <v>337940.24211297772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1963081.2206895947</v>
      </c>
      <c r="E40" s="522">
        <f>IF(+I14&lt;F39,I14,D40)</f>
        <v>97095.58139534884</v>
      </c>
      <c r="F40" s="523">
        <f t="shared" si="24"/>
        <v>1865985.639294246</v>
      </c>
      <c r="G40" s="524">
        <f t="shared" si="25"/>
        <v>326315.35888353136</v>
      </c>
      <c r="H40" s="491">
        <f t="shared" si="26"/>
        <v>326315.35888353136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1865985.639294246</v>
      </c>
      <c r="E41" s="522">
        <f>IF(+I14&lt;F40,I14,D41)</f>
        <v>97095.58139534884</v>
      </c>
      <c r="F41" s="523">
        <f t="shared" si="24"/>
        <v>1768890.0578988972</v>
      </c>
      <c r="G41" s="524">
        <f t="shared" si="25"/>
        <v>314690.47565408493</v>
      </c>
      <c r="H41" s="491">
        <f t="shared" si="26"/>
        <v>314690.47565408493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1768890.0578988972</v>
      </c>
      <c r="E42" s="522">
        <f>IF(+I14&lt;F41,I14,D42)</f>
        <v>97095.58139534884</v>
      </c>
      <c r="F42" s="523">
        <f t="shared" si="24"/>
        <v>1671794.4765035484</v>
      </c>
      <c r="G42" s="524">
        <f t="shared" si="25"/>
        <v>303065.59242463857</v>
      </c>
      <c r="H42" s="491">
        <f t="shared" si="26"/>
        <v>303065.59242463857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1671794.4765035484</v>
      </c>
      <c r="E43" s="522">
        <f>IF(+I14&lt;F42,I14,D43)</f>
        <v>97095.58139534884</v>
      </c>
      <c r="F43" s="523">
        <f t="shared" si="24"/>
        <v>1574698.8951081997</v>
      </c>
      <c r="G43" s="524">
        <f t="shared" si="25"/>
        <v>291440.70919519215</v>
      </c>
      <c r="H43" s="491">
        <f t="shared" si="26"/>
        <v>291440.70919519215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1574698.8951081997</v>
      </c>
      <c r="E44" s="522">
        <f>IF(+I14&lt;F43,I14,D44)</f>
        <v>97095.58139534884</v>
      </c>
      <c r="F44" s="523">
        <f t="shared" si="24"/>
        <v>1477603.3137128509</v>
      </c>
      <c r="G44" s="524">
        <f t="shared" si="25"/>
        <v>279815.82596574578</v>
      </c>
      <c r="H44" s="491">
        <f t="shared" si="26"/>
        <v>279815.82596574578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1477603.3137128509</v>
      </c>
      <c r="E45" s="522">
        <f>IF(+I14&lt;F44,I14,D45)</f>
        <v>97095.58139534884</v>
      </c>
      <c r="F45" s="523">
        <f t="shared" si="24"/>
        <v>1380507.7323175021</v>
      </c>
      <c r="G45" s="524">
        <f t="shared" si="25"/>
        <v>268190.94273629936</v>
      </c>
      <c r="H45" s="491">
        <f t="shared" si="26"/>
        <v>268190.94273629936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1380507.7323175021</v>
      </c>
      <c r="E46" s="522">
        <f>IF(+I14&lt;F45,I14,D46)</f>
        <v>97095.58139534884</v>
      </c>
      <c r="F46" s="523">
        <f t="shared" si="24"/>
        <v>1283412.1509221534</v>
      </c>
      <c r="G46" s="524">
        <f t="shared" si="25"/>
        <v>256566.05950685299</v>
      </c>
      <c r="H46" s="491">
        <f t="shared" si="26"/>
        <v>256566.05950685299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1283412.1509221534</v>
      </c>
      <c r="E47" s="522">
        <f>IF(+I14&lt;F46,I14,D47)</f>
        <v>97095.58139534884</v>
      </c>
      <c r="F47" s="523">
        <f t="shared" si="24"/>
        <v>1186316.5695268046</v>
      </c>
      <c r="G47" s="524">
        <f t="shared" si="25"/>
        <v>244941.17627740657</v>
      </c>
      <c r="H47" s="491">
        <f t="shared" si="26"/>
        <v>244941.17627740657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1186316.5695268046</v>
      </c>
      <c r="E48" s="522">
        <f>IF(+I14&lt;F47,I14,D48)</f>
        <v>97095.58139534884</v>
      </c>
      <c r="F48" s="523">
        <f t="shared" si="24"/>
        <v>1089220.9881314558</v>
      </c>
      <c r="G48" s="524">
        <f t="shared" si="25"/>
        <v>233316.29304796021</v>
      </c>
      <c r="H48" s="491">
        <f t="shared" si="26"/>
        <v>233316.29304796021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1089220.9881314558</v>
      </c>
      <c r="E49" s="522">
        <f>IF(+I14&lt;F48,I14,D49)</f>
        <v>97095.58139534884</v>
      </c>
      <c r="F49" s="523">
        <f t="shared" ref="F49:F72" si="27">+D49-E49</f>
        <v>992125.40673610696</v>
      </c>
      <c r="G49" s="524">
        <f t="shared" si="25"/>
        <v>221691.40981851378</v>
      </c>
      <c r="H49" s="491">
        <f t="shared" si="26"/>
        <v>221691.40981851378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</row>
    <row r="50" spans="2:17" ht="12.5">
      <c r="B50" s="195" t="str">
        <f t="shared" ref="B50:B72" si="32">IF(D50=F49,"","IU")</f>
        <v/>
      </c>
      <c r="C50" s="507">
        <f>IF(D11="","-",+C49+1)</f>
        <v>2045</v>
      </c>
      <c r="D50" s="523">
        <f>IF(F49+SUM(E$17:E49)=D$10,F49,D$10-SUM(E$17:E49))</f>
        <v>992125.40673610696</v>
      </c>
      <c r="E50" s="522">
        <f>IF(+I14&lt;F49,I14,D50)</f>
        <v>97095.58139534884</v>
      </c>
      <c r="F50" s="523">
        <f t="shared" si="27"/>
        <v>895029.82534075808</v>
      </c>
      <c r="G50" s="524">
        <f t="shared" si="25"/>
        <v>210066.52658906736</v>
      </c>
      <c r="H50" s="491">
        <f t="shared" si="26"/>
        <v>210066.52658906736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</row>
    <row r="51" spans="2:17" ht="12.5">
      <c r="B51" s="195" t="str">
        <f t="shared" si="32"/>
        <v/>
      </c>
      <c r="C51" s="507">
        <f>IF(D11="","-",+C50+1)</f>
        <v>2046</v>
      </c>
      <c r="D51" s="523">
        <f>IF(F50+SUM(E$17:E50)=D$10,F50,D$10-SUM(E$17:E50))</f>
        <v>895029.82534075808</v>
      </c>
      <c r="E51" s="522">
        <f>IF(+I14&lt;F50,I14,D51)</f>
        <v>97095.58139534884</v>
      </c>
      <c r="F51" s="523">
        <f t="shared" si="27"/>
        <v>797934.24394540919</v>
      </c>
      <c r="G51" s="524">
        <f t="shared" si="25"/>
        <v>198441.64335962094</v>
      </c>
      <c r="H51" s="491">
        <f t="shared" si="26"/>
        <v>198441.64335962094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</row>
    <row r="52" spans="2:17" ht="12.5">
      <c r="B52" s="195" t="str">
        <f t="shared" si="32"/>
        <v/>
      </c>
      <c r="C52" s="507">
        <f>IF(D11="","-",+C51+1)</f>
        <v>2047</v>
      </c>
      <c r="D52" s="523">
        <f>IF(F51+SUM(E$17:E51)=D$10,F51,D$10-SUM(E$17:E51))</f>
        <v>797934.24394540919</v>
      </c>
      <c r="E52" s="522">
        <f>IF(+I14&lt;F51,I14,D52)</f>
        <v>97095.58139534884</v>
      </c>
      <c r="F52" s="523">
        <f t="shared" si="27"/>
        <v>700838.66255006031</v>
      </c>
      <c r="G52" s="524">
        <f t="shared" si="25"/>
        <v>186816.76013017457</v>
      </c>
      <c r="H52" s="491">
        <f t="shared" si="26"/>
        <v>186816.76013017457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</row>
    <row r="53" spans="2:17" ht="12.5">
      <c r="B53" s="195" t="str">
        <f t="shared" si="32"/>
        <v/>
      </c>
      <c r="C53" s="507">
        <f>IF(D11="","-",+C52+1)</f>
        <v>2048</v>
      </c>
      <c r="D53" s="523">
        <f>IF(F52+SUM(E$17:E52)=D$10,F52,D$10-SUM(E$17:E52))</f>
        <v>700838.66255006031</v>
      </c>
      <c r="E53" s="522">
        <f>IF(+I14&lt;F52,I14,D53)</f>
        <v>97095.58139534884</v>
      </c>
      <c r="F53" s="523">
        <f t="shared" si="27"/>
        <v>603743.08115471143</v>
      </c>
      <c r="G53" s="524">
        <f t="shared" si="25"/>
        <v>175191.87690072815</v>
      </c>
      <c r="H53" s="491">
        <f t="shared" si="26"/>
        <v>175191.87690072815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</row>
    <row r="54" spans="2:17" ht="12.5">
      <c r="B54" s="195" t="str">
        <f t="shared" si="32"/>
        <v/>
      </c>
      <c r="C54" s="507">
        <f>IF(D11="","-",+C53+1)</f>
        <v>2049</v>
      </c>
      <c r="D54" s="523">
        <f>IF(F53+SUM(E$17:E53)=D$10,F53,D$10-SUM(E$17:E53))</f>
        <v>603743.08115471143</v>
      </c>
      <c r="E54" s="522">
        <f>IF(+I14&lt;F53,I14,D54)</f>
        <v>97095.58139534884</v>
      </c>
      <c r="F54" s="523">
        <f t="shared" si="27"/>
        <v>506647.4997593626</v>
      </c>
      <c r="G54" s="524">
        <f t="shared" ref="G54:G72" si="33">+I$12*((D54+F54)/2)+E54</f>
        <v>163566.99367128173</v>
      </c>
      <c r="H54" s="491">
        <f t="shared" ref="H54:H72" si="34">+I$13*((D54+F54)/2)+E54</f>
        <v>163566.99367128173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</row>
    <row r="55" spans="2:17" ht="12.5">
      <c r="B55" s="195" t="str">
        <f t="shared" si="32"/>
        <v/>
      </c>
      <c r="C55" s="507">
        <f>IF(D11="","-",+C54+1)</f>
        <v>2050</v>
      </c>
      <c r="D55" s="523">
        <f>IF(F54+SUM(E$17:E54)=D$10,F54,D$10-SUM(E$17:E54))</f>
        <v>506647.4997593626</v>
      </c>
      <c r="E55" s="522">
        <f>IF(+I14&lt;F54,I14,D55)</f>
        <v>97095.58139534884</v>
      </c>
      <c r="F55" s="523">
        <f t="shared" si="27"/>
        <v>409551.91836401378</v>
      </c>
      <c r="G55" s="524">
        <f t="shared" si="33"/>
        <v>151942.11044183534</v>
      </c>
      <c r="H55" s="491">
        <f t="shared" si="34"/>
        <v>151942.11044183534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</row>
    <row r="56" spans="2:17" ht="12.5">
      <c r="B56" s="195" t="str">
        <f t="shared" si="32"/>
        <v/>
      </c>
      <c r="C56" s="507">
        <f>IF(D11="","-",+C55+1)</f>
        <v>2051</v>
      </c>
      <c r="D56" s="523">
        <f>IF(F55+SUM(E$17:E55)=D$10,F55,D$10-SUM(E$17:E55))</f>
        <v>409551.91836401378</v>
      </c>
      <c r="E56" s="522">
        <f>IF(+I14&lt;F55,I14,D56)</f>
        <v>97095.58139534884</v>
      </c>
      <c r="F56" s="523">
        <f t="shared" si="27"/>
        <v>312456.33696866495</v>
      </c>
      <c r="G56" s="524">
        <f t="shared" si="33"/>
        <v>140317.22721238894</v>
      </c>
      <c r="H56" s="491">
        <f t="shared" si="34"/>
        <v>140317.22721238894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</row>
    <row r="57" spans="2:17" ht="12.5">
      <c r="B57" s="195" t="str">
        <f t="shared" si="32"/>
        <v/>
      </c>
      <c r="C57" s="507">
        <f>IF(D11="","-",+C56+1)</f>
        <v>2052</v>
      </c>
      <c r="D57" s="523">
        <f>IF(F56+SUM(E$17:E56)=D$10,F56,D$10-SUM(E$17:E56))</f>
        <v>312456.33696866495</v>
      </c>
      <c r="E57" s="522">
        <f>IF(+I14&lt;F56,I14,D57)</f>
        <v>97095.58139534884</v>
      </c>
      <c r="F57" s="523">
        <f t="shared" si="27"/>
        <v>215360.75557331613</v>
      </c>
      <c r="G57" s="524">
        <f t="shared" si="33"/>
        <v>128692.34398294255</v>
      </c>
      <c r="H57" s="491">
        <f t="shared" si="34"/>
        <v>128692.34398294255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</row>
    <row r="58" spans="2:17" ht="12.5">
      <c r="B58" s="195" t="str">
        <f t="shared" si="32"/>
        <v/>
      </c>
      <c r="C58" s="507">
        <f>IF(D11="","-",+C57+1)</f>
        <v>2053</v>
      </c>
      <c r="D58" s="523">
        <f>IF(F57+SUM(E$17:E57)=D$10,F57,D$10-SUM(E$17:E57))</f>
        <v>215360.75557331613</v>
      </c>
      <c r="E58" s="522">
        <f>IF(+I14&lt;F57,I14,D58)</f>
        <v>97095.58139534884</v>
      </c>
      <c r="F58" s="523">
        <f t="shared" si="27"/>
        <v>118265.17417796729</v>
      </c>
      <c r="G58" s="524">
        <f t="shared" si="33"/>
        <v>117067.46075349614</v>
      </c>
      <c r="H58" s="491">
        <f t="shared" si="34"/>
        <v>117067.46075349614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2"/>
        <v/>
      </c>
      <c r="C59" s="507">
        <f>IF(D11="","-",+C58+1)</f>
        <v>2054</v>
      </c>
      <c r="D59" s="523">
        <f>IF(F58+SUM(E$17:E58)=D$10,F58,D$10-SUM(E$17:E58))</f>
        <v>118265.17417796729</v>
      </c>
      <c r="E59" s="522">
        <f>IF(+I14&lt;F58,I14,D59)</f>
        <v>97095.58139534884</v>
      </c>
      <c r="F59" s="523">
        <f t="shared" si="27"/>
        <v>21169.592782618449</v>
      </c>
      <c r="G59" s="524">
        <f t="shared" si="33"/>
        <v>105442.57752404975</v>
      </c>
      <c r="H59" s="491">
        <f t="shared" si="34"/>
        <v>105442.57752404975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</row>
    <row r="60" spans="2:17" ht="12.5">
      <c r="B60" s="195" t="str">
        <f t="shared" si="32"/>
        <v/>
      </c>
      <c r="C60" s="507">
        <f>IF(D11="","-",+C59+1)</f>
        <v>2055</v>
      </c>
      <c r="D60" s="523">
        <f>IF(F59+SUM(E$17:E59)=D$10,F59,D$10-SUM(E$17:E59))</f>
        <v>21169.592782618449</v>
      </c>
      <c r="E60" s="522">
        <f>IF(+I14&lt;F59,I14,D60)</f>
        <v>21169.592782618449</v>
      </c>
      <c r="F60" s="523">
        <f t="shared" si="27"/>
        <v>0</v>
      </c>
      <c r="G60" s="524">
        <f t="shared" si="33"/>
        <v>22436.8700396073</v>
      </c>
      <c r="H60" s="491">
        <f t="shared" si="34"/>
        <v>22436.8700396073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</row>
    <row r="61" spans="2:17" ht="12.5">
      <c r="B61" s="195" t="str">
        <f t="shared" si="3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6">
        <f t="shared" si="33"/>
        <v>0</v>
      </c>
      <c r="H61" s="491">
        <f t="shared" si="34"/>
        <v>0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</row>
    <row r="62" spans="2:17" ht="12.5">
      <c r="B62" s="195" t="str">
        <f t="shared" si="3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33"/>
        <v>0</v>
      </c>
      <c r="H62" s="491">
        <f t="shared" si="34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</row>
    <row r="63" spans="2:17" ht="12.5">
      <c r="B63" s="195" t="str">
        <f t="shared" si="3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33"/>
        <v>0</v>
      </c>
      <c r="H63" s="491">
        <f t="shared" si="34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</row>
    <row r="64" spans="2:17" ht="12.5">
      <c r="B64" s="195" t="str">
        <f t="shared" si="3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33"/>
        <v>0</v>
      </c>
      <c r="H64" s="491">
        <f t="shared" si="34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</row>
    <row r="65" spans="1:16" ht="12.5">
      <c r="B65" s="195" t="str">
        <f t="shared" si="3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33"/>
        <v>0</v>
      </c>
      <c r="H65" s="491">
        <f t="shared" si="34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</row>
    <row r="66" spans="1:16" ht="12.5">
      <c r="B66" s="195" t="str">
        <f t="shared" si="3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33"/>
        <v>0</v>
      </c>
      <c r="H66" s="491">
        <f t="shared" si="34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</row>
    <row r="67" spans="1:16" ht="12.5">
      <c r="B67" s="195" t="str">
        <f t="shared" si="3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33"/>
        <v>0</v>
      </c>
      <c r="H67" s="491">
        <f t="shared" si="34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</row>
    <row r="68" spans="1:16" ht="12.5">
      <c r="B68" s="195" t="str">
        <f t="shared" si="3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33"/>
        <v>0</v>
      </c>
      <c r="H68" s="491">
        <f t="shared" si="34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</row>
    <row r="69" spans="1:16" ht="12.5">
      <c r="B69" s="195" t="str">
        <f t="shared" si="3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33"/>
        <v>0</v>
      </c>
      <c r="H69" s="491">
        <f t="shared" si="34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</row>
    <row r="70" spans="1:16" ht="12.5">
      <c r="B70" s="195" t="str">
        <f t="shared" si="3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33"/>
        <v>0</v>
      </c>
      <c r="H70" s="491">
        <f t="shared" si="34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</row>
    <row r="71" spans="1:16" ht="12.5">
      <c r="B71" s="195" t="str">
        <f t="shared" si="3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33"/>
        <v>0</v>
      </c>
      <c r="H71" s="491">
        <f t="shared" si="34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</row>
    <row r="72" spans="1:16" ht="13" thickBot="1">
      <c r="B72" s="195" t="str">
        <f t="shared" si="3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33"/>
        <v>0</v>
      </c>
      <c r="H72" s="471">
        <f t="shared" si="34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</row>
    <row r="73" spans="1:16" ht="12.5">
      <c r="C73" s="374" t="s">
        <v>78</v>
      </c>
      <c r="D73" s="375"/>
      <c r="E73" s="375">
        <f>SUM(E17:E72)</f>
        <v>4175110.0000000019</v>
      </c>
      <c r="F73" s="375"/>
      <c r="G73" s="375">
        <f>SUM(G17:G72)</f>
        <v>15304237.018006228</v>
      </c>
      <c r="H73" s="375">
        <f>SUM(H17:H72)</f>
        <v>15304237.018006228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488320.76827892079</v>
      </c>
      <c r="N87" s="546">
        <f>IF(J92&lt;D11,0,VLOOKUP(J92,C17:O72,11))</f>
        <v>488320.76827892079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475611.81019903114</v>
      </c>
      <c r="N88" s="550">
        <f>IF(J92&lt;D11,0,VLOOKUP(J92,C99:P154,7))</f>
        <v>475611.81019903114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-12708.95807988965</v>
      </c>
      <c r="N89" s="555">
        <f>+N88-N87</f>
        <v>-12708.95807988965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94888.863636363632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35">+I99-H99</f>
        <v>0</v>
      </c>
      <c r="K99" s="514"/>
      <c r="L99" s="512">
        <f t="shared" ref="L99:L104" si="36">H99</f>
        <v>355738.24852974305</v>
      </c>
      <c r="M99" s="597">
        <f t="shared" ref="M99:M130" si="37">IF(L99&lt;&gt;0,+H99-L99,0)</f>
        <v>0</v>
      </c>
      <c r="N99" s="512">
        <f t="shared" ref="N99:N104" si="38">I99</f>
        <v>355738.24852974305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36"/>
        <v>648032.45637713163</v>
      </c>
      <c r="M100" s="519">
        <f t="shared" ref="M100:M105" si="42">IF(L100&lt;&gt;0,+H100-L100,0)</f>
        <v>0</v>
      </c>
      <c r="N100" s="518">
        <f t="shared" si="38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36"/>
        <v>639887.60268685024</v>
      </c>
      <c r="M101" s="519">
        <f t="shared" si="42"/>
        <v>0</v>
      </c>
      <c r="N101" s="518">
        <f t="shared" si="38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35"/>
        <v>0</v>
      </c>
      <c r="K102" s="514"/>
      <c r="L102" s="518">
        <f t="shared" si="36"/>
        <v>610268.70222496334</v>
      </c>
      <c r="M102" s="519">
        <f t="shared" si="42"/>
        <v>0</v>
      </c>
      <c r="N102" s="518">
        <f t="shared" si="38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35"/>
        <v>0</v>
      </c>
      <c r="K103" s="514"/>
      <c r="L103" s="518">
        <f t="shared" si="36"/>
        <v>576801.28539069893</v>
      </c>
      <c r="M103" s="519">
        <f t="shared" si="42"/>
        <v>0</v>
      </c>
      <c r="N103" s="518">
        <f t="shared" si="38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35"/>
        <v>0</v>
      </c>
      <c r="K104" s="514"/>
      <c r="L104" s="518">
        <f t="shared" si="36"/>
        <v>546476.62006900879</v>
      </c>
      <c r="M104" s="519">
        <f t="shared" si="42"/>
        <v>0</v>
      </c>
      <c r="N104" s="518">
        <f t="shared" si="38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35"/>
        <v>0</v>
      </c>
      <c r="K105" s="514"/>
      <c r="L105" s="518">
        <f t="shared" ref="L105" si="43">H105</f>
        <v>477581.56681566167</v>
      </c>
      <c r="M105" s="519">
        <f t="shared" si="42"/>
        <v>0</v>
      </c>
      <c r="N105" s="518">
        <f t="shared" ref="N105" si="44">I105</f>
        <v>477581.56681566167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35"/>
        <v>0</v>
      </c>
      <c r="K106" s="514"/>
      <c r="L106" s="518">
        <f t="shared" ref="L106:L107" si="45">H106</f>
        <v>469895.10698233201</v>
      </c>
      <c r="M106" s="519">
        <f t="shared" ref="M106:M107" si="46">IF(L106&lt;&gt;0,+H106-L106,0)</f>
        <v>0</v>
      </c>
      <c r="N106" s="518">
        <f t="shared" ref="N106:N107" si="47">I106</f>
        <v>469895.10698233201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35"/>
        <v>0</v>
      </c>
      <c r="K107" s="514"/>
      <c r="L107" s="518">
        <f t="shared" si="45"/>
        <v>463494.94007104362</v>
      </c>
      <c r="M107" s="519">
        <f t="shared" si="46"/>
        <v>0</v>
      </c>
      <c r="N107" s="518">
        <f t="shared" si="47"/>
        <v>463494.94007104362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2021</v>
      </c>
      <c r="D108" s="508">
        <v>3334832.7776854918</v>
      </c>
      <c r="E108" s="516">
        <v>101831.95121951219</v>
      </c>
      <c r="F108" s="515">
        <v>3233000.8264659797</v>
      </c>
      <c r="G108" s="515">
        <v>3283916.8020757358</v>
      </c>
      <c r="H108" s="575">
        <v>474603.22647649172</v>
      </c>
      <c r="I108" s="576">
        <v>474603.22647649172</v>
      </c>
      <c r="J108" s="514">
        <f t="shared" si="35"/>
        <v>0</v>
      </c>
      <c r="K108" s="514"/>
      <c r="L108" s="518">
        <f t="shared" ref="L108" si="48">H108</f>
        <v>474603.22647649172</v>
      </c>
      <c r="M108" s="519">
        <f t="shared" ref="M108" si="49">IF(L108&lt;&gt;0,+H108-L108,0)</f>
        <v>0</v>
      </c>
      <c r="N108" s="518">
        <f t="shared" ref="N108" si="50">I108</f>
        <v>474603.22647649172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2022</v>
      </c>
      <c r="D109" s="374">
        <v>3233000.8264659797</v>
      </c>
      <c r="E109" s="522">
        <v>99407.380952380947</v>
      </c>
      <c r="F109" s="523">
        <v>3133593.4455135986</v>
      </c>
      <c r="G109" s="523">
        <v>3183297.1359897889</v>
      </c>
      <c r="H109" s="526">
        <v>473310.59630882624</v>
      </c>
      <c r="I109" s="577">
        <v>473310.59630882624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2023</v>
      </c>
      <c r="D110" s="374">
        <f>IF(F109+SUM(E$99:E109)=D$92,F109,D$92-SUM(E$99:E109))</f>
        <v>3133593.4455135986</v>
      </c>
      <c r="E110" s="522">
        <f>IF(+J96&lt;F109,J96,D110)</f>
        <v>94888.863636363632</v>
      </c>
      <c r="F110" s="523">
        <f t="shared" ref="F110:F131" si="53">+D110-E110</f>
        <v>3038704.5818772349</v>
      </c>
      <c r="G110" s="523">
        <f t="shared" ref="G110:G130" si="54">+(F110+D110)/2</f>
        <v>3086149.013695417</v>
      </c>
      <c r="H110" s="526">
        <f t="shared" ref="H110:H130" si="55">+J$94*G110+E110</f>
        <v>475611.81019903114</v>
      </c>
      <c r="I110" s="577">
        <f t="shared" ref="I110:I130" si="56">+J$95*G110+E110</f>
        <v>475611.81019903114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2024</v>
      </c>
      <c r="D111" s="374">
        <f>IF(F110+SUM(E$99:E110)=D$92,F110,D$92-SUM(E$99:E110))</f>
        <v>3038704.5818772349</v>
      </c>
      <c r="E111" s="522">
        <f>IF(+J96&lt;F110,J96,D111)</f>
        <v>94888.863636363632</v>
      </c>
      <c r="F111" s="523">
        <f t="shared" si="53"/>
        <v>2943815.7182408711</v>
      </c>
      <c r="G111" s="523">
        <f t="shared" si="54"/>
        <v>2991260.1500590527</v>
      </c>
      <c r="H111" s="526">
        <f t="shared" si="55"/>
        <v>463905.8402023454</v>
      </c>
      <c r="I111" s="577">
        <f t="shared" si="56"/>
        <v>463905.8402023454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2025</v>
      </c>
      <c r="D112" s="374">
        <f>IF(F111+SUM(E$99:E111)=D$92,F111,D$92-SUM(E$99:E111))</f>
        <v>2943815.7182408711</v>
      </c>
      <c r="E112" s="522">
        <f>IF(+J96&lt;F111,J96,D112)</f>
        <v>94888.863636363632</v>
      </c>
      <c r="F112" s="523">
        <f t="shared" si="53"/>
        <v>2848926.8546045073</v>
      </c>
      <c r="G112" s="523">
        <f t="shared" si="54"/>
        <v>2896371.2864226894</v>
      </c>
      <c r="H112" s="526">
        <f t="shared" si="55"/>
        <v>452199.87020565983</v>
      </c>
      <c r="I112" s="577">
        <f t="shared" si="56"/>
        <v>452199.87020565983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2026</v>
      </c>
      <c r="D113" s="374">
        <f>IF(F112+SUM(E$99:E112)=D$92,F112,D$92-SUM(E$99:E112))</f>
        <v>2848926.8546045073</v>
      </c>
      <c r="E113" s="522">
        <f>IF(+J96&lt;F112,J96,D113)</f>
        <v>94888.863636363632</v>
      </c>
      <c r="F113" s="523">
        <f t="shared" si="53"/>
        <v>2754037.9909681436</v>
      </c>
      <c r="G113" s="523">
        <f t="shared" si="54"/>
        <v>2801482.4227863252</v>
      </c>
      <c r="H113" s="526">
        <f t="shared" si="55"/>
        <v>440493.90020897414</v>
      </c>
      <c r="I113" s="577">
        <f t="shared" si="56"/>
        <v>440493.90020897414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2027</v>
      </c>
      <c r="D114" s="374">
        <f>IF(F113+SUM(E$99:E113)=D$92,F113,D$92-SUM(E$99:E113))</f>
        <v>2754037.9909681436</v>
      </c>
      <c r="E114" s="522">
        <f>IF(+J96&lt;F113,J96,D114)</f>
        <v>94888.863636363632</v>
      </c>
      <c r="F114" s="523">
        <f t="shared" si="53"/>
        <v>2659149.1273317798</v>
      </c>
      <c r="G114" s="523">
        <f t="shared" si="54"/>
        <v>2706593.5591499619</v>
      </c>
      <c r="H114" s="526">
        <f t="shared" si="55"/>
        <v>428787.93021228851</v>
      </c>
      <c r="I114" s="577">
        <f t="shared" si="56"/>
        <v>428787.93021228851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2028</v>
      </c>
      <c r="D115" s="374">
        <f>IF(F114+SUM(E$99:E114)=D$92,F114,D$92-SUM(E$99:E114))</f>
        <v>2659149.1273317798</v>
      </c>
      <c r="E115" s="522">
        <f>IF(+J96&lt;F114,J96,D115)</f>
        <v>94888.863636363632</v>
      </c>
      <c r="F115" s="523">
        <f t="shared" si="53"/>
        <v>2564260.263695416</v>
      </c>
      <c r="G115" s="523">
        <f t="shared" si="54"/>
        <v>2611704.6955135977</v>
      </c>
      <c r="H115" s="526">
        <f t="shared" si="55"/>
        <v>417081.96021560283</v>
      </c>
      <c r="I115" s="577">
        <f t="shared" si="56"/>
        <v>417081.96021560283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2029</v>
      </c>
      <c r="D116" s="374">
        <f>IF(F115+SUM(E$99:E115)=D$92,F115,D$92-SUM(E$99:E115))</f>
        <v>2564260.263695416</v>
      </c>
      <c r="E116" s="522">
        <f>IF(+J96&lt;F115,J96,D116)</f>
        <v>94888.863636363632</v>
      </c>
      <c r="F116" s="523">
        <f t="shared" si="53"/>
        <v>2469371.4000590523</v>
      </c>
      <c r="G116" s="523">
        <f t="shared" si="54"/>
        <v>2516815.8318772344</v>
      </c>
      <c r="H116" s="526">
        <f t="shared" si="55"/>
        <v>405375.9902189172</v>
      </c>
      <c r="I116" s="577">
        <f t="shared" si="56"/>
        <v>405375.9902189172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2030</v>
      </c>
      <c r="D117" s="374">
        <f>IF(F116+SUM(E$99:E116)=D$92,F116,D$92-SUM(E$99:E116))</f>
        <v>2469371.4000590523</v>
      </c>
      <c r="E117" s="522">
        <f>IF(+J96&lt;F116,J96,D117)</f>
        <v>94888.863636363632</v>
      </c>
      <c r="F117" s="523">
        <f t="shared" si="53"/>
        <v>2374482.5364226885</v>
      </c>
      <c r="G117" s="523">
        <f t="shared" si="54"/>
        <v>2421926.9682408702</v>
      </c>
      <c r="H117" s="526">
        <f t="shared" si="55"/>
        <v>393670.02022223151</v>
      </c>
      <c r="I117" s="577">
        <f t="shared" si="56"/>
        <v>393670.02022223151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2031</v>
      </c>
      <c r="D118" s="374">
        <f>IF(F117+SUM(E$99:E117)=D$92,F117,D$92-SUM(E$99:E117))</f>
        <v>2374482.5364226885</v>
      </c>
      <c r="E118" s="522">
        <f>IF(+J96&lt;F117,J96,D118)</f>
        <v>94888.863636363632</v>
      </c>
      <c r="F118" s="523">
        <f t="shared" si="53"/>
        <v>2279593.6727863248</v>
      </c>
      <c r="G118" s="523">
        <f t="shared" si="54"/>
        <v>2327038.1046045069</v>
      </c>
      <c r="H118" s="526">
        <f t="shared" si="55"/>
        <v>381964.05022554594</v>
      </c>
      <c r="I118" s="577">
        <f t="shared" si="56"/>
        <v>381964.05022554594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2032</v>
      </c>
      <c r="D119" s="374">
        <f>IF(F118+SUM(E$99:E118)=D$92,F118,D$92-SUM(E$99:E118))</f>
        <v>2279593.6727863248</v>
      </c>
      <c r="E119" s="522">
        <f>IF(+J96&lt;F118,J96,D119)</f>
        <v>94888.863636363632</v>
      </c>
      <c r="F119" s="523">
        <f t="shared" si="53"/>
        <v>2184704.809149961</v>
      </c>
      <c r="G119" s="523">
        <f t="shared" si="54"/>
        <v>2232149.2409681426</v>
      </c>
      <c r="H119" s="526">
        <f t="shared" si="55"/>
        <v>370258.0802288602</v>
      </c>
      <c r="I119" s="577">
        <f t="shared" si="56"/>
        <v>370258.0802288602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2033</v>
      </c>
      <c r="D120" s="374">
        <f>IF(F119+SUM(E$99:E119)=D$92,F119,D$92-SUM(E$99:E119))</f>
        <v>2184704.809149961</v>
      </c>
      <c r="E120" s="522">
        <f>IF(+J96&lt;F119,J96,D120)</f>
        <v>94888.863636363632</v>
      </c>
      <c r="F120" s="523">
        <f t="shared" si="53"/>
        <v>2089815.9455135975</v>
      </c>
      <c r="G120" s="523">
        <f t="shared" si="54"/>
        <v>2137260.3773317793</v>
      </c>
      <c r="H120" s="526">
        <f t="shared" si="55"/>
        <v>358552.11023217463</v>
      </c>
      <c r="I120" s="577">
        <f t="shared" si="56"/>
        <v>358552.11023217463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2034</v>
      </c>
      <c r="D121" s="374">
        <f>IF(F120+SUM(E$99:E120)=D$92,F120,D$92-SUM(E$99:E120))</f>
        <v>2089815.9455135975</v>
      </c>
      <c r="E121" s="522">
        <f>IF(+J96&lt;F120,J96,D121)</f>
        <v>94888.863636363632</v>
      </c>
      <c r="F121" s="523">
        <f t="shared" si="53"/>
        <v>1994927.0818772339</v>
      </c>
      <c r="G121" s="523">
        <f t="shared" si="54"/>
        <v>2042371.5136954156</v>
      </c>
      <c r="H121" s="526">
        <f t="shared" si="55"/>
        <v>346846.14023548894</v>
      </c>
      <c r="I121" s="577">
        <f t="shared" si="56"/>
        <v>346846.14023548894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2035</v>
      </c>
      <c r="D122" s="374">
        <f>IF(F121+SUM(E$99:E121)=D$92,F121,D$92-SUM(E$99:E121))</f>
        <v>1994927.0818772339</v>
      </c>
      <c r="E122" s="522">
        <f>IF(+J96&lt;F121,J96,D122)</f>
        <v>94888.863636363632</v>
      </c>
      <c r="F122" s="523">
        <f t="shared" si="53"/>
        <v>1900038.2182408704</v>
      </c>
      <c r="G122" s="523">
        <f t="shared" si="54"/>
        <v>1947482.6500590523</v>
      </c>
      <c r="H122" s="526">
        <f t="shared" si="55"/>
        <v>335140.17023880337</v>
      </c>
      <c r="I122" s="577">
        <f t="shared" si="56"/>
        <v>335140.17023880337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2036</v>
      </c>
      <c r="D123" s="374">
        <f>IF(F122+SUM(E$99:E122)=D$92,F122,D$92-SUM(E$99:E122))</f>
        <v>1900038.2182408704</v>
      </c>
      <c r="E123" s="522">
        <f>IF(+J96&lt;F122,J96,D123)</f>
        <v>94888.863636363632</v>
      </c>
      <c r="F123" s="523">
        <f t="shared" si="53"/>
        <v>1805149.3546045069</v>
      </c>
      <c r="G123" s="523">
        <f t="shared" si="54"/>
        <v>1852593.7864226885</v>
      </c>
      <c r="H123" s="526">
        <f t="shared" si="55"/>
        <v>323434.20024211769</v>
      </c>
      <c r="I123" s="577">
        <f t="shared" si="56"/>
        <v>323434.20024211769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2037</v>
      </c>
      <c r="D124" s="374">
        <f>IF(F123+SUM(E$99:E123)=D$92,F123,D$92-SUM(E$99:E123))</f>
        <v>1805149.3546045069</v>
      </c>
      <c r="E124" s="522">
        <f>IF(+J96&lt;F123,J96,D124)</f>
        <v>94888.863636363632</v>
      </c>
      <c r="F124" s="523">
        <f t="shared" si="53"/>
        <v>1710260.4909681433</v>
      </c>
      <c r="G124" s="523">
        <f t="shared" si="54"/>
        <v>1757704.9227863252</v>
      </c>
      <c r="H124" s="526">
        <f t="shared" si="55"/>
        <v>311728.23024543212</v>
      </c>
      <c r="I124" s="577">
        <f t="shared" si="56"/>
        <v>311728.23024543212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2038</v>
      </c>
      <c r="D125" s="374">
        <f>IF(F124+SUM(E$99:E124)=D$92,F124,D$92-SUM(E$99:E124))</f>
        <v>1710260.4909681433</v>
      </c>
      <c r="E125" s="522">
        <f>IF(+J96&lt;F124,J96,D125)</f>
        <v>94888.863636363632</v>
      </c>
      <c r="F125" s="523">
        <f t="shared" si="53"/>
        <v>1615371.6273317798</v>
      </c>
      <c r="G125" s="523">
        <f t="shared" si="54"/>
        <v>1662816.0591499615</v>
      </c>
      <c r="H125" s="526">
        <f t="shared" si="55"/>
        <v>300022.26024874649</v>
      </c>
      <c r="I125" s="577">
        <f t="shared" si="56"/>
        <v>300022.26024874649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2039</v>
      </c>
      <c r="D126" s="374">
        <f>IF(F125+SUM(E$99:E125)=D$92,F125,D$92-SUM(E$99:E125))</f>
        <v>1615371.6273317798</v>
      </c>
      <c r="E126" s="522">
        <f>IF(+J96&lt;F125,J96,D126)</f>
        <v>94888.863636363632</v>
      </c>
      <c r="F126" s="523">
        <f t="shared" si="53"/>
        <v>1520482.7636954163</v>
      </c>
      <c r="G126" s="523">
        <f t="shared" si="54"/>
        <v>1567927.1955135982</v>
      </c>
      <c r="H126" s="526">
        <f t="shared" si="55"/>
        <v>288316.29025206086</v>
      </c>
      <c r="I126" s="577">
        <f t="shared" si="56"/>
        <v>288316.29025206086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2040</v>
      </c>
      <c r="D127" s="374">
        <f>IF(F126+SUM(E$99:E126)=D$92,F126,D$92-SUM(E$99:E126))</f>
        <v>1520482.7636954163</v>
      </c>
      <c r="E127" s="522">
        <f>IF(+J96&lt;F126,J96,D127)</f>
        <v>94888.863636363632</v>
      </c>
      <c r="F127" s="523">
        <f t="shared" si="53"/>
        <v>1425593.9000590527</v>
      </c>
      <c r="G127" s="523">
        <f t="shared" si="54"/>
        <v>1473038.3318772344</v>
      </c>
      <c r="H127" s="526">
        <f t="shared" si="55"/>
        <v>276610.32025537523</v>
      </c>
      <c r="I127" s="577">
        <f t="shared" si="56"/>
        <v>276610.32025537523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2041</v>
      </c>
      <c r="D128" s="374">
        <f>IF(F127+SUM(E$99:E127)=D$92,F127,D$92-SUM(E$99:E127))</f>
        <v>1425593.9000590527</v>
      </c>
      <c r="E128" s="522">
        <f>IF(+J96&lt;F127,J96,D128)</f>
        <v>94888.863636363632</v>
      </c>
      <c r="F128" s="523">
        <f t="shared" si="53"/>
        <v>1330705.0364226892</v>
      </c>
      <c r="G128" s="523">
        <f t="shared" si="54"/>
        <v>1378149.4682408711</v>
      </c>
      <c r="H128" s="526">
        <f t="shared" si="55"/>
        <v>264904.35025868966</v>
      </c>
      <c r="I128" s="577">
        <f t="shared" si="56"/>
        <v>264904.35025868966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2042</v>
      </c>
      <c r="D129" s="374">
        <f>IF(F128+SUM(E$99:E128)=D$92,F128,D$92-SUM(E$99:E128))</f>
        <v>1330705.0364226892</v>
      </c>
      <c r="E129" s="522">
        <f>IF(+J96&lt;F128,J96,D129)</f>
        <v>94888.863636363632</v>
      </c>
      <c r="F129" s="523">
        <f t="shared" si="53"/>
        <v>1235816.1727863257</v>
      </c>
      <c r="G129" s="523">
        <f t="shared" si="54"/>
        <v>1283260.6046045073</v>
      </c>
      <c r="H129" s="526">
        <f t="shared" si="55"/>
        <v>253198.38026200398</v>
      </c>
      <c r="I129" s="577">
        <f t="shared" si="56"/>
        <v>253198.38026200398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2043</v>
      </c>
      <c r="D130" s="374">
        <f>IF(F129+SUM(E$99:E129)=D$92,F129,D$92-SUM(E$99:E129))</f>
        <v>1235816.1727863257</v>
      </c>
      <c r="E130" s="522">
        <f>IF(+J96&lt;F129,J96,D130)</f>
        <v>94888.863636363632</v>
      </c>
      <c r="F130" s="523">
        <f t="shared" si="53"/>
        <v>1140927.3091499622</v>
      </c>
      <c r="G130" s="523">
        <f t="shared" si="54"/>
        <v>1188371.740968144</v>
      </c>
      <c r="H130" s="526">
        <f t="shared" si="55"/>
        <v>241492.41026531841</v>
      </c>
      <c r="I130" s="577">
        <f t="shared" si="56"/>
        <v>241492.41026531841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2044</v>
      </c>
      <c r="D131" s="374">
        <f>IF(F130+SUM(E$99:E130)=D$92,F130,D$92-SUM(E$99:E130))</f>
        <v>1140927.3091499622</v>
      </c>
      <c r="E131" s="522">
        <f>IF(+J96&lt;F130,J96,D131)</f>
        <v>94888.863636363632</v>
      </c>
      <c r="F131" s="523">
        <f t="shared" si="53"/>
        <v>1046038.4455135985</v>
      </c>
      <c r="G131" s="523">
        <f t="shared" ref="G131:G154" si="57">+(F131+D131)/2</f>
        <v>1093482.8773317803</v>
      </c>
      <c r="H131" s="526">
        <f t="shared" ref="H131:H154" si="58">+J$94*G131+E131</f>
        <v>229786.44026863272</v>
      </c>
      <c r="I131" s="577">
        <f t="shared" ref="I131:I154" si="59">+J$95*G131+E131</f>
        <v>229786.44026863272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2045</v>
      </c>
      <c r="D132" s="374">
        <f>IF(F131+SUM(E$99:E131)=D$92,F131,D$92-SUM(E$99:E131))</f>
        <v>1046038.4455135985</v>
      </c>
      <c r="E132" s="522">
        <f>IF(+J96&lt;F131,J96,D132)</f>
        <v>94888.863636363632</v>
      </c>
      <c r="F132" s="523">
        <f t="shared" ref="F132:F154" si="65">+D132-E132</f>
        <v>951149.58187723486</v>
      </c>
      <c r="G132" s="523">
        <f t="shared" si="57"/>
        <v>998594.01369541674</v>
      </c>
      <c r="H132" s="526">
        <f t="shared" si="58"/>
        <v>218080.47027194712</v>
      </c>
      <c r="I132" s="577">
        <f t="shared" si="59"/>
        <v>218080.47027194712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2046</v>
      </c>
      <c r="D133" s="374">
        <f>IF(F132+SUM(E$99:E132)=D$92,F132,D$92-SUM(E$99:E132))</f>
        <v>951149.58187723486</v>
      </c>
      <c r="E133" s="522">
        <f>IF(+J96&lt;F132,J96,D133)</f>
        <v>94888.863636363632</v>
      </c>
      <c r="F133" s="523">
        <f t="shared" si="65"/>
        <v>856260.71824087121</v>
      </c>
      <c r="G133" s="523">
        <f t="shared" si="57"/>
        <v>903705.15005905298</v>
      </c>
      <c r="H133" s="526">
        <f t="shared" si="58"/>
        <v>206374.50027526147</v>
      </c>
      <c r="I133" s="577">
        <f t="shared" si="59"/>
        <v>206374.50027526147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2047</v>
      </c>
      <c r="D134" s="374">
        <f>IF(F133+SUM(E$99:E133)=D$92,F133,D$92-SUM(E$99:E133))</f>
        <v>856260.71824087121</v>
      </c>
      <c r="E134" s="522">
        <f>IF(+J96&lt;F133,J96,D134)</f>
        <v>94888.863636363632</v>
      </c>
      <c r="F134" s="523">
        <f t="shared" si="65"/>
        <v>761371.85460450756</v>
      </c>
      <c r="G134" s="523">
        <f t="shared" si="57"/>
        <v>808816.28642268945</v>
      </c>
      <c r="H134" s="526">
        <f t="shared" si="58"/>
        <v>194668.53027857584</v>
      </c>
      <c r="I134" s="577">
        <f t="shared" si="59"/>
        <v>194668.53027857584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2048</v>
      </c>
      <c r="D135" s="374">
        <f>IF(F134+SUM(E$99:E134)=D$92,F134,D$92-SUM(E$99:E134))</f>
        <v>761371.85460450756</v>
      </c>
      <c r="E135" s="522">
        <f>IF(+J96&lt;F134,J96,D135)</f>
        <v>94888.863636363632</v>
      </c>
      <c r="F135" s="523">
        <f t="shared" si="65"/>
        <v>666482.99096814392</v>
      </c>
      <c r="G135" s="523">
        <f t="shared" si="57"/>
        <v>713927.42278632568</v>
      </c>
      <c r="H135" s="526">
        <f t="shared" si="58"/>
        <v>182962.56028189021</v>
      </c>
      <c r="I135" s="577">
        <f t="shared" si="59"/>
        <v>182962.56028189021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2049</v>
      </c>
      <c r="D136" s="374">
        <f>IF(F135+SUM(E$99:E135)=D$92,F135,D$92-SUM(E$99:E135))</f>
        <v>666482.99096814392</v>
      </c>
      <c r="E136" s="522">
        <f>IF(+J96&lt;F135,J96,D136)</f>
        <v>94888.863636363632</v>
      </c>
      <c r="F136" s="523">
        <f t="shared" si="65"/>
        <v>571594.12733178027</v>
      </c>
      <c r="G136" s="523">
        <f t="shared" si="57"/>
        <v>619038.55914996215</v>
      </c>
      <c r="H136" s="526">
        <f t="shared" si="58"/>
        <v>171256.59028520458</v>
      </c>
      <c r="I136" s="577">
        <f t="shared" si="59"/>
        <v>171256.59028520458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2050</v>
      </c>
      <c r="D137" s="374">
        <f>IF(F136+SUM(E$99:E136)=D$92,F136,D$92-SUM(E$99:E136))</f>
        <v>571594.12733178027</v>
      </c>
      <c r="E137" s="522">
        <f>IF(+J96&lt;F136,J96,D137)</f>
        <v>94888.863636363632</v>
      </c>
      <c r="F137" s="523">
        <f t="shared" si="65"/>
        <v>476705.26369541662</v>
      </c>
      <c r="G137" s="523">
        <f t="shared" si="57"/>
        <v>524149.69551359845</v>
      </c>
      <c r="H137" s="526">
        <f t="shared" si="58"/>
        <v>159550.62028851896</v>
      </c>
      <c r="I137" s="577">
        <f t="shared" si="59"/>
        <v>159550.62028851896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2051</v>
      </c>
      <c r="D138" s="374">
        <f>IF(F137+SUM(E$99:E137)=D$92,F137,D$92-SUM(E$99:E137))</f>
        <v>476705.26369541662</v>
      </c>
      <c r="E138" s="522">
        <f>IF(+J96&lt;F137,J96,D138)</f>
        <v>94888.863636363632</v>
      </c>
      <c r="F138" s="523">
        <f t="shared" si="65"/>
        <v>381816.40005905298</v>
      </c>
      <c r="G138" s="523">
        <f t="shared" si="57"/>
        <v>429260.8318772348</v>
      </c>
      <c r="H138" s="526">
        <f t="shared" si="58"/>
        <v>147844.6502918333</v>
      </c>
      <c r="I138" s="577">
        <f t="shared" si="59"/>
        <v>147844.6502918333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2052</v>
      </c>
      <c r="D139" s="374">
        <f>IF(F138+SUM(E$99:E138)=D$92,F138,D$92-SUM(E$99:E138))</f>
        <v>381816.40005905298</v>
      </c>
      <c r="E139" s="522">
        <f>IF(+J96&lt;F138,J96,D139)</f>
        <v>94888.863636363632</v>
      </c>
      <c r="F139" s="523">
        <f t="shared" si="65"/>
        <v>286927.53642268933</v>
      </c>
      <c r="G139" s="523">
        <f t="shared" si="57"/>
        <v>334371.96824087115</v>
      </c>
      <c r="H139" s="526">
        <f t="shared" si="58"/>
        <v>136138.68029514767</v>
      </c>
      <c r="I139" s="577">
        <f t="shared" si="59"/>
        <v>136138.68029514767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2053</v>
      </c>
      <c r="D140" s="374">
        <f>IF(F139+SUM(E$99:E139)=D$92,F139,D$92-SUM(E$99:E139))</f>
        <v>286927.53642268933</v>
      </c>
      <c r="E140" s="522">
        <f>IF(+J96&lt;F139,J96,D140)</f>
        <v>94888.863636363632</v>
      </c>
      <c r="F140" s="523">
        <f t="shared" si="65"/>
        <v>192038.67278632568</v>
      </c>
      <c r="G140" s="523">
        <f t="shared" si="57"/>
        <v>239483.10460450751</v>
      </c>
      <c r="H140" s="526">
        <f t="shared" si="58"/>
        <v>124432.71029846203</v>
      </c>
      <c r="I140" s="577">
        <f t="shared" si="59"/>
        <v>124432.71029846203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2054</v>
      </c>
      <c r="D141" s="374">
        <f>IF(F140+SUM(E$99:E140)=D$92,F140,D$92-SUM(E$99:E140))</f>
        <v>192038.67278632568</v>
      </c>
      <c r="E141" s="522">
        <f>IF(+J96&lt;F140,J96,D141)</f>
        <v>94888.863636363632</v>
      </c>
      <c r="F141" s="523">
        <f t="shared" si="65"/>
        <v>97149.80914996205</v>
      </c>
      <c r="G141" s="523">
        <f t="shared" si="57"/>
        <v>144594.24096814386</v>
      </c>
      <c r="H141" s="526">
        <f t="shared" si="58"/>
        <v>112726.7403017764</v>
      </c>
      <c r="I141" s="577">
        <f t="shared" si="59"/>
        <v>112726.7403017764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2055</v>
      </c>
      <c r="D142" s="374">
        <f>IF(F141+SUM(E$99:E141)=D$92,F141,D$92-SUM(E$99:E141))</f>
        <v>97149.80914996205</v>
      </c>
      <c r="E142" s="522">
        <f>IF(+J96&lt;F141,J96,D142)</f>
        <v>94888.863636363632</v>
      </c>
      <c r="F142" s="523">
        <f t="shared" si="65"/>
        <v>2260.9455135984172</v>
      </c>
      <c r="G142" s="523">
        <f t="shared" si="57"/>
        <v>49705.377331780233</v>
      </c>
      <c r="H142" s="526">
        <f t="shared" si="58"/>
        <v>101020.77030509076</v>
      </c>
      <c r="I142" s="577">
        <f t="shared" si="59"/>
        <v>101020.77030509076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2056</v>
      </c>
      <c r="D143" s="374">
        <f>IF(F142+SUM(E$99:E142)=D$92,F142,D$92-SUM(E$99:E142))</f>
        <v>2260.9455135984172</v>
      </c>
      <c r="E143" s="522">
        <f>IF(+J96&lt;F142,J96,D143)</f>
        <v>2260.9455135984172</v>
      </c>
      <c r="F143" s="523">
        <f t="shared" si="65"/>
        <v>0</v>
      </c>
      <c r="G143" s="523">
        <f t="shared" si="57"/>
        <v>1130.4727567992086</v>
      </c>
      <c r="H143" s="526">
        <f t="shared" si="58"/>
        <v>2400.4063487905751</v>
      </c>
      <c r="I143" s="577">
        <f t="shared" si="59"/>
        <v>2400.4063487905751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57"/>
        <v>0</v>
      </c>
      <c r="H144" s="526">
        <f t="shared" si="58"/>
        <v>0</v>
      </c>
      <c r="I144" s="577">
        <f t="shared" si="59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4175110.0000000005</v>
      </c>
      <c r="F155" s="375"/>
      <c r="G155" s="375"/>
      <c r="H155" s="375">
        <f>SUM(H99:H154)</f>
        <v>15252928.336599551</v>
      </c>
      <c r="I155" s="375">
        <f>SUM(I99:I154)</f>
        <v>15252928.336599551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topLeftCell="A7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7176080.4452867946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7176080.4452867946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463</v>
      </c>
      <c r="E9" s="666" t="s">
        <v>494</v>
      </c>
      <c r="F9" s="478"/>
      <c r="G9" s="672" t="s">
        <v>547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59295600.189999998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1378967.4462790696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2015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2016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2017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2018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2019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2020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 t="shared" ref="K23:K28" si="10">G23</f>
        <v>8153785.5951796668</v>
      </c>
      <c r="L23" s="519">
        <f t="shared" si="6"/>
        <v>0</v>
      </c>
      <c r="M23" s="518">
        <f t="shared" ref="M23:M28" si="11"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2021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 t="shared" si="10"/>
        <v>7969946.1881774617</v>
      </c>
      <c r="L24" s="519">
        <f t="shared" ref="L24" si="12">IF(K24&lt;&gt;0,+G24-K24,0)</f>
        <v>0</v>
      </c>
      <c r="M24" s="518">
        <f t="shared" si="11"/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2022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 t="shared" si="10"/>
        <v>6551112.4234461179</v>
      </c>
      <c r="L25" s="519">
        <f t="shared" ref="L25" si="13">IF(K25&lt;&gt;0,+G25-K25,0)</f>
        <v>0</v>
      </c>
      <c r="M25" s="518">
        <f t="shared" si="11"/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2023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 t="shared" si="10"/>
        <v>6555314.9493152928</v>
      </c>
      <c r="L26" s="519">
        <f t="shared" ref="L26" si="14">IF(K26&lt;&gt;0,+G26-K26,0)</f>
        <v>0</v>
      </c>
      <c r="M26" s="518">
        <f t="shared" si="11"/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2024</v>
      </c>
      <c r="D27" s="508">
        <v>47746057.578087002</v>
      </c>
      <c r="E27" s="516">
        <v>1412042.5714285714</v>
      </c>
      <c r="F27" s="508">
        <v>46334015.006658427</v>
      </c>
      <c r="G27" s="516">
        <v>6701416.9696712773</v>
      </c>
      <c r="H27" s="510">
        <v>6701416.9696712773</v>
      </c>
      <c r="I27" s="511">
        <f t="shared" si="9"/>
        <v>0</v>
      </c>
      <c r="J27" s="511"/>
      <c r="K27" s="518">
        <f t="shared" si="10"/>
        <v>6701416.9696712773</v>
      </c>
      <c r="L27" s="519">
        <f t="shared" ref="L27" si="15">IF(K27&lt;&gt;0,+G27-K27,0)</f>
        <v>0</v>
      </c>
      <c r="M27" s="518">
        <f t="shared" si="11"/>
        <v>6701416.9696712773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2025</v>
      </c>
      <c r="D28" s="508">
        <v>46334014.906658441</v>
      </c>
      <c r="E28" s="516">
        <v>1412042.5690476194</v>
      </c>
      <c r="F28" s="508">
        <v>44921972.337610818</v>
      </c>
      <c r="G28" s="516">
        <v>7176080.4452867946</v>
      </c>
      <c r="H28" s="510">
        <v>7176080.4452867946</v>
      </c>
      <c r="I28" s="511">
        <f t="shared" si="9"/>
        <v>0</v>
      </c>
      <c r="J28" s="511"/>
      <c r="K28" s="518">
        <f t="shared" si="10"/>
        <v>7176080.4452867946</v>
      </c>
      <c r="L28" s="519">
        <f t="shared" ref="L28" si="16">IF(K28&lt;&gt;0,+G28-K28,0)</f>
        <v>0</v>
      </c>
      <c r="M28" s="518">
        <f t="shared" si="11"/>
        <v>7176080.4452867946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2026</v>
      </c>
      <c r="D29" s="508">
        <v>44921972.337610818</v>
      </c>
      <c r="E29" s="516">
        <v>1347858.8159090912</v>
      </c>
      <c r="F29" s="508">
        <v>43574113.521701731</v>
      </c>
      <c r="G29" s="516">
        <v>6636700.468595529</v>
      </c>
      <c r="H29" s="510">
        <v>6636700.468595529</v>
      </c>
      <c r="I29" s="511">
        <f t="shared" si="9"/>
        <v>0</v>
      </c>
      <c r="J29" s="511"/>
      <c r="K29" s="518">
        <f t="shared" ref="K29" si="19">G29</f>
        <v>6636700.468595529</v>
      </c>
      <c r="L29" s="519">
        <f t="shared" ref="L29" si="20">IF(K29&lt;&gt;0,+G29-K29,0)</f>
        <v>0</v>
      </c>
      <c r="M29" s="518">
        <f t="shared" ref="M29" si="21">H29</f>
        <v>6636700.468595529</v>
      </c>
      <c r="N29" s="514">
        <f t="shared" ref="N29" si="22">IF(M29&lt;&gt;0,+H29-M29,0)</f>
        <v>0</v>
      </c>
      <c r="O29" s="514">
        <f t="shared" ref="O29" si="23">+N29-L29</f>
        <v>0</v>
      </c>
      <c r="P29" s="272"/>
    </row>
    <row r="30" spans="2:16" ht="12.5">
      <c r="B30" s="195" t="str">
        <f t="shared" si="5"/>
        <v>IU</v>
      </c>
      <c r="C30" s="507">
        <f>IF(D11="","-",+C29+1)</f>
        <v>2027</v>
      </c>
      <c r="D30" s="523">
        <f>IF(F29+SUM(E$17:E29)=D$10,F29,D$10-SUM(E$17:E29))</f>
        <v>43563925.811701715</v>
      </c>
      <c r="E30" s="522">
        <f>IF(+I14&lt;F29,I14,D30)</f>
        <v>1378967.4462790696</v>
      </c>
      <c r="F30" s="523">
        <f t="shared" ref="F30:F48" si="24">+D30-E30</f>
        <v>42184958.365422644</v>
      </c>
      <c r="G30" s="524">
        <f t="shared" ref="G30:G53" si="25">+I$12*((D30+F30)/2)+E30</f>
        <v>6512160.6940520592</v>
      </c>
      <c r="H30" s="491">
        <f t="shared" ref="H30:H53" si="26">+I$13*((D30+F30)/2)+E30</f>
        <v>6512160.6940520592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2028</v>
      </c>
      <c r="D31" s="523">
        <f>IF(F30+SUM(E$17:E30)=D$10,F30,D$10-SUM(E$17:E30))</f>
        <v>42184958.365422644</v>
      </c>
      <c r="E31" s="522">
        <f>IF(+I14&lt;F30,I14,D31)</f>
        <v>1378967.4462790696</v>
      </c>
      <c r="F31" s="523">
        <f t="shared" si="24"/>
        <v>40805990.919143572</v>
      </c>
      <c r="G31" s="524">
        <f t="shared" si="25"/>
        <v>6347062.1868920829</v>
      </c>
      <c r="H31" s="491">
        <f t="shared" si="26"/>
        <v>6347062.1868920829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2029</v>
      </c>
      <c r="D32" s="523">
        <f>IF(F31+SUM(E$17:E31)=D$10,F31,D$10-SUM(E$17:E31))</f>
        <v>40805990.919143572</v>
      </c>
      <c r="E32" s="522">
        <f>IF(+I14&lt;F31,I14,D32)</f>
        <v>1378967.4462790696</v>
      </c>
      <c r="F32" s="523">
        <f t="shared" si="24"/>
        <v>39427023.472864501</v>
      </c>
      <c r="G32" s="524">
        <f t="shared" si="25"/>
        <v>6181963.6797321057</v>
      </c>
      <c r="H32" s="491">
        <f t="shared" si="26"/>
        <v>6181963.6797321057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2030</v>
      </c>
      <c r="D33" s="523">
        <f>IF(F32+SUM(E$17:E32)=D$10,F32,D$10-SUM(E$17:E32))</f>
        <v>39427023.472864501</v>
      </c>
      <c r="E33" s="522">
        <f>IF(+I14&lt;F32,I14,D33)</f>
        <v>1378967.4462790696</v>
      </c>
      <c r="F33" s="523">
        <f t="shared" si="24"/>
        <v>38048056.02658543</v>
      </c>
      <c r="G33" s="524">
        <f t="shared" si="25"/>
        <v>6016865.1725721294</v>
      </c>
      <c r="H33" s="491">
        <f t="shared" si="26"/>
        <v>6016865.1725721294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2031</v>
      </c>
      <c r="D34" s="523">
        <f>IF(F33+SUM(E$17:E33)=D$10,F33,D$10-SUM(E$17:E33))</f>
        <v>38048056.02658543</v>
      </c>
      <c r="E34" s="522">
        <f>IF(+I14&lt;F33,I14,D34)</f>
        <v>1378967.4462790696</v>
      </c>
      <c r="F34" s="523">
        <f t="shared" si="24"/>
        <v>36669088.580306359</v>
      </c>
      <c r="G34" s="524">
        <f t="shared" si="25"/>
        <v>5851766.6654121522</v>
      </c>
      <c r="H34" s="491">
        <f t="shared" si="26"/>
        <v>5851766.6654121522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2032</v>
      </c>
      <c r="D35" s="523">
        <f>IF(F34+SUM(E$17:E34)=D$10,F34,D$10-SUM(E$17:E34))</f>
        <v>36669088.580306359</v>
      </c>
      <c r="E35" s="522">
        <f>IF(+I14&lt;F34,I14,D35)</f>
        <v>1378967.4462790696</v>
      </c>
      <c r="F35" s="523">
        <f t="shared" si="24"/>
        <v>35290121.134027287</v>
      </c>
      <c r="G35" s="524">
        <f t="shared" si="25"/>
        <v>5686668.1582521759</v>
      </c>
      <c r="H35" s="491">
        <f t="shared" si="26"/>
        <v>5686668.1582521759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2033</v>
      </c>
      <c r="D36" s="523">
        <f>IF(F35+SUM(E$17:E35)=D$10,F35,D$10-SUM(E$17:E35))</f>
        <v>35290121.134027287</v>
      </c>
      <c r="E36" s="522">
        <f>IF(+I14&lt;F35,I14,D36)</f>
        <v>1378967.4462790696</v>
      </c>
      <c r="F36" s="523">
        <f t="shared" si="24"/>
        <v>33911153.687748216</v>
      </c>
      <c r="G36" s="524">
        <f t="shared" si="25"/>
        <v>5521569.6510921987</v>
      </c>
      <c r="H36" s="491">
        <f t="shared" si="26"/>
        <v>5521569.6510921987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2034</v>
      </c>
      <c r="D37" s="523">
        <f>IF(F36+SUM(E$17:E36)=D$10,F36,D$10-SUM(E$17:E36))</f>
        <v>33911153.687748216</v>
      </c>
      <c r="E37" s="522">
        <f>IF(+I14&lt;F36,I14,D37)</f>
        <v>1378967.4462790696</v>
      </c>
      <c r="F37" s="523">
        <f t="shared" si="24"/>
        <v>32532186.241469145</v>
      </c>
      <c r="G37" s="524">
        <f t="shared" si="25"/>
        <v>5356471.1439322224</v>
      </c>
      <c r="H37" s="491">
        <f t="shared" si="26"/>
        <v>5356471.1439322224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2035</v>
      </c>
      <c r="D38" s="523">
        <f>IF(F37+SUM(E$17:E37)=D$10,F37,D$10-SUM(E$17:E37))</f>
        <v>32532186.241469145</v>
      </c>
      <c r="E38" s="522">
        <f>IF(+I14&lt;F37,I14,D38)</f>
        <v>1378967.4462790696</v>
      </c>
      <c r="F38" s="523">
        <f t="shared" si="24"/>
        <v>31153218.795190074</v>
      </c>
      <c r="G38" s="524">
        <f t="shared" si="25"/>
        <v>5191372.6367722461</v>
      </c>
      <c r="H38" s="491">
        <f t="shared" si="26"/>
        <v>5191372.6367722461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2036</v>
      </c>
      <c r="D39" s="523">
        <f>IF(F38+SUM(E$17:E38)=D$10,F38,D$10-SUM(E$17:E38))</f>
        <v>31153218.795190074</v>
      </c>
      <c r="E39" s="522">
        <f>IF(+I14&lt;F38,I14,D39)</f>
        <v>1378967.4462790696</v>
      </c>
      <c r="F39" s="523">
        <f t="shared" si="24"/>
        <v>29774251.348911002</v>
      </c>
      <c r="G39" s="524">
        <f t="shared" si="25"/>
        <v>5026274.1296122689</v>
      </c>
      <c r="H39" s="491">
        <f t="shared" si="26"/>
        <v>5026274.1296122689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2037</v>
      </c>
      <c r="D40" s="523">
        <f>IF(F39+SUM(E$17:E39)=D$10,F39,D$10-SUM(E$17:E39))</f>
        <v>29774251.348911002</v>
      </c>
      <c r="E40" s="522">
        <f>IF(+I14&lt;F39,I14,D40)</f>
        <v>1378967.4462790696</v>
      </c>
      <c r="F40" s="523">
        <f t="shared" si="24"/>
        <v>28395283.902631931</v>
      </c>
      <c r="G40" s="524">
        <f t="shared" si="25"/>
        <v>4861175.6224522926</v>
      </c>
      <c r="H40" s="491">
        <f t="shared" si="26"/>
        <v>4861175.6224522926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2038</v>
      </c>
      <c r="D41" s="523">
        <f>IF(F40+SUM(E$17:E40)=D$10,F40,D$10-SUM(E$17:E40))</f>
        <v>28395283.902631931</v>
      </c>
      <c r="E41" s="522">
        <f>IF(+I14&lt;F40,I14,D41)</f>
        <v>1378967.4462790696</v>
      </c>
      <c r="F41" s="523">
        <f t="shared" si="24"/>
        <v>27016316.45635286</v>
      </c>
      <c r="G41" s="524">
        <f t="shared" si="25"/>
        <v>4696077.1152923154</v>
      </c>
      <c r="H41" s="491">
        <f t="shared" si="26"/>
        <v>4696077.1152923154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2039</v>
      </c>
      <c r="D42" s="523">
        <f>IF(F41+SUM(E$17:E41)=D$10,F41,D$10-SUM(E$17:E41))</f>
        <v>27016316.45635286</v>
      </c>
      <c r="E42" s="522">
        <f>IF(+I14&lt;F41,I14,D42)</f>
        <v>1378967.4462790696</v>
      </c>
      <c r="F42" s="523">
        <f t="shared" si="24"/>
        <v>25637349.010073788</v>
      </c>
      <c r="G42" s="524">
        <f t="shared" si="25"/>
        <v>4530978.6081323391</v>
      </c>
      <c r="H42" s="491">
        <f t="shared" si="26"/>
        <v>4530978.6081323391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2040</v>
      </c>
      <c r="D43" s="523">
        <f>IF(F42+SUM(E$17:E42)=D$10,F42,D$10-SUM(E$17:E42))</f>
        <v>25637349.010073788</v>
      </c>
      <c r="E43" s="522">
        <f>IF(+I14&lt;F42,I14,D43)</f>
        <v>1378967.4462790696</v>
      </c>
      <c r="F43" s="523">
        <f t="shared" si="24"/>
        <v>24258381.563794717</v>
      </c>
      <c r="G43" s="524">
        <f t="shared" si="25"/>
        <v>4365880.1009723619</v>
      </c>
      <c r="H43" s="491">
        <f t="shared" si="26"/>
        <v>4365880.1009723619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2041</v>
      </c>
      <c r="D44" s="523">
        <f>IF(F43+SUM(E$17:E43)=D$10,F43,D$10-SUM(E$17:E43))</f>
        <v>24258381.563794717</v>
      </c>
      <c r="E44" s="522">
        <f>IF(+I14&lt;F43,I14,D44)</f>
        <v>1378967.4462790696</v>
      </c>
      <c r="F44" s="523">
        <f t="shared" si="24"/>
        <v>22879414.117515646</v>
      </c>
      <c r="G44" s="524">
        <f t="shared" si="25"/>
        <v>4200781.5938123846</v>
      </c>
      <c r="H44" s="491">
        <f t="shared" si="26"/>
        <v>4200781.5938123846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2042</v>
      </c>
      <c r="D45" s="523">
        <f>IF(F44+SUM(E$17:E44)=D$10,F44,D$10-SUM(E$17:E44))</f>
        <v>22879414.117515646</v>
      </c>
      <c r="E45" s="522">
        <f>IF(+I14&lt;F44,I14,D45)</f>
        <v>1378967.4462790696</v>
      </c>
      <c r="F45" s="523">
        <f t="shared" si="24"/>
        <v>21500446.671236575</v>
      </c>
      <c r="G45" s="524">
        <f t="shared" si="25"/>
        <v>4035683.0866524084</v>
      </c>
      <c r="H45" s="491">
        <f t="shared" si="26"/>
        <v>4035683.0866524084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2043</v>
      </c>
      <c r="D46" s="523">
        <f>IF(F45+SUM(E$17:E45)=D$10,F45,D$10-SUM(E$17:E45))</f>
        <v>21500446.671236575</v>
      </c>
      <c r="E46" s="522">
        <f>IF(+I14&lt;F45,I14,D46)</f>
        <v>1378967.4462790696</v>
      </c>
      <c r="F46" s="523">
        <f t="shared" si="24"/>
        <v>20121479.224957503</v>
      </c>
      <c r="G46" s="524">
        <f t="shared" si="25"/>
        <v>3870584.5794924311</v>
      </c>
      <c r="H46" s="491">
        <f t="shared" si="26"/>
        <v>3870584.5794924311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2044</v>
      </c>
      <c r="D47" s="523">
        <f>IF(F46+SUM(E$17:E46)=D$10,F46,D$10-SUM(E$17:E46))</f>
        <v>20121479.224957503</v>
      </c>
      <c r="E47" s="522">
        <f>IF(+I14&lt;F46,I14,D47)</f>
        <v>1378967.4462790696</v>
      </c>
      <c r="F47" s="523">
        <f t="shared" si="24"/>
        <v>18742511.778678432</v>
      </c>
      <c r="G47" s="524">
        <f t="shared" si="25"/>
        <v>3705486.0723324548</v>
      </c>
      <c r="H47" s="491">
        <f t="shared" si="26"/>
        <v>3705486.0723324548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2045</v>
      </c>
      <c r="D48" s="523">
        <f>IF(F47+SUM(E$17:E47)=D$10,F47,D$10-SUM(E$17:E47))</f>
        <v>18742511.778678432</v>
      </c>
      <c r="E48" s="522">
        <f>IF(+I14&lt;F47,I14,D48)</f>
        <v>1378967.4462790696</v>
      </c>
      <c r="F48" s="523">
        <f t="shared" si="24"/>
        <v>17363544.332399361</v>
      </c>
      <c r="G48" s="524">
        <f t="shared" si="25"/>
        <v>3540387.5651724776</v>
      </c>
      <c r="H48" s="491">
        <f t="shared" si="26"/>
        <v>3540387.5651724776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2046</v>
      </c>
      <c r="D49" s="523">
        <f>IF(F48+SUM(E$17:E48)=D$10,F48,D$10-SUM(E$17:E48))</f>
        <v>17363544.332399361</v>
      </c>
      <c r="E49" s="522">
        <f>IF(+I14&lt;F48,I14,D49)</f>
        <v>1378967.4462790696</v>
      </c>
      <c r="F49" s="523">
        <f t="shared" ref="F49:F72" si="27">+D49-E49</f>
        <v>15984576.886120291</v>
      </c>
      <c r="G49" s="524">
        <f t="shared" si="25"/>
        <v>3375289.0580125013</v>
      </c>
      <c r="H49" s="491">
        <f t="shared" si="26"/>
        <v>3375289.0580125013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</row>
    <row r="50" spans="2:17" ht="12.5">
      <c r="B50" s="195" t="str">
        <f t="shared" ref="B50:B72" si="32">IF(D50=F49,"","IU")</f>
        <v/>
      </c>
      <c r="C50" s="507">
        <f>IF(D11="","-",+C49+1)</f>
        <v>2047</v>
      </c>
      <c r="D50" s="523">
        <f>IF(F49+SUM(E$17:E49)=D$10,F49,D$10-SUM(E$17:E49))</f>
        <v>15984576.886120291</v>
      </c>
      <c r="E50" s="522">
        <f>IF(+I14&lt;F49,I14,D50)</f>
        <v>1378967.4462790696</v>
      </c>
      <c r="F50" s="523">
        <f t="shared" si="27"/>
        <v>14605609.439841222</v>
      </c>
      <c r="G50" s="524">
        <f t="shared" si="25"/>
        <v>3210190.550852525</v>
      </c>
      <c r="H50" s="491">
        <f t="shared" si="26"/>
        <v>3210190.550852525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</row>
    <row r="51" spans="2:17" ht="12.5">
      <c r="B51" s="195" t="str">
        <f t="shared" si="32"/>
        <v/>
      </c>
      <c r="C51" s="507">
        <f>IF(D11="","-",+C50+1)</f>
        <v>2048</v>
      </c>
      <c r="D51" s="523">
        <f>IF(F50+SUM(E$17:E50)=D$10,F50,D$10-SUM(E$17:E50))</f>
        <v>14605609.439841222</v>
      </c>
      <c r="E51" s="522">
        <f>IF(+I14&lt;F50,I14,D51)</f>
        <v>1378967.4462790696</v>
      </c>
      <c r="F51" s="523">
        <f t="shared" si="27"/>
        <v>13226641.993562153</v>
      </c>
      <c r="G51" s="524">
        <f t="shared" si="25"/>
        <v>3045092.0436925478</v>
      </c>
      <c r="H51" s="491">
        <f t="shared" si="26"/>
        <v>3045092.0436925478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</row>
    <row r="52" spans="2:17" ht="12.5">
      <c r="B52" s="195" t="str">
        <f t="shared" si="32"/>
        <v/>
      </c>
      <c r="C52" s="507">
        <f>IF(D11="","-",+C51+1)</f>
        <v>2049</v>
      </c>
      <c r="D52" s="523">
        <f>IF(F51+SUM(E$17:E51)=D$10,F51,D$10-SUM(E$17:E51))</f>
        <v>13226641.993562153</v>
      </c>
      <c r="E52" s="522">
        <f>IF(+I14&lt;F51,I14,D52)</f>
        <v>1378967.4462790696</v>
      </c>
      <c r="F52" s="523">
        <f t="shared" si="27"/>
        <v>11847674.547283083</v>
      </c>
      <c r="G52" s="524">
        <f t="shared" si="25"/>
        <v>2879993.5365325715</v>
      </c>
      <c r="H52" s="491">
        <f t="shared" si="26"/>
        <v>2879993.5365325715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</row>
    <row r="53" spans="2:17" ht="12.5">
      <c r="B53" s="195" t="str">
        <f t="shared" si="32"/>
        <v/>
      </c>
      <c r="C53" s="507">
        <f>IF(D11="","-",+C52+1)</f>
        <v>2050</v>
      </c>
      <c r="D53" s="523">
        <f>IF(F52+SUM(E$17:E52)=D$10,F52,D$10-SUM(E$17:E52))</f>
        <v>11847674.547283083</v>
      </c>
      <c r="E53" s="522">
        <f>IF(+I14&lt;F52,I14,D53)</f>
        <v>1378967.4462790696</v>
      </c>
      <c r="F53" s="523">
        <f t="shared" si="27"/>
        <v>10468707.101004014</v>
      </c>
      <c r="G53" s="524">
        <f t="shared" si="25"/>
        <v>2714895.0293725953</v>
      </c>
      <c r="H53" s="491">
        <f t="shared" si="26"/>
        <v>2714895.0293725953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</row>
    <row r="54" spans="2:17" ht="12.5">
      <c r="B54" s="195" t="str">
        <f t="shared" si="32"/>
        <v/>
      </c>
      <c r="C54" s="507">
        <f>IF(D11="","-",+C53+1)</f>
        <v>2051</v>
      </c>
      <c r="D54" s="523">
        <f>IF(F53+SUM(E$17:E53)=D$10,F53,D$10-SUM(E$17:E53))</f>
        <v>10468707.101004014</v>
      </c>
      <c r="E54" s="522">
        <f>IF(+I14&lt;F53,I14,D54)</f>
        <v>1378967.4462790696</v>
      </c>
      <c r="F54" s="523">
        <f t="shared" si="27"/>
        <v>9089739.6547249444</v>
      </c>
      <c r="G54" s="524">
        <f t="shared" ref="G54:G72" si="33">+I$12*((D54+F54)/2)+E54</f>
        <v>2549796.522212619</v>
      </c>
      <c r="H54" s="491">
        <f t="shared" ref="H54:H72" si="34">+I$13*((D54+F54)/2)+E54</f>
        <v>2549796.522212619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</row>
    <row r="55" spans="2:17" ht="12.5">
      <c r="B55" s="195" t="str">
        <f t="shared" si="32"/>
        <v/>
      </c>
      <c r="C55" s="507">
        <f>IF(D11="","-",+C54+1)</f>
        <v>2052</v>
      </c>
      <c r="D55" s="523">
        <f>IF(F54+SUM(E$17:E54)=D$10,F54,D$10-SUM(E$17:E54))</f>
        <v>9089739.6547249444</v>
      </c>
      <c r="E55" s="522">
        <f>IF(+I14&lt;F54,I14,D55)</f>
        <v>1378967.4462790696</v>
      </c>
      <c r="F55" s="523">
        <f t="shared" si="27"/>
        <v>7710772.208445875</v>
      </c>
      <c r="G55" s="524">
        <f t="shared" si="33"/>
        <v>2384698.0150526417</v>
      </c>
      <c r="H55" s="491">
        <f t="shared" si="34"/>
        <v>2384698.0150526417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</row>
    <row r="56" spans="2:17" ht="12.5">
      <c r="B56" s="195" t="str">
        <f t="shared" si="32"/>
        <v/>
      </c>
      <c r="C56" s="507">
        <f>IF(D11="","-",+C55+1)</f>
        <v>2053</v>
      </c>
      <c r="D56" s="523">
        <f>IF(F55+SUM(E$17:E55)=D$10,F55,D$10-SUM(E$17:E55))</f>
        <v>7710772.208445875</v>
      </c>
      <c r="E56" s="522">
        <f>IF(+I14&lt;F55,I14,D56)</f>
        <v>1378967.4462790696</v>
      </c>
      <c r="F56" s="523">
        <f t="shared" si="27"/>
        <v>6331804.7621668056</v>
      </c>
      <c r="G56" s="524">
        <f t="shared" si="33"/>
        <v>2219599.5078926655</v>
      </c>
      <c r="H56" s="491">
        <f t="shared" si="34"/>
        <v>2219599.5078926655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</row>
    <row r="57" spans="2:17" ht="12.5">
      <c r="B57" s="195" t="str">
        <f t="shared" si="32"/>
        <v/>
      </c>
      <c r="C57" s="507">
        <f>IF(D11="","-",+C56+1)</f>
        <v>2054</v>
      </c>
      <c r="D57" s="523">
        <f>IF(F56+SUM(E$17:E56)=D$10,F56,D$10-SUM(E$17:E56))</f>
        <v>6331804.7621668056</v>
      </c>
      <c r="E57" s="522">
        <f>IF(+I14&lt;F56,I14,D57)</f>
        <v>1378967.4462790696</v>
      </c>
      <c r="F57" s="523">
        <f t="shared" si="27"/>
        <v>4952837.3158877362</v>
      </c>
      <c r="G57" s="524">
        <f t="shared" si="33"/>
        <v>2054501.0007326892</v>
      </c>
      <c r="H57" s="491">
        <f t="shared" si="34"/>
        <v>2054501.0007326892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</row>
    <row r="58" spans="2:17" ht="12.5">
      <c r="B58" s="195" t="str">
        <f t="shared" si="32"/>
        <v/>
      </c>
      <c r="C58" s="507">
        <f>IF(D11="","-",+C57+1)</f>
        <v>2055</v>
      </c>
      <c r="D58" s="523">
        <f>IF(F57+SUM(E$17:E57)=D$10,F57,D$10-SUM(E$17:E57))</f>
        <v>4952837.3158877362</v>
      </c>
      <c r="E58" s="522">
        <f>IF(+I14&lt;F57,I14,D58)</f>
        <v>1378967.4462790696</v>
      </c>
      <c r="F58" s="523">
        <f t="shared" si="27"/>
        <v>3573869.8696086667</v>
      </c>
      <c r="G58" s="524">
        <f t="shared" si="33"/>
        <v>1889402.4935727124</v>
      </c>
      <c r="H58" s="491">
        <f t="shared" si="34"/>
        <v>1889402.4935727124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2"/>
        <v/>
      </c>
      <c r="C59" s="507">
        <f>IF(D11="","-",+C58+1)</f>
        <v>2056</v>
      </c>
      <c r="D59" s="523">
        <f>IF(F58+SUM(E$17:E58)=D$10,F58,D$10-SUM(E$17:E58))</f>
        <v>3573869.8696086667</v>
      </c>
      <c r="E59" s="522">
        <f>IF(+I14&lt;F58,I14,D59)</f>
        <v>1378967.4462790696</v>
      </c>
      <c r="F59" s="523">
        <f t="shared" si="27"/>
        <v>2194902.4233295973</v>
      </c>
      <c r="G59" s="524">
        <f t="shared" si="33"/>
        <v>1724303.9864127359</v>
      </c>
      <c r="H59" s="491">
        <f t="shared" si="34"/>
        <v>1724303.9864127359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</row>
    <row r="60" spans="2:17" ht="12.5">
      <c r="B60" s="195" t="str">
        <f t="shared" si="32"/>
        <v/>
      </c>
      <c r="C60" s="507">
        <f>IF(D11="","-",+C59+1)</f>
        <v>2057</v>
      </c>
      <c r="D60" s="523">
        <f>IF(F59+SUM(E$17:E59)=D$10,F59,D$10-SUM(E$17:E59))</f>
        <v>2194902.4233295973</v>
      </c>
      <c r="E60" s="522">
        <f>IF(+I14&lt;F59,I14,D60)</f>
        <v>1378967.4462790696</v>
      </c>
      <c r="F60" s="523">
        <f t="shared" si="27"/>
        <v>815934.9770505277</v>
      </c>
      <c r="G60" s="524">
        <f t="shared" si="33"/>
        <v>1559205.4792527594</v>
      </c>
      <c r="H60" s="491">
        <f t="shared" si="34"/>
        <v>1559205.4792527594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</row>
    <row r="61" spans="2:17" ht="12.5">
      <c r="B61" s="195" t="str">
        <f t="shared" si="32"/>
        <v/>
      </c>
      <c r="C61" s="507">
        <f>IF(D11="","-",+C60+1)</f>
        <v>2058</v>
      </c>
      <c r="D61" s="523">
        <f>IF(F60+SUM(E$17:E60)=D$10,F60,D$10-SUM(E$17:E60))</f>
        <v>815934.9770505277</v>
      </c>
      <c r="E61" s="522">
        <f>IF(+I14&lt;F60,I14,D61)</f>
        <v>815934.9770505277</v>
      </c>
      <c r="F61" s="523">
        <f t="shared" si="27"/>
        <v>0</v>
      </c>
      <c r="G61" s="526">
        <f t="shared" si="33"/>
        <v>864779.36674737837</v>
      </c>
      <c r="H61" s="491">
        <f t="shared" si="34"/>
        <v>864779.36674737837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</row>
    <row r="62" spans="2:17" ht="12.5">
      <c r="B62" s="195" t="str">
        <f t="shared" si="32"/>
        <v/>
      </c>
      <c r="C62" s="507">
        <f>IF(D11="","-",+C61+1)</f>
        <v>2059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33"/>
        <v>0</v>
      </c>
      <c r="H62" s="491">
        <f t="shared" si="34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</row>
    <row r="63" spans="2:17" ht="12.5">
      <c r="B63" s="195" t="str">
        <f t="shared" si="32"/>
        <v/>
      </c>
      <c r="C63" s="507">
        <f>IF(D11="","-",+C62+1)</f>
        <v>2060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33"/>
        <v>0</v>
      </c>
      <c r="H63" s="491">
        <f t="shared" si="34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</row>
    <row r="64" spans="2:17" ht="12.5">
      <c r="B64" s="195" t="str">
        <f t="shared" si="32"/>
        <v/>
      </c>
      <c r="C64" s="507">
        <f>IF(D11="","-",+C63+1)</f>
        <v>2061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33"/>
        <v>0</v>
      </c>
      <c r="H64" s="491">
        <f t="shared" si="34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</row>
    <row r="65" spans="1:16" ht="12.5">
      <c r="B65" s="195" t="str">
        <f t="shared" si="32"/>
        <v/>
      </c>
      <c r="C65" s="507">
        <f>IF(D11="","-",+C64+1)</f>
        <v>2062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33"/>
        <v>0</v>
      </c>
      <c r="H65" s="491">
        <f t="shared" si="34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</row>
    <row r="66" spans="1:16" ht="12.5">
      <c r="B66" s="195" t="str">
        <f t="shared" si="32"/>
        <v/>
      </c>
      <c r="C66" s="507">
        <f>IF(D11="","-",+C65+1)</f>
        <v>2063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33"/>
        <v>0</v>
      </c>
      <c r="H66" s="491">
        <f t="shared" si="34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</row>
    <row r="67" spans="1:16" ht="12.5">
      <c r="B67" s="195" t="str">
        <f t="shared" si="32"/>
        <v/>
      </c>
      <c r="C67" s="507">
        <f>IF(D11="","-",+C66+1)</f>
        <v>2064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33"/>
        <v>0</v>
      </c>
      <c r="H67" s="491">
        <f t="shared" si="34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</row>
    <row r="68" spans="1:16" ht="12.5">
      <c r="B68" s="195" t="str">
        <f t="shared" si="32"/>
        <v/>
      </c>
      <c r="C68" s="507">
        <f>IF(D11="","-",+C67+1)</f>
        <v>2065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33"/>
        <v>0</v>
      </c>
      <c r="H68" s="491">
        <f t="shared" si="34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</row>
    <row r="69" spans="1:16" ht="12.5">
      <c r="B69" s="195" t="str">
        <f t="shared" si="32"/>
        <v/>
      </c>
      <c r="C69" s="507">
        <f>IF(D11="","-",+C68+1)</f>
        <v>2066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33"/>
        <v>0</v>
      </c>
      <c r="H69" s="491">
        <f t="shared" si="34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</row>
    <row r="70" spans="1:16" ht="12.5">
      <c r="B70" s="195" t="str">
        <f t="shared" si="32"/>
        <v/>
      </c>
      <c r="C70" s="507">
        <f>IF(D11="","-",+C69+1)</f>
        <v>2067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33"/>
        <v>0</v>
      </c>
      <c r="H70" s="491">
        <f t="shared" si="34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</row>
    <row r="71" spans="1:16" ht="12.5">
      <c r="B71" s="195" t="str">
        <f t="shared" si="32"/>
        <v/>
      </c>
      <c r="C71" s="507">
        <f>IF(D11="","-",+C70+1)</f>
        <v>2068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33"/>
        <v>0</v>
      </c>
      <c r="H71" s="491">
        <f t="shared" si="34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</row>
    <row r="72" spans="1:16" ht="13" thickBot="1">
      <c r="B72" s="195" t="str">
        <f t="shared" si="32"/>
        <v/>
      </c>
      <c r="C72" s="527">
        <f>IF(D11="","-",+C71+1)</f>
        <v>2069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33"/>
        <v>0</v>
      </c>
      <c r="H72" s="471">
        <f t="shared" si="34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</row>
    <row r="73" spans="1:16" ht="12.5">
      <c r="C73" s="374" t="s">
        <v>78</v>
      </c>
      <c r="D73" s="375"/>
      <c r="E73" s="375">
        <f>SUM(E17:E72)</f>
        <v>59295600.190000013</v>
      </c>
      <c r="F73" s="375"/>
      <c r="G73" s="375">
        <f>SUM(G17:G72)</f>
        <v>211813264.49736118</v>
      </c>
      <c r="H73" s="375">
        <f>SUM(H17:H72)</f>
        <v>211813264.49736118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6555314.9493152928</v>
      </c>
      <c r="N87" s="546">
        <f>IF(J92&lt;D11,0,VLOOKUP(J92,C17:O72,11))</f>
        <v>6555314.9493152928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6958608.7151588602</v>
      </c>
      <c r="N88" s="550">
        <f>IF(J92&lt;D11,0,VLOOKUP(J92,C99:P154,7))</f>
        <v>6958608.7151588602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403293.76584356744</v>
      </c>
      <c r="N89" s="555">
        <f>+N88-N87</f>
        <v>403293.76584356744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1347858.8181818181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2014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35">+I99-H99</f>
        <v>0</v>
      </c>
      <c r="K99" s="514"/>
      <c r="L99" s="512">
        <f t="shared" ref="L99:L104" si="36">H99</f>
        <v>347040.94031483348</v>
      </c>
      <c r="M99" s="597">
        <f t="shared" ref="M99:M130" si="37">IF(L99&lt;&gt;0,+H99-L99,0)</f>
        <v>0</v>
      </c>
      <c r="N99" s="512">
        <f t="shared" ref="N99:N104" si="38">I99</f>
        <v>347040.94031483348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 t="shared" ref="B100:B131" si="41">IF(D100=F99,"","IU")</f>
        <v>IU</v>
      </c>
      <c r="C100" s="507">
        <f>IF(D93="","-",+C99+1)</f>
        <v>2015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36"/>
        <v>1407885.0103828101</v>
      </c>
      <c r="M100" s="519">
        <f t="shared" ref="M100:M105" si="42">IF(L100&lt;&gt;0,+H100-L100,0)</f>
        <v>0</v>
      </c>
      <c r="N100" s="518">
        <f t="shared" si="38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41"/>
        <v>IU</v>
      </c>
      <c r="C101" s="507">
        <f>IF(D93="","-",+C100+1)</f>
        <v>2016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36"/>
        <v>9145377.6421220824</v>
      </c>
      <c r="M101" s="519">
        <f t="shared" si="42"/>
        <v>0</v>
      </c>
      <c r="N101" s="518">
        <f t="shared" si="38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>IU</v>
      </c>
      <c r="C102" s="507">
        <f>IF(D93="","-",+C101+1)</f>
        <v>2017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35"/>
        <v>0</v>
      </c>
      <c r="K102" s="514"/>
      <c r="L102" s="518">
        <f t="shared" si="36"/>
        <v>8734925.0443726294</v>
      </c>
      <c r="M102" s="519">
        <f t="shared" si="42"/>
        <v>0</v>
      </c>
      <c r="N102" s="518">
        <f t="shared" si="38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>IU</v>
      </c>
      <c r="C103" s="507">
        <f>IF(D93="","-",+C102+1)</f>
        <v>2018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35"/>
        <v>0</v>
      </c>
      <c r="K103" s="514"/>
      <c r="L103" s="518">
        <f t="shared" si="36"/>
        <v>8435983.0947099216</v>
      </c>
      <c r="M103" s="519">
        <f t="shared" si="42"/>
        <v>0</v>
      </c>
      <c r="N103" s="518">
        <f t="shared" si="38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2019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35"/>
        <v>0</v>
      </c>
      <c r="K104" s="514"/>
      <c r="L104" s="518">
        <f t="shared" si="36"/>
        <v>7994757.3762234207</v>
      </c>
      <c r="M104" s="519">
        <f t="shared" si="42"/>
        <v>0</v>
      </c>
      <c r="N104" s="518">
        <f t="shared" si="38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2020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35"/>
        <v>0</v>
      </c>
      <c r="K105" s="514"/>
      <c r="L105" s="518">
        <f t="shared" ref="L105" si="43">H105</f>
        <v>6985790.362479778</v>
      </c>
      <c r="M105" s="519">
        <f t="shared" si="42"/>
        <v>0</v>
      </c>
      <c r="N105" s="518">
        <f t="shared" ref="N105" si="44">I105</f>
        <v>6985790.362479778</v>
      </c>
      <c r="O105" s="514">
        <f t="shared" si="39"/>
        <v>0</v>
      </c>
      <c r="P105" s="514">
        <f t="shared" si="40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2021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35"/>
        <v>0</v>
      </c>
      <c r="K106" s="514"/>
      <c r="L106" s="518">
        <f t="shared" ref="L106:L107" si="45">H106</f>
        <v>6879353.0244559515</v>
      </c>
      <c r="M106" s="519">
        <f t="shared" ref="M106:M107" si="46">IF(L106&lt;&gt;0,+H106-L106,0)</f>
        <v>0</v>
      </c>
      <c r="N106" s="518">
        <f t="shared" ref="N106:N107" si="47">I106</f>
        <v>6879353.0244559515</v>
      </c>
      <c r="O106" s="514">
        <f t="shared" si="39"/>
        <v>0</v>
      </c>
      <c r="P106" s="514">
        <f t="shared" si="40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2022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35"/>
        <v>0</v>
      </c>
      <c r="K107" s="514"/>
      <c r="L107" s="518">
        <f t="shared" si="45"/>
        <v>6789460.9103591554</v>
      </c>
      <c r="M107" s="519">
        <f t="shared" si="46"/>
        <v>0</v>
      </c>
      <c r="N107" s="518">
        <f t="shared" si="47"/>
        <v>6789460.9103591554</v>
      </c>
      <c r="O107" s="514">
        <f t="shared" si="39"/>
        <v>0</v>
      </c>
      <c r="P107" s="514">
        <f t="shared" si="40"/>
        <v>0</v>
      </c>
      <c r="Q107" s="269"/>
    </row>
    <row r="108" spans="1:17" ht="12.5">
      <c r="B108" s="195" t="str">
        <f t="shared" si="41"/>
        <v/>
      </c>
      <c r="C108" s="507">
        <f>IF(D93="","-",+C107+1)</f>
        <v>2023</v>
      </c>
      <c r="D108" s="508">
        <v>49282142.321766324</v>
      </c>
      <c r="E108" s="516">
        <v>1446482.6341463414</v>
      </c>
      <c r="F108" s="515">
        <v>47835659.687619984</v>
      </c>
      <c r="G108" s="515">
        <v>48558901.004693151</v>
      </c>
      <c r="H108" s="575">
        <v>6958608.7151588602</v>
      </c>
      <c r="I108" s="576">
        <v>6958608.7151588602</v>
      </c>
      <c r="J108" s="514">
        <f t="shared" si="35"/>
        <v>0</v>
      </c>
      <c r="K108" s="514"/>
      <c r="L108" s="518">
        <f t="shared" ref="L108" si="48">H108</f>
        <v>6958608.7151588602</v>
      </c>
      <c r="M108" s="519">
        <f t="shared" ref="M108" si="49">IF(L108&lt;&gt;0,+H108-L108,0)</f>
        <v>0</v>
      </c>
      <c r="N108" s="518">
        <f t="shared" ref="N108" si="50">I108</f>
        <v>6958608.7151588602</v>
      </c>
      <c r="O108" s="514">
        <f t="shared" ref="O108" si="51">IF(N108&lt;&gt;0,+I108-N108,0)</f>
        <v>0</v>
      </c>
      <c r="P108" s="514">
        <f t="shared" ref="P108" si="52">+O108-M108</f>
        <v>0</v>
      </c>
      <c r="Q108" s="269"/>
    </row>
    <row r="109" spans="1:17" ht="13">
      <c r="B109" s="195" t="str">
        <f t="shared" si="41"/>
        <v/>
      </c>
      <c r="C109" s="669">
        <f>IF(D93="","-",+C108+1)</f>
        <v>2024</v>
      </c>
      <c r="D109" s="374">
        <v>47835659.687619984</v>
      </c>
      <c r="E109" s="522">
        <v>1412042.5714285714</v>
      </c>
      <c r="F109" s="523">
        <v>46423617.11619141</v>
      </c>
      <c r="G109" s="523">
        <v>47129638.401905701</v>
      </c>
      <c r="H109" s="526">
        <v>6947788.241485199</v>
      </c>
      <c r="I109" s="577">
        <v>6947788.241485199</v>
      </c>
      <c r="J109" s="514">
        <f t="shared" si="35"/>
        <v>0</v>
      </c>
      <c r="K109" s="514"/>
      <c r="L109" s="525"/>
      <c r="M109" s="514">
        <f t="shared" si="37"/>
        <v>0</v>
      </c>
      <c r="N109" s="525"/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2025</v>
      </c>
      <c r="D110" s="374">
        <f>IF(F109+SUM(E$99:E109)=D$92,F109,D$92-SUM(E$99:E109))</f>
        <v>46423617.11619141</v>
      </c>
      <c r="E110" s="522">
        <f>IF(+J96&lt;F109,J96,D110)</f>
        <v>1347858.8181818181</v>
      </c>
      <c r="F110" s="523">
        <f t="shared" ref="F110:F131" si="53">+D110-E110</f>
        <v>45075758.298009589</v>
      </c>
      <c r="G110" s="523">
        <f t="shared" ref="G110:G130" si="54">+(F110+D110)/2</f>
        <v>45749687.707100496</v>
      </c>
      <c r="H110" s="526">
        <f t="shared" ref="H110:H130" si="55">+J$94*G110+E110</f>
        <v>6991771.613990902</v>
      </c>
      <c r="I110" s="577">
        <f t="shared" ref="I110:I130" si="56">+J$95*G110+E110</f>
        <v>6991771.613990902</v>
      </c>
      <c r="J110" s="514">
        <f t="shared" si="35"/>
        <v>0</v>
      </c>
      <c r="K110" s="514"/>
      <c r="L110" s="525"/>
      <c r="M110" s="514">
        <f t="shared" si="37"/>
        <v>0</v>
      </c>
      <c r="N110" s="525"/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2026</v>
      </c>
      <c r="D111" s="374">
        <f>IF(F110+SUM(E$99:E110)=D$92,F110,D$92-SUM(E$99:E110))</f>
        <v>45075758.298009589</v>
      </c>
      <c r="E111" s="522">
        <f>IF(+J96&lt;F110,J96,D111)</f>
        <v>1347858.8181818181</v>
      </c>
      <c r="F111" s="523">
        <f t="shared" si="53"/>
        <v>43727899.479827769</v>
      </c>
      <c r="G111" s="523">
        <f t="shared" si="54"/>
        <v>44401828.888918683</v>
      </c>
      <c r="H111" s="526">
        <f t="shared" si="55"/>
        <v>6825492.9351159036</v>
      </c>
      <c r="I111" s="577">
        <f t="shared" si="56"/>
        <v>6825492.9351159036</v>
      </c>
      <c r="J111" s="514">
        <f t="shared" si="35"/>
        <v>0</v>
      </c>
      <c r="K111" s="514"/>
      <c r="L111" s="525"/>
      <c r="M111" s="514">
        <f t="shared" si="37"/>
        <v>0</v>
      </c>
      <c r="N111" s="525"/>
      <c r="O111" s="514">
        <f t="shared" si="39"/>
        <v>0</v>
      </c>
      <c r="P111" s="514">
        <f t="shared" si="40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2027</v>
      </c>
      <c r="D112" s="374">
        <f>IF(F111+SUM(E$99:E111)=D$92,F111,D$92-SUM(E$99:E111))</f>
        <v>43727899.479827769</v>
      </c>
      <c r="E112" s="522">
        <f>IF(+J96&lt;F111,J96,D112)</f>
        <v>1347858.8181818181</v>
      </c>
      <c r="F112" s="523">
        <f t="shared" si="53"/>
        <v>42380040.661645949</v>
      </c>
      <c r="G112" s="523">
        <f t="shared" si="54"/>
        <v>43053970.070736855</v>
      </c>
      <c r="H112" s="526">
        <f t="shared" si="55"/>
        <v>6659214.2562409025</v>
      </c>
      <c r="I112" s="577">
        <f t="shared" si="56"/>
        <v>6659214.2562409025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2028</v>
      </c>
      <c r="D113" s="374">
        <f>IF(F112+SUM(E$99:E112)=D$92,F112,D$92-SUM(E$99:E112))</f>
        <v>42380040.661645949</v>
      </c>
      <c r="E113" s="522">
        <f>IF(+J96&lt;F112,J96,D113)</f>
        <v>1347858.8181818181</v>
      </c>
      <c r="F113" s="523">
        <f t="shared" si="53"/>
        <v>41032181.843464129</v>
      </c>
      <c r="G113" s="523">
        <f t="shared" si="54"/>
        <v>41706111.252555043</v>
      </c>
      <c r="H113" s="526">
        <f t="shared" si="55"/>
        <v>6492935.5773659041</v>
      </c>
      <c r="I113" s="577">
        <f t="shared" si="56"/>
        <v>6492935.5773659041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2029</v>
      </c>
      <c r="D114" s="374">
        <f>IF(F113+SUM(E$99:E113)=D$92,F113,D$92-SUM(E$99:E113))</f>
        <v>41032181.843464129</v>
      </c>
      <c r="E114" s="522">
        <f>IF(+J96&lt;F113,J96,D114)</f>
        <v>1347858.8181818181</v>
      </c>
      <c r="F114" s="523">
        <f t="shared" si="53"/>
        <v>39684323.025282308</v>
      </c>
      <c r="G114" s="523">
        <f t="shared" si="54"/>
        <v>40358252.434373215</v>
      </c>
      <c r="H114" s="526">
        <f t="shared" si="55"/>
        <v>6326656.898490903</v>
      </c>
      <c r="I114" s="577">
        <f t="shared" si="56"/>
        <v>6326656.898490903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2030</v>
      </c>
      <c r="D115" s="374">
        <f>IF(F114+SUM(E$99:E114)=D$92,F114,D$92-SUM(E$99:E114))</f>
        <v>39684323.025282308</v>
      </c>
      <c r="E115" s="522">
        <f>IF(+J96&lt;F114,J96,D115)</f>
        <v>1347858.8181818181</v>
      </c>
      <c r="F115" s="523">
        <f t="shared" si="53"/>
        <v>38336464.207100488</v>
      </c>
      <c r="G115" s="523">
        <f t="shared" si="54"/>
        <v>39010393.616191402</v>
      </c>
      <c r="H115" s="526">
        <f t="shared" si="55"/>
        <v>6160378.2196159046</v>
      </c>
      <c r="I115" s="577">
        <f t="shared" si="56"/>
        <v>6160378.2196159046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2031</v>
      </c>
      <c r="D116" s="374">
        <f>IF(F115+SUM(E$99:E115)=D$92,F115,D$92-SUM(E$99:E115))</f>
        <v>38336464.207100488</v>
      </c>
      <c r="E116" s="522">
        <f>IF(+J96&lt;F115,J96,D116)</f>
        <v>1347858.8181818181</v>
      </c>
      <c r="F116" s="523">
        <f t="shared" si="53"/>
        <v>36988605.388918668</v>
      </c>
      <c r="G116" s="523">
        <f t="shared" si="54"/>
        <v>37662534.798009574</v>
      </c>
      <c r="H116" s="526">
        <f t="shared" si="55"/>
        <v>5994099.5407409035</v>
      </c>
      <c r="I116" s="577">
        <f t="shared" si="56"/>
        <v>5994099.5407409035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2032</v>
      </c>
      <c r="D117" s="374">
        <f>IF(F116+SUM(E$99:E116)=D$92,F116,D$92-SUM(E$99:E116))</f>
        <v>36988605.388918668</v>
      </c>
      <c r="E117" s="522">
        <f>IF(+J96&lt;F116,J96,D117)</f>
        <v>1347858.8181818181</v>
      </c>
      <c r="F117" s="523">
        <f t="shared" si="53"/>
        <v>35640746.570736848</v>
      </c>
      <c r="G117" s="523">
        <f t="shared" si="54"/>
        <v>36314675.979827762</v>
      </c>
      <c r="H117" s="526">
        <f t="shared" si="55"/>
        <v>5827820.8618659051</v>
      </c>
      <c r="I117" s="577">
        <f t="shared" si="56"/>
        <v>5827820.8618659051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2033</v>
      </c>
      <c r="D118" s="374">
        <f>IF(F117+SUM(E$99:E117)=D$92,F117,D$92-SUM(E$99:E117))</f>
        <v>35640746.570736848</v>
      </c>
      <c r="E118" s="522">
        <f>IF(+J96&lt;F117,J96,D118)</f>
        <v>1347858.8181818181</v>
      </c>
      <c r="F118" s="523">
        <f t="shared" si="53"/>
        <v>34292887.752555028</v>
      </c>
      <c r="G118" s="523">
        <f t="shared" si="54"/>
        <v>34966817.161645934</v>
      </c>
      <c r="H118" s="526">
        <f t="shared" si="55"/>
        <v>5661542.1829909049</v>
      </c>
      <c r="I118" s="577">
        <f t="shared" si="56"/>
        <v>5661542.1829909049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2034</v>
      </c>
      <c r="D119" s="374">
        <f>IF(F118+SUM(E$99:E118)=D$92,F118,D$92-SUM(E$99:E118))</f>
        <v>34292887.752555028</v>
      </c>
      <c r="E119" s="522">
        <f>IF(+J96&lt;F118,J96,D119)</f>
        <v>1347858.8181818181</v>
      </c>
      <c r="F119" s="523">
        <f t="shared" si="53"/>
        <v>32945028.934373211</v>
      </c>
      <c r="G119" s="523">
        <f t="shared" si="54"/>
        <v>33618958.343464121</v>
      </c>
      <c r="H119" s="526">
        <f t="shared" si="55"/>
        <v>5495263.5041159056</v>
      </c>
      <c r="I119" s="577">
        <f t="shared" si="56"/>
        <v>5495263.5041159056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2035</v>
      </c>
      <c r="D120" s="374">
        <f>IF(F119+SUM(E$99:E119)=D$92,F119,D$92-SUM(E$99:E119))</f>
        <v>32945028.934373211</v>
      </c>
      <c r="E120" s="522">
        <f>IF(+J96&lt;F119,J96,D120)</f>
        <v>1347858.8181818181</v>
      </c>
      <c r="F120" s="523">
        <f t="shared" si="53"/>
        <v>31597170.116191395</v>
      </c>
      <c r="G120" s="523">
        <f t="shared" si="54"/>
        <v>32271099.525282301</v>
      </c>
      <c r="H120" s="526">
        <f t="shared" si="55"/>
        <v>5328984.8252409054</v>
      </c>
      <c r="I120" s="577">
        <f t="shared" si="56"/>
        <v>5328984.8252409054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2036</v>
      </c>
      <c r="D121" s="374">
        <f>IF(F120+SUM(E$99:E120)=D$92,F120,D$92-SUM(E$99:E120))</f>
        <v>31597170.116191395</v>
      </c>
      <c r="E121" s="522">
        <f>IF(+J96&lt;F120,J96,D121)</f>
        <v>1347858.8181818181</v>
      </c>
      <c r="F121" s="523">
        <f t="shared" si="53"/>
        <v>30249311.298009578</v>
      </c>
      <c r="G121" s="523">
        <f t="shared" si="54"/>
        <v>30923240.707100488</v>
      </c>
      <c r="H121" s="526">
        <f t="shared" si="55"/>
        <v>5162706.146365907</v>
      </c>
      <c r="I121" s="577">
        <f t="shared" si="56"/>
        <v>5162706.146365907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2037</v>
      </c>
      <c r="D122" s="374">
        <f>IF(F121+SUM(E$99:E121)=D$92,F121,D$92-SUM(E$99:E121))</f>
        <v>30249311.298009578</v>
      </c>
      <c r="E122" s="522">
        <f>IF(+J96&lt;F121,J96,D122)</f>
        <v>1347858.8181818181</v>
      </c>
      <c r="F122" s="523">
        <f t="shared" si="53"/>
        <v>28901452.479827762</v>
      </c>
      <c r="G122" s="523">
        <f t="shared" si="54"/>
        <v>29575381.888918668</v>
      </c>
      <c r="H122" s="526">
        <f t="shared" si="55"/>
        <v>4996427.4674909078</v>
      </c>
      <c r="I122" s="577">
        <f t="shared" si="56"/>
        <v>4996427.4674909078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2038</v>
      </c>
      <c r="D123" s="374">
        <f>IF(F122+SUM(E$99:E122)=D$92,F122,D$92-SUM(E$99:E122))</f>
        <v>28901452.479827762</v>
      </c>
      <c r="E123" s="522">
        <f>IF(+J96&lt;F122,J96,D123)</f>
        <v>1347858.8181818181</v>
      </c>
      <c r="F123" s="523">
        <f t="shared" si="53"/>
        <v>27553593.661645945</v>
      </c>
      <c r="G123" s="523">
        <f t="shared" si="54"/>
        <v>28227523.070736855</v>
      </c>
      <c r="H123" s="526">
        <f t="shared" si="55"/>
        <v>4830148.7886159085</v>
      </c>
      <c r="I123" s="577">
        <f t="shared" si="56"/>
        <v>4830148.7886159085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2039</v>
      </c>
      <c r="D124" s="374">
        <f>IF(F123+SUM(E$99:E123)=D$92,F123,D$92-SUM(E$99:E123))</f>
        <v>27553593.661645945</v>
      </c>
      <c r="E124" s="522">
        <f>IF(+J96&lt;F123,J96,D124)</f>
        <v>1347858.8181818181</v>
      </c>
      <c r="F124" s="523">
        <f t="shared" si="53"/>
        <v>26205734.843464129</v>
      </c>
      <c r="G124" s="523">
        <f t="shared" si="54"/>
        <v>26879664.252555035</v>
      </c>
      <c r="H124" s="526">
        <f t="shared" si="55"/>
        <v>4663870.1097409092</v>
      </c>
      <c r="I124" s="577">
        <f t="shared" si="56"/>
        <v>4663870.1097409092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2040</v>
      </c>
      <c r="D125" s="374">
        <f>IF(F124+SUM(E$99:E124)=D$92,F124,D$92-SUM(E$99:E124))</f>
        <v>26205734.843464129</v>
      </c>
      <c r="E125" s="522">
        <f>IF(+J96&lt;F124,J96,D125)</f>
        <v>1347858.8181818181</v>
      </c>
      <c r="F125" s="523">
        <f t="shared" si="53"/>
        <v>24857876.025282312</v>
      </c>
      <c r="G125" s="523">
        <f t="shared" si="54"/>
        <v>25531805.434373222</v>
      </c>
      <c r="H125" s="526">
        <f t="shared" si="55"/>
        <v>4497591.4308659099</v>
      </c>
      <c r="I125" s="577">
        <f t="shared" si="56"/>
        <v>4497591.4308659099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2041</v>
      </c>
      <c r="D126" s="374">
        <f>IF(F125+SUM(E$99:E125)=D$92,F125,D$92-SUM(E$99:E125))</f>
        <v>24857876.025282312</v>
      </c>
      <c r="E126" s="522">
        <f>IF(+J96&lt;F125,J96,D126)</f>
        <v>1347858.8181818181</v>
      </c>
      <c r="F126" s="523">
        <f t="shared" si="53"/>
        <v>23510017.207100496</v>
      </c>
      <c r="G126" s="523">
        <f t="shared" si="54"/>
        <v>24183946.616191402</v>
      </c>
      <c r="H126" s="526">
        <f t="shared" si="55"/>
        <v>4331312.7519909106</v>
      </c>
      <c r="I126" s="577">
        <f t="shared" si="56"/>
        <v>4331312.7519909106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2042</v>
      </c>
      <c r="D127" s="374">
        <f>IF(F126+SUM(E$99:E126)=D$92,F126,D$92-SUM(E$99:E126))</f>
        <v>23510017.207100496</v>
      </c>
      <c r="E127" s="522">
        <f>IF(+J96&lt;F126,J96,D127)</f>
        <v>1347858.8181818181</v>
      </c>
      <c r="F127" s="523">
        <f t="shared" si="53"/>
        <v>22162158.388918679</v>
      </c>
      <c r="G127" s="523">
        <f t="shared" si="54"/>
        <v>22836087.798009589</v>
      </c>
      <c r="H127" s="526">
        <f t="shared" si="55"/>
        <v>4165034.0731159113</v>
      </c>
      <c r="I127" s="577">
        <f t="shared" si="56"/>
        <v>4165034.0731159113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2043</v>
      </c>
      <c r="D128" s="374">
        <f>IF(F127+SUM(E$99:E127)=D$92,F127,D$92-SUM(E$99:E127))</f>
        <v>22162158.388918679</v>
      </c>
      <c r="E128" s="522">
        <f>IF(+J96&lt;F127,J96,D128)</f>
        <v>1347858.8181818181</v>
      </c>
      <c r="F128" s="523">
        <f t="shared" si="53"/>
        <v>20814299.570736863</v>
      </c>
      <c r="G128" s="523">
        <f t="shared" si="54"/>
        <v>21488228.979827769</v>
      </c>
      <c r="H128" s="526">
        <f t="shared" si="55"/>
        <v>3998755.3942409121</v>
      </c>
      <c r="I128" s="577">
        <f t="shared" si="56"/>
        <v>3998755.3942409121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2044</v>
      </c>
      <c r="D129" s="374">
        <f>IF(F128+SUM(E$99:E128)=D$92,F128,D$92-SUM(E$99:E128))</f>
        <v>20814299.570736863</v>
      </c>
      <c r="E129" s="522">
        <f>IF(+J96&lt;F128,J96,D129)</f>
        <v>1347858.8181818181</v>
      </c>
      <c r="F129" s="523">
        <f t="shared" si="53"/>
        <v>19466440.752555046</v>
      </c>
      <c r="G129" s="523">
        <f t="shared" si="54"/>
        <v>20140370.161645956</v>
      </c>
      <c r="H129" s="526">
        <f t="shared" si="55"/>
        <v>3832476.7153659128</v>
      </c>
      <c r="I129" s="577">
        <f t="shared" si="56"/>
        <v>3832476.7153659128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2045</v>
      </c>
      <c r="D130" s="374">
        <f>IF(F129+SUM(E$99:E129)=D$92,F129,D$92-SUM(E$99:E129))</f>
        <v>19466440.752555046</v>
      </c>
      <c r="E130" s="522">
        <f>IF(+J96&lt;F129,J96,D130)</f>
        <v>1347858.8181818181</v>
      </c>
      <c r="F130" s="523">
        <f t="shared" si="53"/>
        <v>18118581.93437323</v>
      </c>
      <c r="G130" s="523">
        <f t="shared" si="54"/>
        <v>18792511.343464136</v>
      </c>
      <c r="H130" s="526">
        <f t="shared" si="55"/>
        <v>3666198.0364909135</v>
      </c>
      <c r="I130" s="577">
        <f t="shared" si="56"/>
        <v>3666198.0364909135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2046</v>
      </c>
      <c r="D131" s="374">
        <f>IF(F130+SUM(E$99:E130)=D$92,F130,D$92-SUM(E$99:E130))</f>
        <v>18118581.93437323</v>
      </c>
      <c r="E131" s="522">
        <f>IF(+J96&lt;F130,J96,D131)</f>
        <v>1347858.8181818181</v>
      </c>
      <c r="F131" s="523">
        <f t="shared" si="53"/>
        <v>16770723.116191411</v>
      </c>
      <c r="G131" s="523">
        <f t="shared" ref="G131:G154" si="57">+(F131+D131)/2</f>
        <v>17444652.52528232</v>
      </c>
      <c r="H131" s="526">
        <f t="shared" ref="H131:H154" si="58">+J$94*G131+E131</f>
        <v>3499919.3576159142</v>
      </c>
      <c r="I131" s="577">
        <f t="shared" ref="I131:I154" si="59">+J$95*G131+E131</f>
        <v>3499919.3576159142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ref="B132:B154" si="64">IF(D132=F131,"","IU")</f>
        <v/>
      </c>
      <c r="C132" s="507">
        <f>IF(D93="","-",+C131+1)</f>
        <v>2047</v>
      </c>
      <c r="D132" s="374">
        <f>IF(F131+SUM(E$99:E131)=D$92,F131,D$92-SUM(E$99:E131))</f>
        <v>16770723.116191411</v>
      </c>
      <c r="E132" s="522">
        <f>IF(+J96&lt;F131,J96,D132)</f>
        <v>1347858.8181818181</v>
      </c>
      <c r="F132" s="523">
        <f t="shared" ref="F132:F154" si="65">+D132-E132</f>
        <v>15422864.298009593</v>
      </c>
      <c r="G132" s="523">
        <f t="shared" si="57"/>
        <v>16096793.707100503</v>
      </c>
      <c r="H132" s="526">
        <f t="shared" si="58"/>
        <v>3333640.6787409149</v>
      </c>
      <c r="I132" s="577">
        <f t="shared" si="59"/>
        <v>3333640.6787409149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64"/>
        <v/>
      </c>
      <c r="C133" s="507">
        <f>IF(D93="","-",+C132+1)</f>
        <v>2048</v>
      </c>
      <c r="D133" s="374">
        <f>IF(F132+SUM(E$99:E132)=D$92,F132,D$92-SUM(E$99:E132))</f>
        <v>15422864.298009593</v>
      </c>
      <c r="E133" s="522">
        <f>IF(+J96&lt;F132,J96,D133)</f>
        <v>1347858.8181818181</v>
      </c>
      <c r="F133" s="523">
        <f t="shared" si="65"/>
        <v>14075005.479827775</v>
      </c>
      <c r="G133" s="523">
        <f t="shared" si="57"/>
        <v>14748934.888918683</v>
      </c>
      <c r="H133" s="526">
        <f t="shared" si="58"/>
        <v>3167361.9998659156</v>
      </c>
      <c r="I133" s="577">
        <f t="shared" si="59"/>
        <v>3167361.9998659156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64"/>
        <v/>
      </c>
      <c r="C134" s="507">
        <f>IF(D93="","-",+C133+1)</f>
        <v>2049</v>
      </c>
      <c r="D134" s="374">
        <f>IF(F133+SUM(E$99:E133)=D$92,F133,D$92-SUM(E$99:E133))</f>
        <v>14075005.479827775</v>
      </c>
      <c r="E134" s="522">
        <f>IF(+J96&lt;F133,J96,D134)</f>
        <v>1347858.8181818181</v>
      </c>
      <c r="F134" s="523">
        <f t="shared" si="65"/>
        <v>12727146.661645956</v>
      </c>
      <c r="G134" s="523">
        <f t="shared" si="57"/>
        <v>13401076.070736866</v>
      </c>
      <c r="H134" s="526">
        <f t="shared" si="58"/>
        <v>3001083.3209909163</v>
      </c>
      <c r="I134" s="577">
        <f t="shared" si="59"/>
        <v>3001083.3209909163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64"/>
        <v/>
      </c>
      <c r="C135" s="507">
        <f>IF(D93="","-",+C134+1)</f>
        <v>2050</v>
      </c>
      <c r="D135" s="374">
        <f>IF(F134+SUM(E$99:E134)=D$92,F134,D$92-SUM(E$99:E134))</f>
        <v>12727146.661645956</v>
      </c>
      <c r="E135" s="522">
        <f>IF(+J96&lt;F134,J96,D135)</f>
        <v>1347858.8181818181</v>
      </c>
      <c r="F135" s="523">
        <f t="shared" si="65"/>
        <v>11379287.843464138</v>
      </c>
      <c r="G135" s="523">
        <f t="shared" si="57"/>
        <v>12053217.252555046</v>
      </c>
      <c r="H135" s="526">
        <f t="shared" si="58"/>
        <v>2834804.6421159161</v>
      </c>
      <c r="I135" s="577">
        <f t="shared" si="59"/>
        <v>2834804.6421159161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64"/>
        <v/>
      </c>
      <c r="C136" s="507">
        <f>IF(D93="","-",+C135+1)</f>
        <v>2051</v>
      </c>
      <c r="D136" s="374">
        <f>IF(F135+SUM(E$99:E135)=D$92,F135,D$92-SUM(E$99:E135))</f>
        <v>11379287.843464138</v>
      </c>
      <c r="E136" s="522">
        <f>IF(+J96&lt;F135,J96,D136)</f>
        <v>1347858.8181818181</v>
      </c>
      <c r="F136" s="523">
        <f t="shared" si="65"/>
        <v>10031429.02528232</v>
      </c>
      <c r="G136" s="523">
        <f t="shared" si="57"/>
        <v>10705358.43437323</v>
      </c>
      <c r="H136" s="526">
        <f t="shared" si="58"/>
        <v>2668525.9632409168</v>
      </c>
      <c r="I136" s="577">
        <f t="shared" si="59"/>
        <v>2668525.9632409168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64"/>
        <v/>
      </c>
      <c r="C137" s="507">
        <f>IF(D93="","-",+C136+1)</f>
        <v>2052</v>
      </c>
      <c r="D137" s="374">
        <f>IF(F136+SUM(E$99:E136)=D$92,F136,D$92-SUM(E$99:E136))</f>
        <v>10031429.02528232</v>
      </c>
      <c r="E137" s="522">
        <f>IF(+J96&lt;F136,J96,D137)</f>
        <v>1347858.8181818181</v>
      </c>
      <c r="F137" s="523">
        <f t="shared" si="65"/>
        <v>8683570.2071005013</v>
      </c>
      <c r="G137" s="523">
        <f t="shared" si="57"/>
        <v>9357499.6161914095</v>
      </c>
      <c r="H137" s="526">
        <f t="shared" si="58"/>
        <v>2502247.2843659176</v>
      </c>
      <c r="I137" s="577">
        <f t="shared" si="59"/>
        <v>2502247.2843659176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64"/>
        <v/>
      </c>
      <c r="C138" s="507">
        <f>IF(D93="","-",+C137+1)</f>
        <v>2053</v>
      </c>
      <c r="D138" s="374">
        <f>IF(F137+SUM(E$99:E137)=D$92,F137,D$92-SUM(E$99:E137))</f>
        <v>8683570.2071005013</v>
      </c>
      <c r="E138" s="522">
        <f>IF(+J96&lt;F137,J96,D138)</f>
        <v>1347858.8181818181</v>
      </c>
      <c r="F138" s="523">
        <f t="shared" si="65"/>
        <v>7335711.3889186829</v>
      </c>
      <c r="G138" s="523">
        <f t="shared" si="57"/>
        <v>8009640.7980095921</v>
      </c>
      <c r="H138" s="526">
        <f t="shared" si="58"/>
        <v>2335968.6054909183</v>
      </c>
      <c r="I138" s="577">
        <f t="shared" si="59"/>
        <v>2335968.6054909183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64"/>
        <v/>
      </c>
      <c r="C139" s="507">
        <f>IF(D93="","-",+C138+1)</f>
        <v>2054</v>
      </c>
      <c r="D139" s="374">
        <f>IF(F138+SUM(E$99:E138)=D$92,F138,D$92-SUM(E$99:E138))</f>
        <v>7335711.3889186829</v>
      </c>
      <c r="E139" s="522">
        <f>IF(+J96&lt;F138,J96,D139)</f>
        <v>1347858.8181818181</v>
      </c>
      <c r="F139" s="523">
        <f t="shared" si="65"/>
        <v>5987852.5707368646</v>
      </c>
      <c r="G139" s="523">
        <f t="shared" si="57"/>
        <v>6661781.9798277738</v>
      </c>
      <c r="H139" s="526">
        <f t="shared" si="58"/>
        <v>2169689.9266159185</v>
      </c>
      <c r="I139" s="577">
        <f t="shared" si="59"/>
        <v>2169689.9266159185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64"/>
        <v/>
      </c>
      <c r="C140" s="507">
        <f>IF(D93="","-",+C139+1)</f>
        <v>2055</v>
      </c>
      <c r="D140" s="374">
        <f>IF(F139+SUM(E$99:E139)=D$92,F139,D$92-SUM(E$99:E139))</f>
        <v>5987852.5707368646</v>
      </c>
      <c r="E140" s="522">
        <f>IF(+J96&lt;F139,J96,D140)</f>
        <v>1347858.8181818181</v>
      </c>
      <c r="F140" s="523">
        <f t="shared" si="65"/>
        <v>4639993.7525550462</v>
      </c>
      <c r="G140" s="523">
        <f t="shared" si="57"/>
        <v>5313923.1616459554</v>
      </c>
      <c r="H140" s="526">
        <f t="shared" si="58"/>
        <v>2003411.2477409192</v>
      </c>
      <c r="I140" s="577">
        <f t="shared" si="59"/>
        <v>2003411.2477409192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64"/>
        <v/>
      </c>
      <c r="C141" s="507">
        <f>IF(D93="","-",+C140+1)</f>
        <v>2056</v>
      </c>
      <c r="D141" s="374">
        <f>IF(F140+SUM(E$99:E140)=D$92,F140,D$92-SUM(E$99:E140))</f>
        <v>4639993.7525550462</v>
      </c>
      <c r="E141" s="522">
        <f>IF(+J96&lt;F140,J96,D141)</f>
        <v>1347858.8181818181</v>
      </c>
      <c r="F141" s="523">
        <f t="shared" si="65"/>
        <v>3292134.9343732279</v>
      </c>
      <c r="G141" s="523">
        <f t="shared" si="57"/>
        <v>3966064.3434641371</v>
      </c>
      <c r="H141" s="526">
        <f t="shared" si="58"/>
        <v>1837132.5688659197</v>
      </c>
      <c r="I141" s="577">
        <f t="shared" si="59"/>
        <v>1837132.5688659197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64"/>
        <v/>
      </c>
      <c r="C142" s="507">
        <f>IF(D93="","-",+C141+1)</f>
        <v>2057</v>
      </c>
      <c r="D142" s="374">
        <f>IF(F141+SUM(E$99:E141)=D$92,F141,D$92-SUM(E$99:E141))</f>
        <v>3292134.9343732279</v>
      </c>
      <c r="E142" s="522">
        <f>IF(+J96&lt;F141,J96,D142)</f>
        <v>1347858.8181818181</v>
      </c>
      <c r="F142" s="523">
        <f t="shared" si="65"/>
        <v>1944276.1161914098</v>
      </c>
      <c r="G142" s="523">
        <f t="shared" si="57"/>
        <v>2618205.5252823187</v>
      </c>
      <c r="H142" s="526">
        <f t="shared" si="58"/>
        <v>1670853.8899909202</v>
      </c>
      <c r="I142" s="577">
        <f t="shared" si="59"/>
        <v>1670853.8899909202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64"/>
        <v/>
      </c>
      <c r="C143" s="507">
        <f>IF(D93="","-",+C142+1)</f>
        <v>2058</v>
      </c>
      <c r="D143" s="374">
        <f>IF(F142+SUM(E$99:E142)=D$92,F142,D$92-SUM(E$99:E142))</f>
        <v>1944276.1161914098</v>
      </c>
      <c r="E143" s="522">
        <f>IF(+J96&lt;F142,J96,D143)</f>
        <v>1347858.8181818181</v>
      </c>
      <c r="F143" s="523">
        <f t="shared" si="65"/>
        <v>596417.29800959164</v>
      </c>
      <c r="G143" s="523">
        <f t="shared" si="57"/>
        <v>1270346.7071005008</v>
      </c>
      <c r="H143" s="526">
        <f t="shared" si="58"/>
        <v>1504575.2111159209</v>
      </c>
      <c r="I143" s="577">
        <f t="shared" si="59"/>
        <v>1504575.2111159209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64"/>
        <v/>
      </c>
      <c r="C144" s="507">
        <f>IF(D93="","-",+C143+1)</f>
        <v>2059</v>
      </c>
      <c r="D144" s="374">
        <f>IF(F143+SUM(E$99:E143)=D$92,F143,D$92-SUM(E$99:E143))</f>
        <v>596417.29800959164</v>
      </c>
      <c r="E144" s="522">
        <f>IF(+J96&lt;F143,J96,D144)</f>
        <v>596417.29800959164</v>
      </c>
      <c r="F144" s="523">
        <f t="shared" si="65"/>
        <v>0</v>
      </c>
      <c r="G144" s="523">
        <f t="shared" si="57"/>
        <v>298208.64900479582</v>
      </c>
      <c r="H144" s="526">
        <f t="shared" si="58"/>
        <v>633205.8247578931</v>
      </c>
      <c r="I144" s="577">
        <f t="shared" si="59"/>
        <v>633205.8247578931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64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57"/>
        <v>0</v>
      </c>
      <c r="H145" s="526">
        <f t="shared" si="58"/>
        <v>0</v>
      </c>
      <c r="I145" s="577">
        <f t="shared" si="59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64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57"/>
        <v>0</v>
      </c>
      <c r="H146" s="526">
        <f t="shared" si="58"/>
        <v>0</v>
      </c>
      <c r="I146" s="577">
        <f t="shared" si="59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64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57"/>
        <v>0</v>
      </c>
      <c r="H147" s="526">
        <f t="shared" si="58"/>
        <v>0</v>
      </c>
      <c r="I147" s="577">
        <f t="shared" si="59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64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57"/>
        <v>0</v>
      </c>
      <c r="H148" s="526">
        <f t="shared" si="58"/>
        <v>0</v>
      </c>
      <c r="I148" s="577">
        <f t="shared" si="59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64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57"/>
        <v>0</v>
      </c>
      <c r="H149" s="526">
        <f t="shared" si="58"/>
        <v>0</v>
      </c>
      <c r="I149" s="577">
        <f t="shared" si="59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64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57"/>
        <v>0</v>
      </c>
      <c r="H150" s="526">
        <f t="shared" si="58"/>
        <v>0</v>
      </c>
      <c r="I150" s="577">
        <f t="shared" si="59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64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57"/>
        <v>0</v>
      </c>
      <c r="H151" s="526">
        <f t="shared" si="58"/>
        <v>0</v>
      </c>
      <c r="I151" s="577">
        <f t="shared" si="59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64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57"/>
        <v>0</v>
      </c>
      <c r="H152" s="526">
        <f t="shared" si="58"/>
        <v>0</v>
      </c>
      <c r="I152" s="577">
        <f t="shared" si="59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64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57"/>
        <v>0</v>
      </c>
      <c r="H153" s="526">
        <f t="shared" si="58"/>
        <v>0</v>
      </c>
      <c r="I153" s="577">
        <f t="shared" si="59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64"/>
        <v/>
      </c>
      <c r="C154" s="527">
        <f>IF(D93="","-",+C153+1)</f>
        <v>2069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57"/>
        <v>0</v>
      </c>
      <c r="H154" s="530">
        <f t="shared" si="58"/>
        <v>0</v>
      </c>
      <c r="I154" s="579">
        <f t="shared" si="59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59305788</v>
      </c>
      <c r="F155" s="375"/>
      <c r="G155" s="375"/>
      <c r="H155" s="375">
        <f>SUM(H99:H154)</f>
        <v>215698072.21363863</v>
      </c>
      <c r="I155" s="375">
        <f>SUM(I99:I154)</f>
        <v>215698072.21363863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936123.45284761372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936123.45284761372</v>
      </c>
      <c r="O6" s="269"/>
      <c r="P6" s="269"/>
    </row>
    <row r="7" spans="1:17" ht="13.5" thickBot="1">
      <c r="C7" s="467" t="s">
        <v>48</v>
      </c>
      <c r="D7" s="624" t="s">
        <v>297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295</v>
      </c>
      <c r="E9" s="666" t="s">
        <v>495</v>
      </c>
      <c r="F9" s="478"/>
      <c r="G9" s="672" t="s">
        <v>548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199972.7441860465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6853501.5525619211</v>
      </c>
      <c r="E26" s="609">
        <v>204734</v>
      </c>
      <c r="F26" s="626">
        <v>6648767.5525619211</v>
      </c>
      <c r="G26" s="609">
        <v>963859.22769891692</v>
      </c>
      <c r="H26" s="610">
        <v>963859.22769891692</v>
      </c>
      <c r="I26" s="511">
        <f t="shared" si="6"/>
        <v>0</v>
      </c>
      <c r="J26" s="511"/>
      <c r="K26" s="518">
        <f t="shared" ref="K26" si="18">G26</f>
        <v>963859.22769891692</v>
      </c>
      <c r="L26" s="519">
        <f t="shared" ref="L26" si="19">IF(K26&lt;&gt;0,+G26-K26,0)</f>
        <v>0</v>
      </c>
      <c r="M26" s="518">
        <f t="shared" ref="M26" si="20">H26</f>
        <v>963859.22769891692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6648767.5525619211</v>
      </c>
      <c r="E27" s="609">
        <v>204734</v>
      </c>
      <c r="F27" s="626">
        <v>6444033.5525619211</v>
      </c>
      <c r="G27" s="609">
        <v>1031719.7546332029</v>
      </c>
      <c r="H27" s="610">
        <v>1031719.7546332029</v>
      </c>
      <c r="I27" s="511">
        <f t="shared" si="6"/>
        <v>0</v>
      </c>
      <c r="J27" s="511"/>
      <c r="K27" s="518">
        <f t="shared" ref="K27" si="21">G27</f>
        <v>1031719.7546332029</v>
      </c>
      <c r="L27" s="519">
        <f t="shared" ref="L27" si="22">IF(K27&lt;&gt;0,+G27-K27,0)</f>
        <v>0</v>
      </c>
      <c r="M27" s="518">
        <f t="shared" ref="M27" si="23">H27</f>
        <v>1031719.7546332029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3">
      <c r="B28" s="195" t="str">
        <f t="shared" si="5"/>
        <v/>
      </c>
      <c r="C28" s="669">
        <f>IF(D11="","-",+C27+1)</f>
        <v>2024</v>
      </c>
      <c r="D28" s="626">
        <v>6444033.5525619211</v>
      </c>
      <c r="E28" s="609">
        <v>195427.90909090909</v>
      </c>
      <c r="F28" s="626">
        <v>6248605.6434710119</v>
      </c>
      <c r="G28" s="609">
        <v>953985.28720160865</v>
      </c>
      <c r="H28" s="610">
        <v>953985.28720160865</v>
      </c>
      <c r="I28" s="511">
        <f t="shared" si="6"/>
        <v>0</v>
      </c>
      <c r="J28" s="511"/>
      <c r="K28" s="518">
        <f t="shared" ref="K28" si="26">G28</f>
        <v>953985.28720160865</v>
      </c>
      <c r="L28" s="519">
        <f t="shared" ref="L28" si="27">IF(K28&lt;&gt;0,+G28-K28,0)</f>
        <v>0</v>
      </c>
      <c r="M28" s="518">
        <f t="shared" ref="M28" si="28">H28</f>
        <v>953985.28720160865</v>
      </c>
      <c r="N28" s="514">
        <f t="shared" ref="N28" si="29">IF(M28&lt;&gt;0,+H28-M28,0)</f>
        <v>0</v>
      </c>
      <c r="O28" s="514">
        <f t="shared" ref="O28" si="30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6248605.6434710119</v>
      </c>
      <c r="E29" s="522">
        <f t="shared" ref="E29:E72" si="31">IF(+$I$14&lt;F28,$I$14,D29)</f>
        <v>199972.7441860465</v>
      </c>
      <c r="F29" s="523">
        <f t="shared" ref="F29:F72" si="32">+D29-E29</f>
        <v>6048632.8992849654</v>
      </c>
      <c r="G29" s="524">
        <f t="shared" ref="G29:G52" si="33">+I$12*((D29+F29)/2)+E29</f>
        <v>936123.45284761372</v>
      </c>
      <c r="H29" s="491">
        <f t="shared" ref="H29:H52" si="34">+I$13*((D29+F29)/2)+E29</f>
        <v>936123.45284761372</v>
      </c>
      <c r="I29" s="511">
        <f t="shared" si="6"/>
        <v>0</v>
      </c>
      <c r="J29" s="511"/>
      <c r="K29" s="525"/>
      <c r="L29" s="514">
        <f t="shared" ref="L29:L72" si="3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6048632.8992849654</v>
      </c>
      <c r="E30" s="522">
        <f t="shared" si="31"/>
        <v>199972.7441860465</v>
      </c>
      <c r="F30" s="523">
        <f t="shared" si="32"/>
        <v>5848660.1550989188</v>
      </c>
      <c r="G30" s="524">
        <f t="shared" si="33"/>
        <v>912181.47972352989</v>
      </c>
      <c r="H30" s="491">
        <f t="shared" si="34"/>
        <v>912181.47972352989</v>
      </c>
      <c r="I30" s="511">
        <f t="shared" si="6"/>
        <v>0</v>
      </c>
      <c r="J30" s="511"/>
      <c r="K30" s="525"/>
      <c r="L30" s="514">
        <f t="shared" si="3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5848660.1550989188</v>
      </c>
      <c r="E31" s="522">
        <f t="shared" si="31"/>
        <v>199972.7441860465</v>
      </c>
      <c r="F31" s="523">
        <f t="shared" si="32"/>
        <v>5648687.4109128723</v>
      </c>
      <c r="G31" s="524">
        <f t="shared" si="33"/>
        <v>888239.50659944583</v>
      </c>
      <c r="H31" s="491">
        <f t="shared" si="34"/>
        <v>888239.50659944583</v>
      </c>
      <c r="I31" s="511">
        <f t="shared" si="6"/>
        <v>0</v>
      </c>
      <c r="J31" s="511"/>
      <c r="K31" s="525"/>
      <c r="L31" s="514">
        <f t="shared" si="3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5648687.4109128723</v>
      </c>
      <c r="E32" s="522">
        <f t="shared" si="31"/>
        <v>199972.7441860465</v>
      </c>
      <c r="F32" s="523">
        <f t="shared" si="32"/>
        <v>5448714.6667268258</v>
      </c>
      <c r="G32" s="524">
        <f t="shared" si="33"/>
        <v>864297.533475362</v>
      </c>
      <c r="H32" s="491">
        <f t="shared" si="34"/>
        <v>864297.533475362</v>
      </c>
      <c r="I32" s="511">
        <f t="shared" si="6"/>
        <v>0</v>
      </c>
      <c r="J32" s="511"/>
      <c r="K32" s="525"/>
      <c r="L32" s="514">
        <f t="shared" si="3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5448714.6667268258</v>
      </c>
      <c r="E33" s="522">
        <f t="shared" si="31"/>
        <v>199972.7441860465</v>
      </c>
      <c r="F33" s="523">
        <f t="shared" si="32"/>
        <v>5248741.9225407792</v>
      </c>
      <c r="G33" s="524">
        <f t="shared" si="33"/>
        <v>840355.56035127793</v>
      </c>
      <c r="H33" s="491">
        <f t="shared" si="34"/>
        <v>840355.56035127793</v>
      </c>
      <c r="I33" s="511">
        <f t="shared" si="6"/>
        <v>0</v>
      </c>
      <c r="J33" s="511"/>
      <c r="K33" s="525"/>
      <c r="L33" s="514">
        <f t="shared" si="3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5248741.9225407792</v>
      </c>
      <c r="E34" s="522">
        <f t="shared" si="31"/>
        <v>199972.7441860465</v>
      </c>
      <c r="F34" s="523">
        <f t="shared" si="32"/>
        <v>5048769.1783547327</v>
      </c>
      <c r="G34" s="524">
        <f t="shared" si="33"/>
        <v>816413.5872271941</v>
      </c>
      <c r="H34" s="491">
        <f t="shared" si="34"/>
        <v>816413.5872271941</v>
      </c>
      <c r="I34" s="511">
        <f t="shared" si="6"/>
        <v>0</v>
      </c>
      <c r="J34" s="511"/>
      <c r="K34" s="525"/>
      <c r="L34" s="514">
        <f t="shared" si="3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5048769.1783547327</v>
      </c>
      <c r="E35" s="522">
        <f t="shared" si="31"/>
        <v>199972.7441860465</v>
      </c>
      <c r="F35" s="523">
        <f t="shared" si="32"/>
        <v>4848796.4341686862</v>
      </c>
      <c r="G35" s="524">
        <f t="shared" si="33"/>
        <v>792471.61410311004</v>
      </c>
      <c r="H35" s="491">
        <f t="shared" si="34"/>
        <v>792471.61410311004</v>
      </c>
      <c r="I35" s="511">
        <f t="shared" si="6"/>
        <v>0</v>
      </c>
      <c r="J35" s="511"/>
      <c r="K35" s="525"/>
      <c r="L35" s="514">
        <f t="shared" si="3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4848796.4341686862</v>
      </c>
      <c r="E36" s="522">
        <f t="shared" si="31"/>
        <v>199972.7441860465</v>
      </c>
      <c r="F36" s="523">
        <f t="shared" si="32"/>
        <v>4648823.6899826396</v>
      </c>
      <c r="G36" s="524">
        <f t="shared" si="33"/>
        <v>768529.64097902621</v>
      </c>
      <c r="H36" s="491">
        <f t="shared" si="34"/>
        <v>768529.64097902621</v>
      </c>
      <c r="I36" s="511">
        <f t="shared" si="6"/>
        <v>0</v>
      </c>
      <c r="J36" s="511"/>
      <c r="K36" s="525"/>
      <c r="L36" s="514">
        <f t="shared" si="3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4648823.6899826396</v>
      </c>
      <c r="E37" s="522">
        <f t="shared" si="31"/>
        <v>199972.7441860465</v>
      </c>
      <c r="F37" s="523">
        <f t="shared" si="32"/>
        <v>4448850.9457965931</v>
      </c>
      <c r="G37" s="524">
        <f t="shared" si="33"/>
        <v>744587.66785494215</v>
      </c>
      <c r="H37" s="491">
        <f t="shared" si="34"/>
        <v>744587.66785494215</v>
      </c>
      <c r="I37" s="511">
        <f t="shared" si="6"/>
        <v>0</v>
      </c>
      <c r="J37" s="511"/>
      <c r="K37" s="525"/>
      <c r="L37" s="514">
        <f t="shared" si="3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4448850.9457965931</v>
      </c>
      <c r="E38" s="522">
        <f t="shared" si="31"/>
        <v>199972.7441860465</v>
      </c>
      <c r="F38" s="523">
        <f t="shared" si="32"/>
        <v>4248878.2016105466</v>
      </c>
      <c r="G38" s="524">
        <f t="shared" si="33"/>
        <v>720645.6947308582</v>
      </c>
      <c r="H38" s="491">
        <f t="shared" si="34"/>
        <v>720645.6947308582</v>
      </c>
      <c r="I38" s="511">
        <f t="shared" si="6"/>
        <v>0</v>
      </c>
      <c r="J38" s="511"/>
      <c r="K38" s="525"/>
      <c r="L38" s="514">
        <f t="shared" si="3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4248878.2016105466</v>
      </c>
      <c r="E39" s="522">
        <f t="shared" si="31"/>
        <v>199972.7441860465</v>
      </c>
      <c r="F39" s="523">
        <f t="shared" si="32"/>
        <v>4048905.4574245</v>
      </c>
      <c r="G39" s="524">
        <f t="shared" si="33"/>
        <v>696703.72160677426</v>
      </c>
      <c r="H39" s="491">
        <f t="shared" si="34"/>
        <v>696703.72160677426</v>
      </c>
      <c r="I39" s="511">
        <f t="shared" si="6"/>
        <v>0</v>
      </c>
      <c r="J39" s="511"/>
      <c r="K39" s="525"/>
      <c r="L39" s="514">
        <f t="shared" si="3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4048905.4574245</v>
      </c>
      <c r="E40" s="522">
        <f t="shared" si="31"/>
        <v>199972.7441860465</v>
      </c>
      <c r="F40" s="523">
        <f t="shared" si="32"/>
        <v>3848932.7132384535</v>
      </c>
      <c r="G40" s="524">
        <f t="shared" si="33"/>
        <v>672761.74848269031</v>
      </c>
      <c r="H40" s="491">
        <f t="shared" si="34"/>
        <v>672761.74848269031</v>
      </c>
      <c r="I40" s="511">
        <f t="shared" si="6"/>
        <v>0</v>
      </c>
      <c r="J40" s="511"/>
      <c r="K40" s="525"/>
      <c r="L40" s="514">
        <f t="shared" si="3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3848932.7132384535</v>
      </c>
      <c r="E41" s="522">
        <f t="shared" si="31"/>
        <v>199972.7441860465</v>
      </c>
      <c r="F41" s="523">
        <f t="shared" si="32"/>
        <v>3648959.969052407</v>
      </c>
      <c r="G41" s="524">
        <f t="shared" si="33"/>
        <v>648819.77535860636</v>
      </c>
      <c r="H41" s="491">
        <f t="shared" si="34"/>
        <v>648819.77535860636</v>
      </c>
      <c r="I41" s="511">
        <f t="shared" si="6"/>
        <v>0</v>
      </c>
      <c r="J41" s="511"/>
      <c r="K41" s="525"/>
      <c r="L41" s="514">
        <f t="shared" si="3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3648959.969052407</v>
      </c>
      <c r="E42" s="522">
        <f t="shared" si="31"/>
        <v>199972.7441860465</v>
      </c>
      <c r="F42" s="523">
        <f t="shared" si="32"/>
        <v>3448987.2248663604</v>
      </c>
      <c r="G42" s="524">
        <f t="shared" si="33"/>
        <v>624877.80223452242</v>
      </c>
      <c r="H42" s="491">
        <f t="shared" si="34"/>
        <v>624877.80223452242</v>
      </c>
      <c r="I42" s="511">
        <f t="shared" si="6"/>
        <v>0</v>
      </c>
      <c r="J42" s="511"/>
      <c r="K42" s="525"/>
      <c r="L42" s="514">
        <f t="shared" si="3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3448987.2248663604</v>
      </c>
      <c r="E43" s="522">
        <f t="shared" si="31"/>
        <v>199972.7441860465</v>
      </c>
      <c r="F43" s="523">
        <f t="shared" si="32"/>
        <v>3249014.4806803139</v>
      </c>
      <c r="G43" s="524">
        <f t="shared" si="33"/>
        <v>600935.82911043847</v>
      </c>
      <c r="H43" s="491">
        <f t="shared" si="34"/>
        <v>600935.82911043847</v>
      </c>
      <c r="I43" s="511">
        <f t="shared" si="6"/>
        <v>0</v>
      </c>
      <c r="J43" s="511"/>
      <c r="K43" s="525"/>
      <c r="L43" s="514">
        <f t="shared" si="3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3249014.4806803139</v>
      </c>
      <c r="E44" s="522">
        <f t="shared" si="31"/>
        <v>199972.7441860465</v>
      </c>
      <c r="F44" s="523">
        <f t="shared" si="32"/>
        <v>3049041.7364942674</v>
      </c>
      <c r="G44" s="524">
        <f t="shared" si="33"/>
        <v>576993.85598635452</v>
      </c>
      <c r="H44" s="491">
        <f t="shared" si="34"/>
        <v>576993.85598635452</v>
      </c>
      <c r="I44" s="511">
        <f t="shared" si="6"/>
        <v>0</v>
      </c>
      <c r="J44" s="511"/>
      <c r="K44" s="525"/>
      <c r="L44" s="514">
        <f t="shared" si="3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3049041.7364942674</v>
      </c>
      <c r="E45" s="522">
        <f t="shared" si="31"/>
        <v>199972.7441860465</v>
      </c>
      <c r="F45" s="523">
        <f t="shared" si="32"/>
        <v>2849068.9923082208</v>
      </c>
      <c r="G45" s="524">
        <f t="shared" si="33"/>
        <v>553051.88286227046</v>
      </c>
      <c r="H45" s="491">
        <f t="shared" si="34"/>
        <v>553051.88286227046</v>
      </c>
      <c r="I45" s="511">
        <f t="shared" si="6"/>
        <v>0</v>
      </c>
      <c r="J45" s="511"/>
      <c r="K45" s="525"/>
      <c r="L45" s="514">
        <f t="shared" si="3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2849068.9923082208</v>
      </c>
      <c r="E46" s="522">
        <f t="shared" si="31"/>
        <v>199972.7441860465</v>
      </c>
      <c r="F46" s="523">
        <f t="shared" si="32"/>
        <v>2649096.2481221743</v>
      </c>
      <c r="G46" s="524">
        <f t="shared" si="33"/>
        <v>529109.90973818651</v>
      </c>
      <c r="H46" s="491">
        <f t="shared" si="34"/>
        <v>529109.90973818651</v>
      </c>
      <c r="I46" s="511">
        <f t="shared" si="6"/>
        <v>0</v>
      </c>
      <c r="J46" s="511"/>
      <c r="K46" s="525"/>
      <c r="L46" s="514">
        <f t="shared" si="3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2649096.2481221743</v>
      </c>
      <c r="E47" s="522">
        <f t="shared" si="31"/>
        <v>199972.7441860465</v>
      </c>
      <c r="F47" s="523">
        <f t="shared" si="32"/>
        <v>2449123.5039361278</v>
      </c>
      <c r="G47" s="524">
        <f t="shared" si="33"/>
        <v>505167.93661410257</v>
      </c>
      <c r="H47" s="491">
        <f t="shared" si="34"/>
        <v>505167.93661410257</v>
      </c>
      <c r="I47" s="511">
        <f t="shared" si="6"/>
        <v>0</v>
      </c>
      <c r="J47" s="511"/>
      <c r="K47" s="525"/>
      <c r="L47" s="514">
        <f t="shared" si="3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2449123.5039361278</v>
      </c>
      <c r="E48" s="522">
        <f t="shared" si="31"/>
        <v>199972.7441860465</v>
      </c>
      <c r="F48" s="523">
        <f t="shared" si="32"/>
        <v>2249150.7597500812</v>
      </c>
      <c r="G48" s="524">
        <f t="shared" si="33"/>
        <v>481225.96349001862</v>
      </c>
      <c r="H48" s="491">
        <f t="shared" si="34"/>
        <v>481225.96349001862</v>
      </c>
      <c r="I48" s="511">
        <f t="shared" si="6"/>
        <v>0</v>
      </c>
      <c r="J48" s="511"/>
      <c r="K48" s="525"/>
      <c r="L48" s="514">
        <f t="shared" si="3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2249150.7597500812</v>
      </c>
      <c r="E49" s="522">
        <f t="shared" si="31"/>
        <v>199972.7441860465</v>
      </c>
      <c r="F49" s="523">
        <f t="shared" si="32"/>
        <v>2049178.0155640347</v>
      </c>
      <c r="G49" s="524">
        <f t="shared" si="33"/>
        <v>457283.99036593467</v>
      </c>
      <c r="H49" s="491">
        <f t="shared" si="34"/>
        <v>457283.99036593467</v>
      </c>
      <c r="I49" s="511">
        <f t="shared" si="6"/>
        <v>0</v>
      </c>
      <c r="J49" s="511"/>
      <c r="K49" s="525"/>
      <c r="L49" s="514">
        <f t="shared" si="3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2049178.0155640347</v>
      </c>
      <c r="E50" s="522">
        <f t="shared" si="31"/>
        <v>199972.7441860465</v>
      </c>
      <c r="F50" s="523">
        <f t="shared" si="32"/>
        <v>1849205.2713779882</v>
      </c>
      <c r="G50" s="524">
        <f t="shared" si="33"/>
        <v>433342.01724185073</v>
      </c>
      <c r="H50" s="491">
        <f t="shared" si="34"/>
        <v>433342.01724185073</v>
      </c>
      <c r="I50" s="511">
        <f t="shared" si="6"/>
        <v>0</v>
      </c>
      <c r="J50" s="511"/>
      <c r="K50" s="525"/>
      <c r="L50" s="514">
        <f t="shared" si="3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1849205.2713779882</v>
      </c>
      <c r="E51" s="522">
        <f t="shared" si="31"/>
        <v>199972.7441860465</v>
      </c>
      <c r="F51" s="523">
        <f t="shared" si="32"/>
        <v>1649232.5271919416</v>
      </c>
      <c r="G51" s="524">
        <f t="shared" si="33"/>
        <v>409400.04411776678</v>
      </c>
      <c r="H51" s="491">
        <f t="shared" si="34"/>
        <v>409400.04411776678</v>
      </c>
      <c r="I51" s="511">
        <f t="shared" si="6"/>
        <v>0</v>
      </c>
      <c r="J51" s="511"/>
      <c r="K51" s="525"/>
      <c r="L51" s="514">
        <f t="shared" si="3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1649232.5271919416</v>
      </c>
      <c r="E52" s="522">
        <f t="shared" si="31"/>
        <v>199972.7441860465</v>
      </c>
      <c r="F52" s="523">
        <f t="shared" si="32"/>
        <v>1449259.7830058951</v>
      </c>
      <c r="G52" s="524">
        <f t="shared" si="33"/>
        <v>385458.07099368284</v>
      </c>
      <c r="H52" s="491">
        <f t="shared" si="34"/>
        <v>385458.07099368284</v>
      </c>
      <c r="I52" s="511">
        <f t="shared" si="6"/>
        <v>0</v>
      </c>
      <c r="J52" s="511"/>
      <c r="K52" s="525"/>
      <c r="L52" s="514">
        <f t="shared" si="3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1449259.7830058951</v>
      </c>
      <c r="E53" s="522">
        <f t="shared" si="31"/>
        <v>199972.7441860465</v>
      </c>
      <c r="F53" s="523">
        <f t="shared" si="32"/>
        <v>1249287.0388198486</v>
      </c>
      <c r="G53" s="524">
        <f t="shared" ref="G53:G72" si="36">+I$12*((D53+F53)/2)+E53</f>
        <v>361516.09786959889</v>
      </c>
      <c r="H53" s="491">
        <f t="shared" ref="H53:H72" si="37">+I$13*((D53+F53)/2)+E53</f>
        <v>361516.09786959889</v>
      </c>
      <c r="I53" s="511">
        <f t="shared" si="6"/>
        <v>0</v>
      </c>
      <c r="J53" s="511"/>
      <c r="K53" s="525"/>
      <c r="L53" s="514">
        <f t="shared" si="3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1249287.0388198486</v>
      </c>
      <c r="E54" s="522">
        <f t="shared" si="31"/>
        <v>199972.7441860465</v>
      </c>
      <c r="F54" s="523">
        <f t="shared" si="32"/>
        <v>1049314.294633802</v>
      </c>
      <c r="G54" s="524">
        <f t="shared" si="36"/>
        <v>337574.12474551494</v>
      </c>
      <c r="H54" s="491">
        <f t="shared" si="37"/>
        <v>337574.12474551494</v>
      </c>
      <c r="I54" s="511">
        <f t="shared" si="6"/>
        <v>0</v>
      </c>
      <c r="J54" s="511"/>
      <c r="K54" s="525"/>
      <c r="L54" s="514">
        <f t="shared" si="3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1049314.294633802</v>
      </c>
      <c r="E55" s="522">
        <f t="shared" si="31"/>
        <v>199972.7441860465</v>
      </c>
      <c r="F55" s="523">
        <f t="shared" si="32"/>
        <v>849341.55044775549</v>
      </c>
      <c r="G55" s="524">
        <f t="shared" si="36"/>
        <v>313632.151621431</v>
      </c>
      <c r="H55" s="491">
        <f t="shared" si="37"/>
        <v>313632.151621431</v>
      </c>
      <c r="I55" s="511">
        <f t="shared" si="6"/>
        <v>0</v>
      </c>
      <c r="J55" s="511"/>
      <c r="K55" s="525"/>
      <c r="L55" s="514">
        <f t="shared" si="3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849341.55044775549</v>
      </c>
      <c r="E56" s="522">
        <f t="shared" si="31"/>
        <v>199972.7441860465</v>
      </c>
      <c r="F56" s="523">
        <f t="shared" si="32"/>
        <v>649368.80626170896</v>
      </c>
      <c r="G56" s="524">
        <f t="shared" si="36"/>
        <v>289690.17849734705</v>
      </c>
      <c r="H56" s="491">
        <f t="shared" si="37"/>
        <v>289690.17849734705</v>
      </c>
      <c r="I56" s="511">
        <f t="shared" si="6"/>
        <v>0</v>
      </c>
      <c r="J56" s="511"/>
      <c r="K56" s="525"/>
      <c r="L56" s="514">
        <f t="shared" si="3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649368.80626170896</v>
      </c>
      <c r="E57" s="522">
        <f t="shared" si="31"/>
        <v>199972.7441860465</v>
      </c>
      <c r="F57" s="523">
        <f t="shared" si="32"/>
        <v>449396.06207566243</v>
      </c>
      <c r="G57" s="524">
        <f t="shared" si="36"/>
        <v>265748.2053732631</v>
      </c>
      <c r="H57" s="491">
        <f t="shared" si="37"/>
        <v>265748.2053732631</v>
      </c>
      <c r="I57" s="511">
        <f t="shared" si="6"/>
        <v>0</v>
      </c>
      <c r="J57" s="511"/>
      <c r="K57" s="525"/>
      <c r="L57" s="514">
        <f t="shared" si="3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449396.06207566243</v>
      </c>
      <c r="E58" s="522">
        <f t="shared" si="31"/>
        <v>199972.7441860465</v>
      </c>
      <c r="F58" s="523">
        <f t="shared" si="32"/>
        <v>249423.31788961592</v>
      </c>
      <c r="G58" s="524">
        <f t="shared" si="36"/>
        <v>241806.23224917913</v>
      </c>
      <c r="H58" s="491">
        <f t="shared" si="37"/>
        <v>241806.23224917913</v>
      </c>
      <c r="I58" s="511">
        <f t="shared" si="6"/>
        <v>0</v>
      </c>
      <c r="J58" s="511"/>
      <c r="K58" s="525"/>
      <c r="L58" s="514">
        <f t="shared" si="3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249423.31788961592</v>
      </c>
      <c r="E59" s="522">
        <f t="shared" si="31"/>
        <v>199972.7441860465</v>
      </c>
      <c r="F59" s="523">
        <f t="shared" si="32"/>
        <v>49450.573703569418</v>
      </c>
      <c r="G59" s="524">
        <f t="shared" si="36"/>
        <v>217864.25912509518</v>
      </c>
      <c r="H59" s="491">
        <f t="shared" si="37"/>
        <v>217864.25912509518</v>
      </c>
      <c r="I59" s="511">
        <f t="shared" si="6"/>
        <v>0</v>
      </c>
      <c r="J59" s="511"/>
      <c r="K59" s="525"/>
      <c r="L59" s="514">
        <f t="shared" si="3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49450.573703569418</v>
      </c>
      <c r="E60" s="522">
        <f t="shared" si="31"/>
        <v>49450.573703569418</v>
      </c>
      <c r="F60" s="523">
        <f t="shared" si="32"/>
        <v>0</v>
      </c>
      <c r="G60" s="524">
        <f t="shared" si="36"/>
        <v>52410.83789207277</v>
      </c>
      <c r="H60" s="491">
        <f t="shared" si="37"/>
        <v>52410.83789207277</v>
      </c>
      <c r="I60" s="511">
        <f t="shared" si="6"/>
        <v>0</v>
      </c>
      <c r="J60" s="511"/>
      <c r="K60" s="525"/>
      <c r="L60" s="514">
        <f t="shared" si="3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31"/>
        <v>0</v>
      </c>
      <c r="F61" s="523">
        <f t="shared" si="32"/>
        <v>0</v>
      </c>
      <c r="G61" s="524">
        <f t="shared" si="36"/>
        <v>0</v>
      </c>
      <c r="H61" s="491">
        <f t="shared" si="37"/>
        <v>0</v>
      </c>
      <c r="I61" s="511">
        <f t="shared" si="6"/>
        <v>0</v>
      </c>
      <c r="J61" s="511"/>
      <c r="K61" s="525"/>
      <c r="L61" s="514">
        <f t="shared" si="3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31"/>
        <v>0</v>
      </c>
      <c r="F62" s="523">
        <f t="shared" si="32"/>
        <v>0</v>
      </c>
      <c r="G62" s="524">
        <f t="shared" si="36"/>
        <v>0</v>
      </c>
      <c r="H62" s="491">
        <f t="shared" si="37"/>
        <v>0</v>
      </c>
      <c r="I62" s="511">
        <f t="shared" si="6"/>
        <v>0</v>
      </c>
      <c r="J62" s="511"/>
      <c r="K62" s="525"/>
      <c r="L62" s="514">
        <f t="shared" si="3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31"/>
        <v>0</v>
      </c>
      <c r="F63" s="523">
        <f t="shared" si="32"/>
        <v>0</v>
      </c>
      <c r="G63" s="524">
        <f t="shared" si="36"/>
        <v>0</v>
      </c>
      <c r="H63" s="491">
        <f t="shared" si="37"/>
        <v>0</v>
      </c>
      <c r="I63" s="511">
        <f t="shared" si="6"/>
        <v>0</v>
      </c>
      <c r="J63" s="511"/>
      <c r="K63" s="525"/>
      <c r="L63" s="514">
        <f t="shared" si="3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31"/>
        <v>0</v>
      </c>
      <c r="F64" s="523">
        <f t="shared" si="32"/>
        <v>0</v>
      </c>
      <c r="G64" s="524">
        <f t="shared" si="36"/>
        <v>0</v>
      </c>
      <c r="H64" s="491">
        <f t="shared" si="37"/>
        <v>0</v>
      </c>
      <c r="I64" s="511">
        <f t="shared" si="6"/>
        <v>0</v>
      </c>
      <c r="J64" s="511"/>
      <c r="K64" s="525"/>
      <c r="L64" s="514">
        <f t="shared" si="3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31"/>
        <v>0</v>
      </c>
      <c r="F65" s="523">
        <f t="shared" si="32"/>
        <v>0</v>
      </c>
      <c r="G65" s="524">
        <f t="shared" si="36"/>
        <v>0</v>
      </c>
      <c r="H65" s="491">
        <f t="shared" si="37"/>
        <v>0</v>
      </c>
      <c r="I65" s="511">
        <f t="shared" si="6"/>
        <v>0</v>
      </c>
      <c r="J65" s="511"/>
      <c r="K65" s="525"/>
      <c r="L65" s="514">
        <f t="shared" si="3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31"/>
        <v>0</v>
      </c>
      <c r="F66" s="523">
        <f t="shared" si="32"/>
        <v>0</v>
      </c>
      <c r="G66" s="524">
        <f t="shared" si="36"/>
        <v>0</v>
      </c>
      <c r="H66" s="491">
        <f t="shared" si="37"/>
        <v>0</v>
      </c>
      <c r="I66" s="511">
        <f t="shared" si="6"/>
        <v>0</v>
      </c>
      <c r="J66" s="511"/>
      <c r="K66" s="525"/>
      <c r="L66" s="514">
        <f t="shared" si="3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31"/>
        <v>0</v>
      </c>
      <c r="F67" s="523">
        <f t="shared" si="32"/>
        <v>0</v>
      </c>
      <c r="G67" s="524">
        <f t="shared" si="36"/>
        <v>0</v>
      </c>
      <c r="H67" s="491">
        <f t="shared" si="37"/>
        <v>0</v>
      </c>
      <c r="I67" s="511">
        <f t="shared" si="6"/>
        <v>0</v>
      </c>
      <c r="J67" s="511"/>
      <c r="K67" s="525"/>
      <c r="L67" s="514">
        <f t="shared" si="3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31"/>
        <v>0</v>
      </c>
      <c r="F68" s="523">
        <f t="shared" si="32"/>
        <v>0</v>
      </c>
      <c r="G68" s="524">
        <f t="shared" si="36"/>
        <v>0</v>
      </c>
      <c r="H68" s="491">
        <f t="shared" si="37"/>
        <v>0</v>
      </c>
      <c r="I68" s="511">
        <f t="shared" si="6"/>
        <v>0</v>
      </c>
      <c r="J68" s="511"/>
      <c r="K68" s="525"/>
      <c r="L68" s="514">
        <f t="shared" si="3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31"/>
        <v>0</v>
      </c>
      <c r="F69" s="523">
        <f t="shared" si="32"/>
        <v>0</v>
      </c>
      <c r="G69" s="524">
        <f t="shared" si="36"/>
        <v>0</v>
      </c>
      <c r="H69" s="491">
        <f t="shared" si="37"/>
        <v>0</v>
      </c>
      <c r="I69" s="511">
        <f t="shared" si="6"/>
        <v>0</v>
      </c>
      <c r="J69" s="511"/>
      <c r="K69" s="525"/>
      <c r="L69" s="514">
        <f t="shared" si="3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31"/>
        <v>0</v>
      </c>
      <c r="F70" s="523">
        <f t="shared" si="32"/>
        <v>0</v>
      </c>
      <c r="G70" s="524">
        <f t="shared" si="36"/>
        <v>0</v>
      </c>
      <c r="H70" s="491">
        <f t="shared" si="37"/>
        <v>0</v>
      </c>
      <c r="I70" s="511">
        <f t="shared" si="6"/>
        <v>0</v>
      </c>
      <c r="J70" s="511"/>
      <c r="K70" s="525"/>
      <c r="L70" s="514">
        <f t="shared" si="3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31"/>
        <v>0</v>
      </c>
      <c r="F71" s="523">
        <f t="shared" si="32"/>
        <v>0</v>
      </c>
      <c r="G71" s="524">
        <f t="shared" si="36"/>
        <v>0</v>
      </c>
      <c r="H71" s="491">
        <f t="shared" si="37"/>
        <v>0</v>
      </c>
      <c r="I71" s="511">
        <f t="shared" si="6"/>
        <v>0</v>
      </c>
      <c r="J71" s="511"/>
      <c r="K71" s="525"/>
      <c r="L71" s="514">
        <f t="shared" si="3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31"/>
        <v>0</v>
      </c>
      <c r="F72" s="528">
        <f t="shared" si="32"/>
        <v>0</v>
      </c>
      <c r="G72" s="530">
        <f t="shared" si="36"/>
        <v>0</v>
      </c>
      <c r="H72" s="471">
        <f t="shared" si="37"/>
        <v>0</v>
      </c>
      <c r="I72" s="531">
        <f t="shared" si="6"/>
        <v>0</v>
      </c>
      <c r="J72" s="511"/>
      <c r="K72" s="532"/>
      <c r="L72" s="533">
        <f t="shared" si="3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8598828</v>
      </c>
      <c r="F73" s="375"/>
      <c r="G73" s="375">
        <f>SUM(G17:G72)</f>
        <v>31201041.493417315</v>
      </c>
      <c r="H73" s="375">
        <f>SUM(H17:H72)</f>
        <v>31201041.493417315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1031719.7546332029</v>
      </c>
      <c r="N87" s="546">
        <f>IF(J92&lt;D11,0,VLOOKUP(J92,C17:O72,11))</f>
        <v>1031719.7546332029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1004792.6414921199</v>
      </c>
      <c r="N88" s="550">
        <f>IF(J92&lt;D11,0,VLOOKUP(J92,C99:P154,7))</f>
        <v>1004792.6414921199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-26927.113141083042</v>
      </c>
      <c r="N89" s="555">
        <f>+N88-N87</f>
        <v>-26927.113141083042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195427.90909090909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38">H99</f>
        <v>676725.73574462067</v>
      </c>
      <c r="M99" s="519">
        <f t="shared" ref="M99:M104" si="39">IF(L99&lt;&gt;0,+H99-L99,0)</f>
        <v>0</v>
      </c>
      <c r="N99" s="518">
        <f t="shared" ref="N99:N104" si="40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38"/>
        <v>1345020.3976952727</v>
      </c>
      <c r="M100" s="519">
        <f t="shared" si="39"/>
        <v>0</v>
      </c>
      <c r="N100" s="518">
        <f t="shared" si="40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41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38"/>
        <v>1283844.5787456448</v>
      </c>
      <c r="M101" s="519">
        <f t="shared" si="39"/>
        <v>0</v>
      </c>
      <c r="N101" s="518">
        <f t="shared" si="40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42">+I102-H102</f>
        <v>0</v>
      </c>
      <c r="K102" s="514"/>
      <c r="L102" s="518">
        <f t="shared" si="38"/>
        <v>1213930.6577994749</v>
      </c>
      <c r="M102" s="519">
        <f t="shared" si="39"/>
        <v>0</v>
      </c>
      <c r="N102" s="518">
        <f t="shared" si="40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42"/>
        <v>0</v>
      </c>
      <c r="K103" s="514"/>
      <c r="L103" s="518">
        <f t="shared" si="38"/>
        <v>1150354.3699475904</v>
      </c>
      <c r="M103" s="519">
        <f t="shared" si="39"/>
        <v>0</v>
      </c>
      <c r="N103" s="518">
        <f t="shared" si="40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42"/>
        <v>0</v>
      </c>
      <c r="K104" s="514"/>
      <c r="L104" s="518">
        <f t="shared" si="38"/>
        <v>1005214.4856005983</v>
      </c>
      <c r="M104" s="519">
        <f t="shared" si="39"/>
        <v>0</v>
      </c>
      <c r="N104" s="518">
        <f t="shared" si="40"/>
        <v>1005214.4856005983</v>
      </c>
      <c r="O104" s="514">
        <f t="shared" ref="O104:O130" si="43">IF(N104&lt;&gt;0,+I104-N104,0)</f>
        <v>0</v>
      </c>
      <c r="P104" s="514">
        <f t="shared" ref="P104:P130" si="44"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42"/>
        <v>0</v>
      </c>
      <c r="K105" s="514"/>
      <c r="L105" s="518">
        <f t="shared" ref="L105:L106" si="45">H105</f>
        <v>989677.76558481681</v>
      </c>
      <c r="M105" s="519">
        <f t="shared" ref="M105:M106" si="46">IF(L105&lt;&gt;0,+H105-L105,0)</f>
        <v>0</v>
      </c>
      <c r="N105" s="518">
        <f t="shared" ref="N105:N106" si="47">I105</f>
        <v>989677.76558481681</v>
      </c>
      <c r="O105" s="514">
        <f t="shared" si="43"/>
        <v>0</v>
      </c>
      <c r="P105" s="514">
        <f t="shared" si="44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42"/>
        <v>0</v>
      </c>
      <c r="K106" s="514"/>
      <c r="L106" s="518">
        <f t="shared" si="45"/>
        <v>976605.47751006903</v>
      </c>
      <c r="M106" s="519">
        <f t="shared" si="46"/>
        <v>0</v>
      </c>
      <c r="N106" s="518">
        <f t="shared" si="47"/>
        <v>976605.47751006903</v>
      </c>
      <c r="O106" s="514">
        <f t="shared" si="43"/>
        <v>0</v>
      </c>
      <c r="P106" s="514">
        <f t="shared" si="44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2021</v>
      </c>
      <c r="D107" s="629">
        <v>7072904.7140088594</v>
      </c>
      <c r="E107" s="630">
        <v>209727.51219512196</v>
      </c>
      <c r="F107" s="631">
        <v>6863177.2018137369</v>
      </c>
      <c r="G107" s="631">
        <v>6968040.9579112977</v>
      </c>
      <c r="H107" s="633">
        <v>1000699.2908594325</v>
      </c>
      <c r="I107" s="634">
        <v>1000699.2908594325</v>
      </c>
      <c r="J107" s="514">
        <f t="shared" si="42"/>
        <v>0</v>
      </c>
      <c r="K107" s="514"/>
      <c r="L107" s="518">
        <f t="shared" ref="L107" si="48">H107</f>
        <v>1000699.2908594325</v>
      </c>
      <c r="M107" s="519">
        <f t="shared" ref="M107" si="49">IF(L107&lt;&gt;0,+H107-L107,0)</f>
        <v>0</v>
      </c>
      <c r="N107" s="518">
        <f t="shared" ref="N107" si="50">I107</f>
        <v>1000699.2908594325</v>
      </c>
      <c r="O107" s="514">
        <f t="shared" ref="O107" si="51">IF(N107&lt;&gt;0,+I107-N107,0)</f>
        <v>0</v>
      </c>
      <c r="P107" s="514">
        <f t="shared" ref="P107" si="52">+O107-M107</f>
        <v>0</v>
      </c>
      <c r="Q107" s="269"/>
    </row>
    <row r="108" spans="1:17" ht="13">
      <c r="B108" s="195" t="str">
        <f t="shared" si="41"/>
        <v/>
      </c>
      <c r="C108" s="669">
        <f>IF(D93="","-",+C107+1)</f>
        <v>2022</v>
      </c>
      <c r="D108" s="374">
        <v>6863177.2018137369</v>
      </c>
      <c r="E108" s="522">
        <v>204734</v>
      </c>
      <c r="F108" s="523">
        <v>6658443.2018137369</v>
      </c>
      <c r="G108" s="523">
        <v>6760810.2018137369</v>
      </c>
      <c r="H108" s="526">
        <v>998844.18352416926</v>
      </c>
      <c r="I108" s="577">
        <v>998844.18352416926</v>
      </c>
      <c r="J108" s="514">
        <f t="shared" si="42"/>
        <v>0</v>
      </c>
      <c r="K108" s="514"/>
      <c r="L108" s="525"/>
      <c r="M108" s="514">
        <f t="shared" ref="M108:M130" si="53">IF(L108&lt;&gt;0,+H108-L108,0)</f>
        <v>0</v>
      </c>
      <c r="N108" s="525"/>
      <c r="O108" s="514">
        <f t="shared" si="43"/>
        <v>0</v>
      </c>
      <c r="P108" s="514">
        <f t="shared" si="44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2023</v>
      </c>
      <c r="D109" s="374">
        <f>IF(F108+SUM(E$99:E108)=D$92,F108,D$92-SUM(E$99:E108))</f>
        <v>6658443.2018137369</v>
      </c>
      <c r="E109" s="522">
        <f t="shared" ref="E109:E154" si="54">IF(+$J$96&lt;F108,$J$96,D109)</f>
        <v>195427.90909090909</v>
      </c>
      <c r="F109" s="523">
        <f t="shared" ref="F109:F154" si="55">+D109-E109</f>
        <v>6463015.2927228278</v>
      </c>
      <c r="G109" s="523">
        <f t="shared" ref="G109:G154" si="56">+(F109+D109)/2</f>
        <v>6560729.2472682819</v>
      </c>
      <c r="H109" s="526">
        <f t="shared" ref="H109:H154" si="57">+J$94*G109+E109</f>
        <v>1004792.6414921199</v>
      </c>
      <c r="I109" s="577">
        <f t="shared" ref="I109:I154" si="58">+J$95*G109+E109</f>
        <v>1004792.6414921199</v>
      </c>
      <c r="J109" s="514">
        <f t="shared" si="42"/>
        <v>0</v>
      </c>
      <c r="K109" s="514"/>
      <c r="L109" s="525"/>
      <c r="M109" s="514">
        <f t="shared" si="53"/>
        <v>0</v>
      </c>
      <c r="N109" s="525"/>
      <c r="O109" s="514">
        <f t="shared" si="43"/>
        <v>0</v>
      </c>
      <c r="P109" s="514">
        <f t="shared" si="44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2024</v>
      </c>
      <c r="D110" s="374">
        <f>IF(F109+SUM(E$99:E109)=D$92,F109,D$92-SUM(E$99:E109))</f>
        <v>6463015.2927228278</v>
      </c>
      <c r="E110" s="522">
        <f t="shared" si="54"/>
        <v>195427.90909090909</v>
      </c>
      <c r="F110" s="523">
        <f t="shared" si="55"/>
        <v>6267587.3836319186</v>
      </c>
      <c r="G110" s="523">
        <f t="shared" si="56"/>
        <v>6365301.3381773736</v>
      </c>
      <c r="H110" s="526">
        <f t="shared" si="57"/>
        <v>980683.66650112323</v>
      </c>
      <c r="I110" s="577">
        <f t="shared" si="58"/>
        <v>980683.66650112323</v>
      </c>
      <c r="J110" s="514">
        <f t="shared" si="42"/>
        <v>0</v>
      </c>
      <c r="K110" s="514"/>
      <c r="L110" s="525"/>
      <c r="M110" s="514">
        <f t="shared" si="53"/>
        <v>0</v>
      </c>
      <c r="N110" s="525"/>
      <c r="O110" s="514">
        <f t="shared" si="43"/>
        <v>0</v>
      </c>
      <c r="P110" s="514">
        <f t="shared" si="44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2025</v>
      </c>
      <c r="D111" s="374">
        <f>IF(F110+SUM(E$99:E110)=D$92,F110,D$92-SUM(E$99:E110))</f>
        <v>6267587.3836319186</v>
      </c>
      <c r="E111" s="522">
        <f t="shared" si="54"/>
        <v>195427.90909090909</v>
      </c>
      <c r="F111" s="523">
        <f t="shared" si="55"/>
        <v>6072159.4745410094</v>
      </c>
      <c r="G111" s="523">
        <f t="shared" si="56"/>
        <v>6169873.4290864635</v>
      </c>
      <c r="H111" s="526">
        <f t="shared" si="57"/>
        <v>956574.69151012634</v>
      </c>
      <c r="I111" s="577">
        <f t="shared" si="58"/>
        <v>956574.69151012634</v>
      </c>
      <c r="J111" s="514">
        <f t="shared" si="42"/>
        <v>0</v>
      </c>
      <c r="K111" s="514"/>
      <c r="L111" s="525"/>
      <c r="M111" s="514">
        <f t="shared" si="53"/>
        <v>0</v>
      </c>
      <c r="N111" s="525"/>
      <c r="O111" s="514">
        <f t="shared" si="43"/>
        <v>0</v>
      </c>
      <c r="P111" s="514">
        <f t="shared" si="44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2026</v>
      </c>
      <c r="D112" s="374">
        <f>IF(F111+SUM(E$99:E111)=D$92,F111,D$92-SUM(E$99:E111))</f>
        <v>6072159.4745410094</v>
      </c>
      <c r="E112" s="522">
        <f t="shared" si="54"/>
        <v>195427.90909090909</v>
      </c>
      <c r="F112" s="523">
        <f t="shared" si="55"/>
        <v>5876731.5654501002</v>
      </c>
      <c r="G112" s="523">
        <f t="shared" si="56"/>
        <v>5974445.5199955553</v>
      </c>
      <c r="H112" s="526">
        <f t="shared" si="57"/>
        <v>932465.7165191297</v>
      </c>
      <c r="I112" s="577">
        <f t="shared" si="58"/>
        <v>932465.7165191297</v>
      </c>
      <c r="J112" s="514">
        <f t="shared" si="42"/>
        <v>0</v>
      </c>
      <c r="K112" s="514"/>
      <c r="L112" s="525"/>
      <c r="M112" s="514">
        <f t="shared" si="53"/>
        <v>0</v>
      </c>
      <c r="N112" s="525"/>
      <c r="O112" s="514">
        <f t="shared" si="43"/>
        <v>0</v>
      </c>
      <c r="P112" s="514">
        <f t="shared" si="44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2027</v>
      </c>
      <c r="D113" s="374">
        <f>IF(F112+SUM(E$99:E112)=D$92,F112,D$92-SUM(E$99:E112))</f>
        <v>5876731.5654501002</v>
      </c>
      <c r="E113" s="522">
        <f t="shared" si="54"/>
        <v>195427.90909090909</v>
      </c>
      <c r="F113" s="523">
        <f t="shared" si="55"/>
        <v>5681303.6563591911</v>
      </c>
      <c r="G113" s="523">
        <f t="shared" si="56"/>
        <v>5779017.6109046452</v>
      </c>
      <c r="H113" s="526">
        <f t="shared" si="57"/>
        <v>908356.74152813293</v>
      </c>
      <c r="I113" s="577">
        <f t="shared" si="58"/>
        <v>908356.74152813293</v>
      </c>
      <c r="J113" s="514">
        <f t="shared" si="42"/>
        <v>0</v>
      </c>
      <c r="K113" s="514"/>
      <c r="L113" s="525"/>
      <c r="M113" s="514">
        <f t="shared" si="53"/>
        <v>0</v>
      </c>
      <c r="N113" s="525"/>
      <c r="O113" s="514">
        <f t="shared" si="43"/>
        <v>0</v>
      </c>
      <c r="P113" s="514">
        <f t="shared" si="44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2028</v>
      </c>
      <c r="D114" s="374">
        <f>IF(F113+SUM(E$99:E113)=D$92,F113,D$92-SUM(E$99:E113))</f>
        <v>5681303.6563591911</v>
      </c>
      <c r="E114" s="522">
        <f t="shared" si="54"/>
        <v>195427.90909090909</v>
      </c>
      <c r="F114" s="523">
        <f t="shared" si="55"/>
        <v>5485875.7472682819</v>
      </c>
      <c r="G114" s="523">
        <f t="shared" si="56"/>
        <v>5583589.7018137369</v>
      </c>
      <c r="H114" s="526">
        <f t="shared" si="57"/>
        <v>884247.76653713628</v>
      </c>
      <c r="I114" s="577">
        <f t="shared" si="58"/>
        <v>884247.76653713628</v>
      </c>
      <c r="J114" s="514">
        <f t="shared" si="42"/>
        <v>0</v>
      </c>
      <c r="K114" s="514"/>
      <c r="L114" s="525"/>
      <c r="M114" s="514">
        <f t="shared" si="53"/>
        <v>0</v>
      </c>
      <c r="N114" s="525"/>
      <c r="O114" s="514">
        <f t="shared" si="43"/>
        <v>0</v>
      </c>
      <c r="P114" s="514">
        <f t="shared" si="44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2029</v>
      </c>
      <c r="D115" s="374">
        <f>IF(F114+SUM(E$99:E114)=D$92,F114,D$92-SUM(E$99:E114))</f>
        <v>5485875.7472682819</v>
      </c>
      <c r="E115" s="522">
        <f t="shared" si="54"/>
        <v>195427.90909090909</v>
      </c>
      <c r="F115" s="523">
        <f t="shared" si="55"/>
        <v>5290447.8381773727</v>
      </c>
      <c r="G115" s="523">
        <f t="shared" si="56"/>
        <v>5388161.7927228268</v>
      </c>
      <c r="H115" s="526">
        <f t="shared" si="57"/>
        <v>860138.7915461394</v>
      </c>
      <c r="I115" s="577">
        <f t="shared" si="58"/>
        <v>860138.7915461394</v>
      </c>
      <c r="J115" s="514">
        <f t="shared" si="42"/>
        <v>0</v>
      </c>
      <c r="K115" s="514"/>
      <c r="L115" s="525"/>
      <c r="M115" s="514">
        <f t="shared" si="53"/>
        <v>0</v>
      </c>
      <c r="N115" s="525"/>
      <c r="O115" s="514">
        <f t="shared" si="43"/>
        <v>0</v>
      </c>
      <c r="P115" s="514">
        <f t="shared" si="44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2030</v>
      </c>
      <c r="D116" s="374">
        <f>IF(F115+SUM(E$99:E115)=D$92,F115,D$92-SUM(E$99:E115))</f>
        <v>5290447.8381773727</v>
      </c>
      <c r="E116" s="522">
        <f t="shared" si="54"/>
        <v>195427.90909090909</v>
      </c>
      <c r="F116" s="523">
        <f t="shared" si="55"/>
        <v>5095019.9290864635</v>
      </c>
      <c r="G116" s="523">
        <f t="shared" si="56"/>
        <v>5192733.8836319186</v>
      </c>
      <c r="H116" s="526">
        <f t="shared" si="57"/>
        <v>836029.81655514275</v>
      </c>
      <c r="I116" s="577">
        <f t="shared" si="58"/>
        <v>836029.81655514275</v>
      </c>
      <c r="J116" s="514">
        <f t="shared" si="42"/>
        <v>0</v>
      </c>
      <c r="K116" s="514"/>
      <c r="L116" s="525"/>
      <c r="M116" s="514">
        <f t="shared" si="53"/>
        <v>0</v>
      </c>
      <c r="N116" s="525"/>
      <c r="O116" s="514">
        <f t="shared" si="43"/>
        <v>0</v>
      </c>
      <c r="P116" s="514">
        <f t="shared" si="44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2031</v>
      </c>
      <c r="D117" s="374">
        <f>IF(F116+SUM(E$99:E116)=D$92,F116,D$92-SUM(E$99:E116))</f>
        <v>5095019.9290864635</v>
      </c>
      <c r="E117" s="522">
        <f t="shared" si="54"/>
        <v>195427.90909090909</v>
      </c>
      <c r="F117" s="523">
        <f t="shared" si="55"/>
        <v>4899592.0199955544</v>
      </c>
      <c r="G117" s="523">
        <f t="shared" si="56"/>
        <v>4997305.9745410085</v>
      </c>
      <c r="H117" s="526">
        <f t="shared" si="57"/>
        <v>811920.84156414599</v>
      </c>
      <c r="I117" s="577">
        <f t="shared" si="58"/>
        <v>811920.84156414599</v>
      </c>
      <c r="J117" s="514">
        <f t="shared" si="42"/>
        <v>0</v>
      </c>
      <c r="K117" s="514"/>
      <c r="L117" s="525"/>
      <c r="M117" s="514">
        <f t="shared" si="53"/>
        <v>0</v>
      </c>
      <c r="N117" s="525"/>
      <c r="O117" s="514">
        <f t="shared" si="43"/>
        <v>0</v>
      </c>
      <c r="P117" s="514">
        <f t="shared" si="44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2032</v>
      </c>
      <c r="D118" s="374">
        <f>IF(F117+SUM(E$99:E117)=D$92,F117,D$92-SUM(E$99:E117))</f>
        <v>4899592.0199955544</v>
      </c>
      <c r="E118" s="522">
        <f t="shared" si="54"/>
        <v>195427.90909090909</v>
      </c>
      <c r="F118" s="523">
        <f t="shared" si="55"/>
        <v>4704164.1109046452</v>
      </c>
      <c r="G118" s="523">
        <f t="shared" si="56"/>
        <v>4801878.0654501002</v>
      </c>
      <c r="H118" s="526">
        <f t="shared" si="57"/>
        <v>787811.86657314934</v>
      </c>
      <c r="I118" s="577">
        <f t="shared" si="58"/>
        <v>787811.86657314934</v>
      </c>
      <c r="J118" s="514">
        <f t="shared" si="42"/>
        <v>0</v>
      </c>
      <c r="K118" s="514"/>
      <c r="L118" s="525"/>
      <c r="M118" s="514">
        <f t="shared" si="53"/>
        <v>0</v>
      </c>
      <c r="N118" s="525"/>
      <c r="O118" s="514">
        <f t="shared" si="43"/>
        <v>0</v>
      </c>
      <c r="P118" s="514">
        <f t="shared" si="44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2033</v>
      </c>
      <c r="D119" s="374">
        <f>IF(F118+SUM(E$99:E118)=D$92,F118,D$92-SUM(E$99:E118))</f>
        <v>4704164.1109046452</v>
      </c>
      <c r="E119" s="522">
        <f t="shared" si="54"/>
        <v>195427.90909090909</v>
      </c>
      <c r="F119" s="523">
        <f t="shared" si="55"/>
        <v>4508736.201813736</v>
      </c>
      <c r="G119" s="523">
        <f t="shared" si="56"/>
        <v>4606450.1563591901</v>
      </c>
      <c r="H119" s="526">
        <f t="shared" si="57"/>
        <v>763702.89158215246</v>
      </c>
      <c r="I119" s="577">
        <f t="shared" si="58"/>
        <v>763702.89158215246</v>
      </c>
      <c r="J119" s="514">
        <f t="shared" si="42"/>
        <v>0</v>
      </c>
      <c r="K119" s="514"/>
      <c r="L119" s="525"/>
      <c r="M119" s="514">
        <f t="shared" si="53"/>
        <v>0</v>
      </c>
      <c r="N119" s="525"/>
      <c r="O119" s="514">
        <f t="shared" si="43"/>
        <v>0</v>
      </c>
      <c r="P119" s="514">
        <f t="shared" si="44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2034</v>
      </c>
      <c r="D120" s="374">
        <f>IF(F119+SUM(E$99:E119)=D$92,F119,D$92-SUM(E$99:E119))</f>
        <v>4508736.201813736</v>
      </c>
      <c r="E120" s="522">
        <f t="shared" si="54"/>
        <v>195427.90909090909</v>
      </c>
      <c r="F120" s="523">
        <f t="shared" si="55"/>
        <v>4313308.2927228268</v>
      </c>
      <c r="G120" s="523">
        <f t="shared" si="56"/>
        <v>4411022.2472682819</v>
      </c>
      <c r="H120" s="526">
        <f t="shared" si="57"/>
        <v>739593.91659115581</v>
      </c>
      <c r="I120" s="577">
        <f t="shared" si="58"/>
        <v>739593.91659115581</v>
      </c>
      <c r="J120" s="514">
        <f t="shared" si="42"/>
        <v>0</v>
      </c>
      <c r="K120" s="514"/>
      <c r="L120" s="525"/>
      <c r="M120" s="514">
        <f t="shared" si="53"/>
        <v>0</v>
      </c>
      <c r="N120" s="525"/>
      <c r="O120" s="514">
        <f t="shared" si="43"/>
        <v>0</v>
      </c>
      <c r="P120" s="514">
        <f t="shared" si="44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2035</v>
      </c>
      <c r="D121" s="374">
        <f>IF(F120+SUM(E$99:E120)=D$92,F120,D$92-SUM(E$99:E120))</f>
        <v>4313308.2927228268</v>
      </c>
      <c r="E121" s="522">
        <f t="shared" si="54"/>
        <v>195427.90909090909</v>
      </c>
      <c r="F121" s="523">
        <f t="shared" si="55"/>
        <v>4117880.3836319176</v>
      </c>
      <c r="G121" s="523">
        <f t="shared" si="56"/>
        <v>4215594.3381773718</v>
      </c>
      <c r="H121" s="526">
        <f t="shared" si="57"/>
        <v>715484.94160015904</v>
      </c>
      <c r="I121" s="577">
        <f t="shared" si="58"/>
        <v>715484.94160015904</v>
      </c>
      <c r="J121" s="514">
        <f t="shared" si="42"/>
        <v>0</v>
      </c>
      <c r="K121" s="514"/>
      <c r="L121" s="525"/>
      <c r="M121" s="514">
        <f t="shared" si="53"/>
        <v>0</v>
      </c>
      <c r="N121" s="525"/>
      <c r="O121" s="514">
        <f t="shared" si="43"/>
        <v>0</v>
      </c>
      <c r="P121" s="514">
        <f t="shared" si="44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2036</v>
      </c>
      <c r="D122" s="374">
        <f>IF(F121+SUM(E$99:E121)=D$92,F121,D$92-SUM(E$99:E121))</f>
        <v>4117880.3836319176</v>
      </c>
      <c r="E122" s="522">
        <f t="shared" si="54"/>
        <v>195427.90909090909</v>
      </c>
      <c r="F122" s="523">
        <f t="shared" si="55"/>
        <v>3922452.4745410085</v>
      </c>
      <c r="G122" s="523">
        <f t="shared" si="56"/>
        <v>4020166.4290864631</v>
      </c>
      <c r="H122" s="526">
        <f t="shared" si="57"/>
        <v>691375.96660916239</v>
      </c>
      <c r="I122" s="577">
        <f t="shared" si="58"/>
        <v>691375.96660916239</v>
      </c>
      <c r="J122" s="514">
        <f t="shared" si="42"/>
        <v>0</v>
      </c>
      <c r="K122" s="514"/>
      <c r="L122" s="525"/>
      <c r="M122" s="514">
        <f t="shared" si="53"/>
        <v>0</v>
      </c>
      <c r="N122" s="525"/>
      <c r="O122" s="514">
        <f t="shared" si="43"/>
        <v>0</v>
      </c>
      <c r="P122" s="514">
        <f t="shared" si="44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2037</v>
      </c>
      <c r="D123" s="374">
        <f>IF(F122+SUM(E$99:E122)=D$92,F122,D$92-SUM(E$99:E122))</f>
        <v>3922452.4745410085</v>
      </c>
      <c r="E123" s="522">
        <f t="shared" si="54"/>
        <v>195427.90909090909</v>
      </c>
      <c r="F123" s="523">
        <f t="shared" si="55"/>
        <v>3727024.5654500993</v>
      </c>
      <c r="G123" s="523">
        <f t="shared" si="56"/>
        <v>3824738.5199955539</v>
      </c>
      <c r="H123" s="526">
        <f t="shared" si="57"/>
        <v>667266.99161816563</v>
      </c>
      <c r="I123" s="577">
        <f t="shared" si="58"/>
        <v>667266.99161816563</v>
      </c>
      <c r="J123" s="514">
        <f t="shared" si="42"/>
        <v>0</v>
      </c>
      <c r="K123" s="514"/>
      <c r="L123" s="525"/>
      <c r="M123" s="514">
        <f t="shared" si="53"/>
        <v>0</v>
      </c>
      <c r="N123" s="525"/>
      <c r="O123" s="514">
        <f t="shared" si="43"/>
        <v>0</v>
      </c>
      <c r="P123" s="514">
        <f t="shared" si="44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2038</v>
      </c>
      <c r="D124" s="374">
        <f>IF(F123+SUM(E$99:E123)=D$92,F123,D$92-SUM(E$99:E123))</f>
        <v>3727024.5654500993</v>
      </c>
      <c r="E124" s="522">
        <f t="shared" si="54"/>
        <v>195427.90909090909</v>
      </c>
      <c r="F124" s="523">
        <f t="shared" si="55"/>
        <v>3531596.6563591901</v>
      </c>
      <c r="G124" s="523">
        <f t="shared" si="56"/>
        <v>3629310.6109046447</v>
      </c>
      <c r="H124" s="526">
        <f t="shared" si="57"/>
        <v>643158.01662716886</v>
      </c>
      <c r="I124" s="577">
        <f t="shared" si="58"/>
        <v>643158.01662716886</v>
      </c>
      <c r="J124" s="514">
        <f t="shared" si="42"/>
        <v>0</v>
      </c>
      <c r="K124" s="514"/>
      <c r="L124" s="525"/>
      <c r="M124" s="514">
        <f t="shared" si="53"/>
        <v>0</v>
      </c>
      <c r="N124" s="525"/>
      <c r="O124" s="514">
        <f t="shared" si="43"/>
        <v>0</v>
      </c>
      <c r="P124" s="514">
        <f t="shared" si="44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2039</v>
      </c>
      <c r="D125" s="374">
        <f>IF(F124+SUM(E$99:E124)=D$92,F124,D$92-SUM(E$99:E124))</f>
        <v>3531596.6563591901</v>
      </c>
      <c r="E125" s="522">
        <f t="shared" si="54"/>
        <v>195427.90909090909</v>
      </c>
      <c r="F125" s="523">
        <f t="shared" si="55"/>
        <v>3336168.7472682809</v>
      </c>
      <c r="G125" s="523">
        <f t="shared" si="56"/>
        <v>3433882.7018137355</v>
      </c>
      <c r="H125" s="526">
        <f t="shared" si="57"/>
        <v>619049.0416361721</v>
      </c>
      <c r="I125" s="577">
        <f t="shared" si="58"/>
        <v>619049.0416361721</v>
      </c>
      <c r="J125" s="514">
        <f t="shared" si="42"/>
        <v>0</v>
      </c>
      <c r="K125" s="514"/>
      <c r="L125" s="525"/>
      <c r="M125" s="514">
        <f t="shared" si="53"/>
        <v>0</v>
      </c>
      <c r="N125" s="525"/>
      <c r="O125" s="514">
        <f t="shared" si="43"/>
        <v>0</v>
      </c>
      <c r="P125" s="514">
        <f t="shared" si="44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2040</v>
      </c>
      <c r="D126" s="374">
        <f>IF(F125+SUM(E$99:E125)=D$92,F125,D$92-SUM(E$99:E125))</f>
        <v>3336168.7472682809</v>
      </c>
      <c r="E126" s="522">
        <f t="shared" si="54"/>
        <v>195427.90909090909</v>
      </c>
      <c r="F126" s="523">
        <f t="shared" si="55"/>
        <v>3140740.8381773718</v>
      </c>
      <c r="G126" s="523">
        <f t="shared" si="56"/>
        <v>3238454.7927228264</v>
      </c>
      <c r="H126" s="526">
        <f t="shared" si="57"/>
        <v>594940.06664517545</v>
      </c>
      <c r="I126" s="577">
        <f t="shared" si="58"/>
        <v>594940.06664517545</v>
      </c>
      <c r="J126" s="514">
        <f t="shared" si="42"/>
        <v>0</v>
      </c>
      <c r="K126" s="514"/>
      <c r="L126" s="525"/>
      <c r="M126" s="514">
        <f t="shared" si="53"/>
        <v>0</v>
      </c>
      <c r="N126" s="525"/>
      <c r="O126" s="514">
        <f t="shared" si="43"/>
        <v>0</v>
      </c>
      <c r="P126" s="514">
        <f t="shared" si="44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2041</v>
      </c>
      <c r="D127" s="374">
        <f>IF(F126+SUM(E$99:E126)=D$92,F126,D$92-SUM(E$99:E126))</f>
        <v>3140740.8381773718</v>
      </c>
      <c r="E127" s="522">
        <f t="shared" si="54"/>
        <v>195427.90909090909</v>
      </c>
      <c r="F127" s="523">
        <f t="shared" si="55"/>
        <v>2945312.9290864626</v>
      </c>
      <c r="G127" s="523">
        <f t="shared" si="56"/>
        <v>3043026.8836319172</v>
      </c>
      <c r="H127" s="526">
        <f t="shared" si="57"/>
        <v>570831.09165417869</v>
      </c>
      <c r="I127" s="577">
        <f t="shared" si="58"/>
        <v>570831.09165417869</v>
      </c>
      <c r="J127" s="514">
        <f t="shared" si="42"/>
        <v>0</v>
      </c>
      <c r="K127" s="514"/>
      <c r="L127" s="525"/>
      <c r="M127" s="514">
        <f t="shared" si="53"/>
        <v>0</v>
      </c>
      <c r="N127" s="525"/>
      <c r="O127" s="514">
        <f t="shared" si="43"/>
        <v>0</v>
      </c>
      <c r="P127" s="514">
        <f t="shared" si="44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2042</v>
      </c>
      <c r="D128" s="374">
        <f>IF(F127+SUM(E$99:E127)=D$92,F127,D$92-SUM(E$99:E127))</f>
        <v>2945312.9290864626</v>
      </c>
      <c r="E128" s="522">
        <f t="shared" si="54"/>
        <v>195427.90909090909</v>
      </c>
      <c r="F128" s="523">
        <f t="shared" si="55"/>
        <v>2749885.0199955534</v>
      </c>
      <c r="G128" s="523">
        <f t="shared" si="56"/>
        <v>2847598.974541008</v>
      </c>
      <c r="H128" s="526">
        <f t="shared" si="57"/>
        <v>546722.11666318192</v>
      </c>
      <c r="I128" s="577">
        <f t="shared" si="58"/>
        <v>546722.11666318192</v>
      </c>
      <c r="J128" s="514">
        <f t="shared" si="42"/>
        <v>0</v>
      </c>
      <c r="K128" s="514"/>
      <c r="L128" s="525"/>
      <c r="M128" s="514">
        <f t="shared" si="53"/>
        <v>0</v>
      </c>
      <c r="N128" s="525"/>
      <c r="O128" s="514">
        <f t="shared" si="43"/>
        <v>0</v>
      </c>
      <c r="P128" s="514">
        <f t="shared" si="44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2043</v>
      </c>
      <c r="D129" s="374">
        <f>IF(F128+SUM(E$99:E128)=D$92,F128,D$92-SUM(E$99:E128))</f>
        <v>2749885.0199955534</v>
      </c>
      <c r="E129" s="522">
        <f t="shared" si="54"/>
        <v>195427.90909090909</v>
      </c>
      <c r="F129" s="523">
        <f t="shared" si="55"/>
        <v>2554457.1109046442</v>
      </c>
      <c r="G129" s="523">
        <f t="shared" si="56"/>
        <v>2652171.0654500988</v>
      </c>
      <c r="H129" s="526">
        <f t="shared" si="57"/>
        <v>522613.14167218516</v>
      </c>
      <c r="I129" s="577">
        <f t="shared" si="58"/>
        <v>522613.14167218516</v>
      </c>
      <c r="J129" s="514">
        <f t="shared" si="42"/>
        <v>0</v>
      </c>
      <c r="K129" s="514"/>
      <c r="L129" s="525"/>
      <c r="M129" s="514">
        <f t="shared" si="53"/>
        <v>0</v>
      </c>
      <c r="N129" s="525"/>
      <c r="O129" s="514">
        <f t="shared" si="43"/>
        <v>0</v>
      </c>
      <c r="P129" s="514">
        <f t="shared" si="44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2044</v>
      </c>
      <c r="D130" s="374">
        <f>IF(F129+SUM(E$99:E129)=D$92,F129,D$92-SUM(E$99:E129))</f>
        <v>2554457.1109046442</v>
      </c>
      <c r="E130" s="522">
        <f t="shared" si="54"/>
        <v>195427.90909090909</v>
      </c>
      <c r="F130" s="523">
        <f t="shared" si="55"/>
        <v>2359029.2018137351</v>
      </c>
      <c r="G130" s="523">
        <f t="shared" si="56"/>
        <v>2456743.1563591897</v>
      </c>
      <c r="H130" s="526">
        <f t="shared" si="57"/>
        <v>498504.16668118851</v>
      </c>
      <c r="I130" s="577">
        <f t="shared" si="58"/>
        <v>498504.16668118851</v>
      </c>
      <c r="J130" s="514">
        <f t="shared" si="42"/>
        <v>0</v>
      </c>
      <c r="K130" s="514"/>
      <c r="L130" s="525"/>
      <c r="M130" s="514">
        <f t="shared" si="53"/>
        <v>0</v>
      </c>
      <c r="N130" s="525"/>
      <c r="O130" s="514">
        <f t="shared" si="43"/>
        <v>0</v>
      </c>
      <c r="P130" s="514">
        <f t="shared" si="44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2045</v>
      </c>
      <c r="D131" s="374">
        <f>IF(F130+SUM(E$99:E130)=D$92,F130,D$92-SUM(E$99:E130))</f>
        <v>2359029.2018137351</v>
      </c>
      <c r="E131" s="522">
        <f t="shared" si="54"/>
        <v>195427.90909090909</v>
      </c>
      <c r="F131" s="523">
        <f t="shared" si="55"/>
        <v>2163601.2927228259</v>
      </c>
      <c r="G131" s="523">
        <f t="shared" si="56"/>
        <v>2261315.2472682805</v>
      </c>
      <c r="H131" s="526">
        <f t="shared" si="57"/>
        <v>474395.19169019174</v>
      </c>
      <c r="I131" s="577">
        <f t="shared" si="58"/>
        <v>474395.19169019174</v>
      </c>
      <c r="J131" s="514">
        <f t="shared" si="42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2046</v>
      </c>
      <c r="D132" s="374">
        <f>IF(F131+SUM(E$99:E131)=D$92,F131,D$92-SUM(E$99:E131))</f>
        <v>2163601.2927228259</v>
      </c>
      <c r="E132" s="522">
        <f t="shared" si="54"/>
        <v>195427.90909090909</v>
      </c>
      <c r="F132" s="523">
        <f t="shared" si="55"/>
        <v>1968173.3836319167</v>
      </c>
      <c r="G132" s="523">
        <f t="shared" si="56"/>
        <v>2065887.3381773713</v>
      </c>
      <c r="H132" s="526">
        <f t="shared" si="57"/>
        <v>450286.21669919498</v>
      </c>
      <c r="I132" s="577">
        <f t="shared" si="58"/>
        <v>450286.21669919498</v>
      </c>
      <c r="J132" s="514">
        <f t="shared" si="42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2047</v>
      </c>
      <c r="D133" s="374">
        <f>IF(F132+SUM(E$99:E132)=D$92,F132,D$92-SUM(E$99:E132))</f>
        <v>1968173.3836319167</v>
      </c>
      <c r="E133" s="522">
        <f t="shared" si="54"/>
        <v>195427.90909090909</v>
      </c>
      <c r="F133" s="523">
        <f t="shared" si="55"/>
        <v>1772745.4745410075</v>
      </c>
      <c r="G133" s="523">
        <f t="shared" si="56"/>
        <v>1870459.4290864621</v>
      </c>
      <c r="H133" s="526">
        <f t="shared" si="57"/>
        <v>426177.24170819821</v>
      </c>
      <c r="I133" s="577">
        <f t="shared" si="58"/>
        <v>426177.24170819821</v>
      </c>
      <c r="J133" s="514">
        <f t="shared" si="42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2048</v>
      </c>
      <c r="D134" s="374">
        <f>IF(F133+SUM(E$99:E133)=D$92,F133,D$92-SUM(E$99:E133))</f>
        <v>1772745.4745410075</v>
      </c>
      <c r="E134" s="522">
        <f t="shared" si="54"/>
        <v>195427.90909090909</v>
      </c>
      <c r="F134" s="523">
        <f t="shared" si="55"/>
        <v>1577317.5654500984</v>
      </c>
      <c r="G134" s="523">
        <f t="shared" si="56"/>
        <v>1675031.519995553</v>
      </c>
      <c r="H134" s="526">
        <f t="shared" si="57"/>
        <v>402068.26671720151</v>
      </c>
      <c r="I134" s="577">
        <f t="shared" si="58"/>
        <v>402068.26671720151</v>
      </c>
      <c r="J134" s="514">
        <f t="shared" si="42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2049</v>
      </c>
      <c r="D135" s="374">
        <f>IF(F134+SUM(E$99:E134)=D$92,F134,D$92-SUM(E$99:E134))</f>
        <v>1577317.5654500984</v>
      </c>
      <c r="E135" s="522">
        <f t="shared" si="54"/>
        <v>195427.90909090909</v>
      </c>
      <c r="F135" s="523">
        <f t="shared" si="55"/>
        <v>1381889.6563591892</v>
      </c>
      <c r="G135" s="523">
        <f t="shared" si="56"/>
        <v>1479603.6109046438</v>
      </c>
      <c r="H135" s="526">
        <f t="shared" si="57"/>
        <v>377959.2917262048</v>
      </c>
      <c r="I135" s="577">
        <f t="shared" si="58"/>
        <v>377959.2917262048</v>
      </c>
      <c r="J135" s="514">
        <f t="shared" si="42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2050</v>
      </c>
      <c r="D136" s="374">
        <f>IF(F135+SUM(E$99:E135)=D$92,F135,D$92-SUM(E$99:E135))</f>
        <v>1381889.6563591892</v>
      </c>
      <c r="E136" s="522">
        <f t="shared" si="54"/>
        <v>195427.90909090909</v>
      </c>
      <c r="F136" s="523">
        <f t="shared" si="55"/>
        <v>1186461.74726828</v>
      </c>
      <c r="G136" s="523">
        <f t="shared" si="56"/>
        <v>1284175.7018137346</v>
      </c>
      <c r="H136" s="526">
        <f t="shared" si="57"/>
        <v>353850.31673520803</v>
      </c>
      <c r="I136" s="577">
        <f t="shared" si="58"/>
        <v>353850.31673520803</v>
      </c>
      <c r="J136" s="514">
        <f t="shared" si="42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2051</v>
      </c>
      <c r="D137" s="374">
        <f>IF(F136+SUM(E$99:E136)=D$92,F136,D$92-SUM(E$99:E136))</f>
        <v>1186461.74726828</v>
      </c>
      <c r="E137" s="522">
        <f t="shared" si="54"/>
        <v>195427.90909090909</v>
      </c>
      <c r="F137" s="523">
        <f t="shared" si="55"/>
        <v>991033.83817737096</v>
      </c>
      <c r="G137" s="523">
        <f t="shared" si="56"/>
        <v>1088747.7927228254</v>
      </c>
      <c r="H137" s="526">
        <f t="shared" si="57"/>
        <v>329741.34174421127</v>
      </c>
      <c r="I137" s="577">
        <f t="shared" si="58"/>
        <v>329741.34174421127</v>
      </c>
      <c r="J137" s="514">
        <f t="shared" si="42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2052</v>
      </c>
      <c r="D138" s="374">
        <f>IF(F137+SUM(E$99:E137)=D$92,F137,D$92-SUM(E$99:E137))</f>
        <v>991033.83817737096</v>
      </c>
      <c r="E138" s="522">
        <f t="shared" si="54"/>
        <v>195427.90909090909</v>
      </c>
      <c r="F138" s="523">
        <f t="shared" si="55"/>
        <v>795605.9290864619</v>
      </c>
      <c r="G138" s="523">
        <f t="shared" si="56"/>
        <v>893319.88363191648</v>
      </c>
      <c r="H138" s="526">
        <f t="shared" si="57"/>
        <v>305632.36675321462</v>
      </c>
      <c r="I138" s="577">
        <f t="shared" si="58"/>
        <v>305632.36675321462</v>
      </c>
      <c r="J138" s="514">
        <f t="shared" si="42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2053</v>
      </c>
      <c r="D139" s="374">
        <f>IF(F138+SUM(E$99:E138)=D$92,F138,D$92-SUM(E$99:E138))</f>
        <v>795605.9290864619</v>
      </c>
      <c r="E139" s="522">
        <f t="shared" si="54"/>
        <v>195427.90909090909</v>
      </c>
      <c r="F139" s="523">
        <f t="shared" si="55"/>
        <v>600178.01999555284</v>
      </c>
      <c r="G139" s="523">
        <f t="shared" si="56"/>
        <v>697891.97454100731</v>
      </c>
      <c r="H139" s="526">
        <f t="shared" si="57"/>
        <v>281523.39176221786</v>
      </c>
      <c r="I139" s="577">
        <f t="shared" si="58"/>
        <v>281523.39176221786</v>
      </c>
      <c r="J139" s="514">
        <f t="shared" si="42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2054</v>
      </c>
      <c r="D140" s="374">
        <f>IF(F139+SUM(E$99:E139)=D$92,F139,D$92-SUM(E$99:E139))</f>
        <v>600178.01999555284</v>
      </c>
      <c r="E140" s="522">
        <f t="shared" si="54"/>
        <v>195427.90909090909</v>
      </c>
      <c r="F140" s="523">
        <f t="shared" si="55"/>
        <v>404750.11090464378</v>
      </c>
      <c r="G140" s="523">
        <f t="shared" si="56"/>
        <v>502464.06545009831</v>
      </c>
      <c r="H140" s="526">
        <f t="shared" si="57"/>
        <v>257414.41677122115</v>
      </c>
      <c r="I140" s="577">
        <f t="shared" si="58"/>
        <v>257414.41677122115</v>
      </c>
      <c r="J140" s="514">
        <f t="shared" si="42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2055</v>
      </c>
      <c r="D141" s="374">
        <f>IF(F140+SUM(E$99:E140)=D$92,F140,D$92-SUM(E$99:E140))</f>
        <v>404750.11090464378</v>
      </c>
      <c r="E141" s="522">
        <f t="shared" si="54"/>
        <v>195427.90909090909</v>
      </c>
      <c r="F141" s="523">
        <f t="shared" si="55"/>
        <v>209322.20181373469</v>
      </c>
      <c r="G141" s="523">
        <f t="shared" si="56"/>
        <v>307036.15635918925</v>
      </c>
      <c r="H141" s="526">
        <f t="shared" si="57"/>
        <v>233305.44178022441</v>
      </c>
      <c r="I141" s="577">
        <f t="shared" si="58"/>
        <v>233305.44178022441</v>
      </c>
      <c r="J141" s="514">
        <f t="shared" si="42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2056</v>
      </c>
      <c r="D142" s="374">
        <f>IF(F141+SUM(E$99:E141)=D$92,F141,D$92-SUM(E$99:E141))</f>
        <v>209322.20181373469</v>
      </c>
      <c r="E142" s="522">
        <f t="shared" si="54"/>
        <v>195427.90909090909</v>
      </c>
      <c r="F142" s="523">
        <f t="shared" si="55"/>
        <v>13894.292722825601</v>
      </c>
      <c r="G142" s="523">
        <f t="shared" si="56"/>
        <v>111608.24726828015</v>
      </c>
      <c r="H142" s="526">
        <f t="shared" si="57"/>
        <v>209196.46678922768</v>
      </c>
      <c r="I142" s="577">
        <f t="shared" si="58"/>
        <v>209196.46678922768</v>
      </c>
      <c r="J142" s="514">
        <f t="shared" si="42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2057</v>
      </c>
      <c r="D143" s="374">
        <f>IF(F142+SUM(E$99:E142)=D$92,F142,D$92-SUM(E$99:E142))</f>
        <v>13894.292722825601</v>
      </c>
      <c r="E143" s="522">
        <f t="shared" si="54"/>
        <v>13894.292722825601</v>
      </c>
      <c r="F143" s="523">
        <f t="shared" si="55"/>
        <v>0</v>
      </c>
      <c r="G143" s="523">
        <f t="shared" si="56"/>
        <v>6947.1463614128006</v>
      </c>
      <c r="H143" s="526">
        <f t="shared" si="57"/>
        <v>14751.327824235723</v>
      </c>
      <c r="I143" s="577">
        <f t="shared" si="58"/>
        <v>14751.327824235723</v>
      </c>
      <c r="J143" s="514">
        <f t="shared" si="42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42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42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42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42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42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42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42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42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42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42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42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8598827.9999999981</v>
      </c>
      <c r="F155" s="375"/>
      <c r="G155" s="375"/>
      <c r="H155" s="375">
        <f>SUM(H99:H154)</f>
        <v>31293483.111618832</v>
      </c>
      <c r="I155" s="375">
        <f>SUM(I99:I154)</f>
        <v>31293483.111618832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9" priority="2" stopIfTrue="1" operator="equal">
      <formula>$I$10</formula>
    </cfRule>
  </conditionalFormatting>
  <conditionalFormatting sqref="C99:C154">
    <cfRule type="cellIs" dxfId="98" priority="3" stopIfTrue="1" operator="equal">
      <formula>$J$92</formula>
    </cfRule>
  </conditionalFormatting>
  <conditionalFormatting sqref="C72">
    <cfRule type="cellIs" dxfId="9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topLeftCell="A13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473481.44242192851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473481.44242192851</v>
      </c>
      <c r="O6" s="269"/>
      <c r="P6" s="269"/>
    </row>
    <row r="7" spans="1:17" ht="13.5" thickBot="1">
      <c r="C7" s="467" t="s">
        <v>48</v>
      </c>
      <c r="D7" s="624" t="s">
        <v>296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298</v>
      </c>
      <c r="E9" s="666" t="s">
        <v>496</v>
      </c>
      <c r="F9" s="478"/>
      <c r="G9" s="672" t="s">
        <v>549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101043.02325581395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3466917.3849904118</v>
      </c>
      <c r="E26" s="609">
        <v>103448.80952380953</v>
      </c>
      <c r="F26" s="626">
        <v>3363468.5754666021</v>
      </c>
      <c r="G26" s="609">
        <v>487467.09986700577</v>
      </c>
      <c r="H26" s="610">
        <v>487467.09986700577</v>
      </c>
      <c r="I26" s="511">
        <f t="shared" si="6"/>
        <v>0</v>
      </c>
      <c r="J26" s="511"/>
      <c r="K26" s="518">
        <f t="shared" ref="K26" si="18">G26</f>
        <v>487467.09986700577</v>
      </c>
      <c r="L26" s="519">
        <f t="shared" ref="L26" si="19">IF(K26&lt;&gt;0,+G26-K26,0)</f>
        <v>0</v>
      </c>
      <c r="M26" s="518">
        <f t="shared" ref="M26" si="20">H26</f>
        <v>487467.09986700577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3363468.5754666021</v>
      </c>
      <c r="E27" s="609">
        <v>103448.80952380953</v>
      </c>
      <c r="F27" s="626">
        <v>3260019.7659427924</v>
      </c>
      <c r="G27" s="609">
        <v>521810.81321918749</v>
      </c>
      <c r="H27" s="610">
        <v>521810.81321918749</v>
      </c>
      <c r="I27" s="511">
        <f t="shared" si="6"/>
        <v>0</v>
      </c>
      <c r="J27" s="511"/>
      <c r="K27" s="518">
        <f t="shared" ref="K27" si="21">G27</f>
        <v>521810.81321918749</v>
      </c>
      <c r="L27" s="519">
        <f t="shared" ref="L27" si="22">IF(K27&lt;&gt;0,+G27-K27,0)</f>
        <v>0</v>
      </c>
      <c r="M27" s="518">
        <f t="shared" ref="M27" si="23">H27</f>
        <v>521810.81321918749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3">
      <c r="B28" s="195" t="str">
        <f t="shared" si="5"/>
        <v/>
      </c>
      <c r="C28" s="669">
        <f>IF(D11="","-",+C27+1)</f>
        <v>2024</v>
      </c>
      <c r="D28" s="626">
        <v>3260019.7659427924</v>
      </c>
      <c r="E28" s="609">
        <v>98746.590909090912</v>
      </c>
      <c r="F28" s="626">
        <v>3161273.1750337016</v>
      </c>
      <c r="G28" s="609">
        <v>482505.9542817038</v>
      </c>
      <c r="H28" s="610">
        <v>482505.9542817038</v>
      </c>
      <c r="I28" s="511">
        <f t="shared" si="6"/>
        <v>0</v>
      </c>
      <c r="J28" s="511"/>
      <c r="K28" s="518">
        <f t="shared" ref="K28" si="26">G28</f>
        <v>482505.9542817038</v>
      </c>
      <c r="L28" s="519">
        <f t="shared" ref="L28" si="27">IF(K28&lt;&gt;0,+G28-K28,0)</f>
        <v>0</v>
      </c>
      <c r="M28" s="518">
        <f t="shared" ref="M28" si="28">H28</f>
        <v>482505.9542817038</v>
      </c>
      <c r="N28" s="514">
        <f t="shared" ref="N28" si="29">IF(M28&lt;&gt;0,+H28-M28,0)</f>
        <v>0</v>
      </c>
      <c r="O28" s="514">
        <f t="shared" ref="O28" si="30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3161273.1750337016</v>
      </c>
      <c r="E29" s="522">
        <f t="shared" ref="E29:E72" si="31">IF(+$I$14&lt;F28,$I$14,D29)</f>
        <v>101043.02325581395</v>
      </c>
      <c r="F29" s="523">
        <f t="shared" ref="F29:F72" si="32">+D29-E29</f>
        <v>3060230.1517778877</v>
      </c>
      <c r="G29" s="524">
        <f t="shared" ref="G29:G52" si="33">+I$12*((D29+F29)/2)+E29</f>
        <v>473481.44242192851</v>
      </c>
      <c r="H29" s="491">
        <f t="shared" ref="H29:H52" si="34">+I$13*((D29+F29)/2)+E29</f>
        <v>473481.44242192851</v>
      </c>
      <c r="I29" s="511">
        <f t="shared" si="6"/>
        <v>0</v>
      </c>
      <c r="J29" s="511"/>
      <c r="K29" s="525"/>
      <c r="L29" s="514">
        <f t="shared" ref="L29:L72" si="3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3060230.1517778877</v>
      </c>
      <c r="E30" s="522">
        <f t="shared" si="31"/>
        <v>101043.02325581395</v>
      </c>
      <c r="F30" s="523">
        <f t="shared" si="32"/>
        <v>2959187.1285220739</v>
      </c>
      <c r="G30" s="524">
        <f t="shared" si="33"/>
        <v>461383.94705067831</v>
      </c>
      <c r="H30" s="491">
        <f t="shared" si="34"/>
        <v>461383.94705067831</v>
      </c>
      <c r="I30" s="511">
        <f t="shared" si="6"/>
        <v>0</v>
      </c>
      <c r="J30" s="511"/>
      <c r="K30" s="525"/>
      <c r="L30" s="514">
        <f t="shared" si="3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2959187.1285220739</v>
      </c>
      <c r="E31" s="522">
        <f t="shared" si="31"/>
        <v>101043.02325581395</v>
      </c>
      <c r="F31" s="523">
        <f t="shared" si="32"/>
        <v>2858144.10526626</v>
      </c>
      <c r="G31" s="524">
        <f t="shared" si="33"/>
        <v>449286.45167942822</v>
      </c>
      <c r="H31" s="491">
        <f t="shared" si="34"/>
        <v>449286.45167942822</v>
      </c>
      <c r="I31" s="511">
        <f t="shared" si="6"/>
        <v>0</v>
      </c>
      <c r="J31" s="511"/>
      <c r="K31" s="525"/>
      <c r="L31" s="514">
        <f t="shared" si="3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2858144.10526626</v>
      </c>
      <c r="E32" s="522">
        <f t="shared" si="31"/>
        <v>101043.02325581395</v>
      </c>
      <c r="F32" s="523">
        <f t="shared" si="32"/>
        <v>2757101.0820104461</v>
      </c>
      <c r="G32" s="524">
        <f t="shared" si="33"/>
        <v>437188.95630817802</v>
      </c>
      <c r="H32" s="491">
        <f t="shared" si="34"/>
        <v>437188.95630817802</v>
      </c>
      <c r="I32" s="511">
        <f t="shared" si="6"/>
        <v>0</v>
      </c>
      <c r="J32" s="511"/>
      <c r="K32" s="525"/>
      <c r="L32" s="514">
        <f t="shared" si="3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2757101.0820104461</v>
      </c>
      <c r="E33" s="522">
        <f t="shared" si="31"/>
        <v>101043.02325581395</v>
      </c>
      <c r="F33" s="523">
        <f t="shared" si="32"/>
        <v>2656058.0587546322</v>
      </c>
      <c r="G33" s="524">
        <f t="shared" si="33"/>
        <v>425091.46093692794</v>
      </c>
      <c r="H33" s="491">
        <f t="shared" si="34"/>
        <v>425091.46093692794</v>
      </c>
      <c r="I33" s="511">
        <f t="shared" si="6"/>
        <v>0</v>
      </c>
      <c r="J33" s="511"/>
      <c r="K33" s="525"/>
      <c r="L33" s="514">
        <f t="shared" si="3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2656058.0587546322</v>
      </c>
      <c r="E34" s="522">
        <f t="shared" si="31"/>
        <v>101043.02325581395</v>
      </c>
      <c r="F34" s="523">
        <f t="shared" si="32"/>
        <v>2555015.0354988184</v>
      </c>
      <c r="G34" s="524">
        <f t="shared" si="33"/>
        <v>412993.96556567773</v>
      </c>
      <c r="H34" s="491">
        <f t="shared" si="34"/>
        <v>412993.96556567773</v>
      </c>
      <c r="I34" s="511">
        <f t="shared" si="6"/>
        <v>0</v>
      </c>
      <c r="J34" s="511"/>
      <c r="K34" s="525"/>
      <c r="L34" s="514">
        <f t="shared" si="3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2555015.0354988184</v>
      </c>
      <c r="E35" s="522">
        <f t="shared" si="31"/>
        <v>101043.02325581395</v>
      </c>
      <c r="F35" s="523">
        <f t="shared" si="32"/>
        <v>2453972.0122430045</v>
      </c>
      <c r="G35" s="524">
        <f t="shared" si="33"/>
        <v>400896.47019442765</v>
      </c>
      <c r="H35" s="491">
        <f t="shared" si="34"/>
        <v>400896.47019442765</v>
      </c>
      <c r="I35" s="511">
        <f t="shared" si="6"/>
        <v>0</v>
      </c>
      <c r="J35" s="511"/>
      <c r="K35" s="525"/>
      <c r="L35" s="514">
        <f t="shared" si="3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2453972.0122430045</v>
      </c>
      <c r="E36" s="522">
        <f t="shared" si="31"/>
        <v>101043.02325581395</v>
      </c>
      <c r="F36" s="523">
        <f t="shared" si="32"/>
        <v>2352928.9889871906</v>
      </c>
      <c r="G36" s="524">
        <f t="shared" si="33"/>
        <v>388798.97482317756</v>
      </c>
      <c r="H36" s="491">
        <f t="shared" si="34"/>
        <v>388798.97482317756</v>
      </c>
      <c r="I36" s="511">
        <f t="shared" si="6"/>
        <v>0</v>
      </c>
      <c r="J36" s="511"/>
      <c r="K36" s="525"/>
      <c r="L36" s="514">
        <f t="shared" si="3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2352928.9889871906</v>
      </c>
      <c r="E37" s="522">
        <f t="shared" si="31"/>
        <v>101043.02325581395</v>
      </c>
      <c r="F37" s="523">
        <f t="shared" si="32"/>
        <v>2251885.9657313768</v>
      </c>
      <c r="G37" s="524">
        <f t="shared" si="33"/>
        <v>376701.47945192736</v>
      </c>
      <c r="H37" s="491">
        <f t="shared" si="34"/>
        <v>376701.47945192736</v>
      </c>
      <c r="I37" s="511">
        <f t="shared" si="6"/>
        <v>0</v>
      </c>
      <c r="J37" s="511"/>
      <c r="K37" s="525"/>
      <c r="L37" s="514">
        <f t="shared" si="3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2251885.9657313768</v>
      </c>
      <c r="E38" s="522">
        <f t="shared" si="31"/>
        <v>101043.02325581395</v>
      </c>
      <c r="F38" s="523">
        <f t="shared" si="32"/>
        <v>2150842.9424755629</v>
      </c>
      <c r="G38" s="524">
        <f t="shared" si="33"/>
        <v>364603.98408067727</v>
      </c>
      <c r="H38" s="491">
        <f t="shared" si="34"/>
        <v>364603.98408067727</v>
      </c>
      <c r="I38" s="511">
        <f t="shared" si="6"/>
        <v>0</v>
      </c>
      <c r="J38" s="511"/>
      <c r="K38" s="525"/>
      <c r="L38" s="514">
        <f t="shared" si="3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2150842.9424755629</v>
      </c>
      <c r="E39" s="522">
        <f t="shared" si="31"/>
        <v>101043.02325581395</v>
      </c>
      <c r="F39" s="523">
        <f t="shared" si="32"/>
        <v>2049799.919219749</v>
      </c>
      <c r="G39" s="524">
        <f t="shared" si="33"/>
        <v>352506.48870942707</v>
      </c>
      <c r="H39" s="491">
        <f t="shared" si="34"/>
        <v>352506.48870942707</v>
      </c>
      <c r="I39" s="511">
        <f t="shared" si="6"/>
        <v>0</v>
      </c>
      <c r="J39" s="511"/>
      <c r="K39" s="525"/>
      <c r="L39" s="514">
        <f t="shared" si="3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2049799.919219749</v>
      </c>
      <c r="E40" s="522">
        <f t="shared" si="31"/>
        <v>101043.02325581395</v>
      </c>
      <c r="F40" s="523">
        <f t="shared" si="32"/>
        <v>1948756.8959639352</v>
      </c>
      <c r="G40" s="524">
        <f t="shared" si="33"/>
        <v>340408.99333817698</v>
      </c>
      <c r="H40" s="491">
        <f t="shared" si="34"/>
        <v>340408.99333817698</v>
      </c>
      <c r="I40" s="511">
        <f t="shared" si="6"/>
        <v>0</v>
      </c>
      <c r="J40" s="511"/>
      <c r="K40" s="525"/>
      <c r="L40" s="514">
        <f t="shared" si="3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1948756.8959639352</v>
      </c>
      <c r="E41" s="522">
        <f t="shared" si="31"/>
        <v>101043.02325581395</v>
      </c>
      <c r="F41" s="523">
        <f t="shared" si="32"/>
        <v>1847713.8727081213</v>
      </c>
      <c r="G41" s="524">
        <f t="shared" si="33"/>
        <v>328311.49796692684</v>
      </c>
      <c r="H41" s="491">
        <f t="shared" si="34"/>
        <v>328311.49796692684</v>
      </c>
      <c r="I41" s="511">
        <f t="shared" si="6"/>
        <v>0</v>
      </c>
      <c r="J41" s="511"/>
      <c r="K41" s="525"/>
      <c r="L41" s="514">
        <f t="shared" si="3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1847713.8727081213</v>
      </c>
      <c r="E42" s="522">
        <f t="shared" si="31"/>
        <v>101043.02325581395</v>
      </c>
      <c r="F42" s="523">
        <f t="shared" si="32"/>
        <v>1746670.8494523074</v>
      </c>
      <c r="G42" s="524">
        <f t="shared" si="33"/>
        <v>316214.00259567669</v>
      </c>
      <c r="H42" s="491">
        <f t="shared" si="34"/>
        <v>316214.00259567669</v>
      </c>
      <c r="I42" s="511">
        <f t="shared" si="6"/>
        <v>0</v>
      </c>
      <c r="J42" s="511"/>
      <c r="K42" s="525"/>
      <c r="L42" s="514">
        <f t="shared" si="3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1746670.8494523074</v>
      </c>
      <c r="E43" s="522">
        <f t="shared" si="31"/>
        <v>101043.02325581395</v>
      </c>
      <c r="F43" s="523">
        <f t="shared" si="32"/>
        <v>1645627.8261964936</v>
      </c>
      <c r="G43" s="524">
        <f t="shared" si="33"/>
        <v>304116.50722442655</v>
      </c>
      <c r="H43" s="491">
        <f t="shared" si="34"/>
        <v>304116.50722442655</v>
      </c>
      <c r="I43" s="511">
        <f t="shared" si="6"/>
        <v>0</v>
      </c>
      <c r="J43" s="511"/>
      <c r="K43" s="525"/>
      <c r="L43" s="514">
        <f t="shared" si="3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1645627.8261964936</v>
      </c>
      <c r="E44" s="522">
        <f t="shared" si="31"/>
        <v>101043.02325581395</v>
      </c>
      <c r="F44" s="523">
        <f t="shared" si="32"/>
        <v>1544584.8029406797</v>
      </c>
      <c r="G44" s="524">
        <f t="shared" si="33"/>
        <v>292019.0118531764</v>
      </c>
      <c r="H44" s="491">
        <f t="shared" si="34"/>
        <v>292019.0118531764</v>
      </c>
      <c r="I44" s="511">
        <f t="shared" si="6"/>
        <v>0</v>
      </c>
      <c r="J44" s="511"/>
      <c r="K44" s="525"/>
      <c r="L44" s="514">
        <f t="shared" si="3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1544584.8029406797</v>
      </c>
      <c r="E45" s="522">
        <f t="shared" si="31"/>
        <v>101043.02325581395</v>
      </c>
      <c r="F45" s="523">
        <f t="shared" si="32"/>
        <v>1443541.7796848658</v>
      </c>
      <c r="G45" s="524">
        <f t="shared" si="33"/>
        <v>279921.51648192632</v>
      </c>
      <c r="H45" s="491">
        <f t="shared" si="34"/>
        <v>279921.51648192632</v>
      </c>
      <c r="I45" s="511">
        <f t="shared" si="6"/>
        <v>0</v>
      </c>
      <c r="J45" s="511"/>
      <c r="K45" s="525"/>
      <c r="L45" s="514">
        <f t="shared" si="3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1443541.7796848658</v>
      </c>
      <c r="E46" s="522">
        <f t="shared" si="31"/>
        <v>101043.02325581395</v>
      </c>
      <c r="F46" s="523">
        <f t="shared" si="32"/>
        <v>1342498.756429052</v>
      </c>
      <c r="G46" s="524">
        <f t="shared" si="33"/>
        <v>267824.02111067611</v>
      </c>
      <c r="H46" s="491">
        <f t="shared" si="34"/>
        <v>267824.02111067611</v>
      </c>
      <c r="I46" s="511">
        <f t="shared" si="6"/>
        <v>0</v>
      </c>
      <c r="J46" s="511"/>
      <c r="K46" s="525"/>
      <c r="L46" s="514">
        <f t="shared" si="3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1342498.756429052</v>
      </c>
      <c r="E47" s="522">
        <f t="shared" si="31"/>
        <v>101043.02325581395</v>
      </c>
      <c r="F47" s="523">
        <f t="shared" si="32"/>
        <v>1241455.7331732381</v>
      </c>
      <c r="G47" s="524">
        <f t="shared" si="33"/>
        <v>255726.52573942603</v>
      </c>
      <c r="H47" s="491">
        <f t="shared" si="34"/>
        <v>255726.52573942603</v>
      </c>
      <c r="I47" s="511">
        <f t="shared" si="6"/>
        <v>0</v>
      </c>
      <c r="J47" s="511"/>
      <c r="K47" s="525"/>
      <c r="L47" s="514">
        <f t="shared" si="3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1241455.7331732381</v>
      </c>
      <c r="E48" s="522">
        <f t="shared" si="31"/>
        <v>101043.02325581395</v>
      </c>
      <c r="F48" s="523">
        <f t="shared" si="32"/>
        <v>1140412.7099174242</v>
      </c>
      <c r="G48" s="524">
        <f t="shared" si="33"/>
        <v>243629.03036817588</v>
      </c>
      <c r="H48" s="491">
        <f t="shared" si="34"/>
        <v>243629.03036817588</v>
      </c>
      <c r="I48" s="511">
        <f t="shared" si="6"/>
        <v>0</v>
      </c>
      <c r="J48" s="511"/>
      <c r="K48" s="525"/>
      <c r="L48" s="514">
        <f t="shared" si="3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1140412.7099174242</v>
      </c>
      <c r="E49" s="522">
        <f t="shared" si="31"/>
        <v>101043.02325581395</v>
      </c>
      <c r="F49" s="523">
        <f t="shared" si="32"/>
        <v>1039369.6866616103</v>
      </c>
      <c r="G49" s="524">
        <f t="shared" si="33"/>
        <v>231531.53499692574</v>
      </c>
      <c r="H49" s="491">
        <f t="shared" si="34"/>
        <v>231531.53499692574</v>
      </c>
      <c r="I49" s="511">
        <f t="shared" si="6"/>
        <v>0</v>
      </c>
      <c r="J49" s="511"/>
      <c r="K49" s="525"/>
      <c r="L49" s="514">
        <f t="shared" si="3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1039369.6866616103</v>
      </c>
      <c r="E50" s="522">
        <f t="shared" si="31"/>
        <v>101043.02325581395</v>
      </c>
      <c r="F50" s="523">
        <f t="shared" si="32"/>
        <v>938326.66340579628</v>
      </c>
      <c r="G50" s="524">
        <f t="shared" si="33"/>
        <v>219434.03962567559</v>
      </c>
      <c r="H50" s="491">
        <f t="shared" si="34"/>
        <v>219434.03962567559</v>
      </c>
      <c r="I50" s="511">
        <f t="shared" si="6"/>
        <v>0</v>
      </c>
      <c r="J50" s="511"/>
      <c r="K50" s="525"/>
      <c r="L50" s="514">
        <f t="shared" si="3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938326.66340579628</v>
      </c>
      <c r="E51" s="522">
        <f t="shared" si="31"/>
        <v>101043.02325581395</v>
      </c>
      <c r="F51" s="523">
        <f t="shared" si="32"/>
        <v>837283.6401499823</v>
      </c>
      <c r="G51" s="524">
        <f t="shared" si="33"/>
        <v>207336.54425442545</v>
      </c>
      <c r="H51" s="491">
        <f t="shared" si="34"/>
        <v>207336.54425442545</v>
      </c>
      <c r="I51" s="511">
        <f t="shared" si="6"/>
        <v>0</v>
      </c>
      <c r="J51" s="511"/>
      <c r="K51" s="525"/>
      <c r="L51" s="514">
        <f t="shared" si="3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837283.6401499823</v>
      </c>
      <c r="E52" s="522">
        <f t="shared" si="31"/>
        <v>101043.02325581395</v>
      </c>
      <c r="F52" s="523">
        <f t="shared" si="32"/>
        <v>736240.61689416831</v>
      </c>
      <c r="G52" s="524">
        <f t="shared" si="33"/>
        <v>195239.0488831753</v>
      </c>
      <c r="H52" s="491">
        <f t="shared" si="34"/>
        <v>195239.0488831753</v>
      </c>
      <c r="I52" s="511">
        <f t="shared" si="6"/>
        <v>0</v>
      </c>
      <c r="J52" s="511"/>
      <c r="K52" s="525"/>
      <c r="L52" s="514">
        <f t="shared" si="3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736240.61689416831</v>
      </c>
      <c r="E53" s="522">
        <f t="shared" si="31"/>
        <v>101043.02325581395</v>
      </c>
      <c r="F53" s="523">
        <f t="shared" si="32"/>
        <v>635197.59363835433</v>
      </c>
      <c r="G53" s="524">
        <f t="shared" ref="G53:G72" si="36">+I$12*((D53+F53)/2)+E53</f>
        <v>183141.55351192516</v>
      </c>
      <c r="H53" s="491">
        <f t="shared" ref="H53:H72" si="37">+I$13*((D53+F53)/2)+E53</f>
        <v>183141.55351192516</v>
      </c>
      <c r="I53" s="511">
        <f t="shared" si="6"/>
        <v>0</v>
      </c>
      <c r="J53" s="511"/>
      <c r="K53" s="525"/>
      <c r="L53" s="514">
        <f t="shared" si="3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635197.59363835433</v>
      </c>
      <c r="E54" s="522">
        <f t="shared" si="31"/>
        <v>101043.02325581395</v>
      </c>
      <c r="F54" s="523">
        <f t="shared" si="32"/>
        <v>534154.57038254035</v>
      </c>
      <c r="G54" s="524">
        <f t="shared" si="36"/>
        <v>171044.05814067498</v>
      </c>
      <c r="H54" s="491">
        <f t="shared" si="37"/>
        <v>171044.05814067498</v>
      </c>
      <c r="I54" s="511">
        <f t="shared" si="6"/>
        <v>0</v>
      </c>
      <c r="J54" s="511"/>
      <c r="K54" s="525"/>
      <c r="L54" s="514">
        <f t="shared" si="3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534154.57038254035</v>
      </c>
      <c r="E55" s="522">
        <f t="shared" si="31"/>
        <v>101043.02325581395</v>
      </c>
      <c r="F55" s="523">
        <f t="shared" si="32"/>
        <v>433111.54712672636</v>
      </c>
      <c r="G55" s="524">
        <f t="shared" si="36"/>
        <v>158946.56276942484</v>
      </c>
      <c r="H55" s="491">
        <f t="shared" si="37"/>
        <v>158946.56276942484</v>
      </c>
      <c r="I55" s="511">
        <f t="shared" si="6"/>
        <v>0</v>
      </c>
      <c r="J55" s="511"/>
      <c r="K55" s="525"/>
      <c r="L55" s="514">
        <f t="shared" si="3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433111.54712672636</v>
      </c>
      <c r="E56" s="522">
        <f t="shared" si="31"/>
        <v>101043.02325581395</v>
      </c>
      <c r="F56" s="523">
        <f t="shared" si="32"/>
        <v>332068.52387091238</v>
      </c>
      <c r="G56" s="524">
        <f t="shared" si="36"/>
        <v>146849.06739817469</v>
      </c>
      <c r="H56" s="491">
        <f t="shared" si="37"/>
        <v>146849.06739817469</v>
      </c>
      <c r="I56" s="511">
        <f t="shared" si="6"/>
        <v>0</v>
      </c>
      <c r="J56" s="511"/>
      <c r="K56" s="525"/>
      <c r="L56" s="514">
        <f t="shared" si="3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332068.52387091238</v>
      </c>
      <c r="E57" s="522">
        <f t="shared" si="31"/>
        <v>101043.02325581395</v>
      </c>
      <c r="F57" s="523">
        <f t="shared" si="32"/>
        <v>231025.50061509843</v>
      </c>
      <c r="G57" s="524">
        <f t="shared" si="36"/>
        <v>134751.57202692455</v>
      </c>
      <c r="H57" s="491">
        <f t="shared" si="37"/>
        <v>134751.57202692455</v>
      </c>
      <c r="I57" s="511">
        <f t="shared" si="6"/>
        <v>0</v>
      </c>
      <c r="J57" s="511"/>
      <c r="K57" s="525"/>
      <c r="L57" s="514">
        <f t="shared" si="3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231025.50061509843</v>
      </c>
      <c r="E58" s="522">
        <f t="shared" si="31"/>
        <v>101043.02325581395</v>
      </c>
      <c r="F58" s="523">
        <f t="shared" si="32"/>
        <v>129982.47735928447</v>
      </c>
      <c r="G58" s="524">
        <f t="shared" si="36"/>
        <v>122654.07665567441</v>
      </c>
      <c r="H58" s="491">
        <f t="shared" si="37"/>
        <v>122654.07665567441</v>
      </c>
      <c r="I58" s="511">
        <f t="shared" si="6"/>
        <v>0</v>
      </c>
      <c r="J58" s="511"/>
      <c r="K58" s="525"/>
      <c r="L58" s="514">
        <f t="shared" si="3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129982.47735928447</v>
      </c>
      <c r="E59" s="522">
        <f t="shared" si="31"/>
        <v>101043.02325581395</v>
      </c>
      <c r="F59" s="523">
        <f t="shared" si="32"/>
        <v>28939.454103470518</v>
      </c>
      <c r="G59" s="524">
        <f t="shared" si="36"/>
        <v>110556.58128442425</v>
      </c>
      <c r="H59" s="491">
        <f t="shared" si="37"/>
        <v>110556.58128442425</v>
      </c>
      <c r="I59" s="511">
        <f t="shared" si="6"/>
        <v>0</v>
      </c>
      <c r="J59" s="511"/>
      <c r="K59" s="525"/>
      <c r="L59" s="514">
        <f t="shared" si="3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28939.454103470518</v>
      </c>
      <c r="E60" s="522">
        <f t="shared" si="31"/>
        <v>28939.454103470518</v>
      </c>
      <c r="F60" s="523">
        <f t="shared" si="32"/>
        <v>0</v>
      </c>
      <c r="G60" s="524">
        <f t="shared" si="36"/>
        <v>30671.859274963128</v>
      </c>
      <c r="H60" s="491">
        <f t="shared" si="37"/>
        <v>30671.859274963128</v>
      </c>
      <c r="I60" s="511">
        <f t="shared" si="6"/>
        <v>0</v>
      </c>
      <c r="J60" s="511"/>
      <c r="K60" s="525"/>
      <c r="L60" s="514">
        <f t="shared" si="3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31"/>
        <v>0</v>
      </c>
      <c r="F61" s="523">
        <f t="shared" si="32"/>
        <v>0</v>
      </c>
      <c r="G61" s="524">
        <f t="shared" si="36"/>
        <v>0</v>
      </c>
      <c r="H61" s="491">
        <f t="shared" si="37"/>
        <v>0</v>
      </c>
      <c r="I61" s="511">
        <f t="shared" si="6"/>
        <v>0</v>
      </c>
      <c r="J61" s="511"/>
      <c r="K61" s="525"/>
      <c r="L61" s="514">
        <f t="shared" si="3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31"/>
        <v>0</v>
      </c>
      <c r="F62" s="523">
        <f t="shared" si="32"/>
        <v>0</v>
      </c>
      <c r="G62" s="524">
        <f t="shared" si="36"/>
        <v>0</v>
      </c>
      <c r="H62" s="491">
        <f t="shared" si="37"/>
        <v>0</v>
      </c>
      <c r="I62" s="511">
        <f t="shared" si="6"/>
        <v>0</v>
      </c>
      <c r="J62" s="511"/>
      <c r="K62" s="525"/>
      <c r="L62" s="514">
        <f t="shared" si="3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31"/>
        <v>0</v>
      </c>
      <c r="F63" s="523">
        <f t="shared" si="32"/>
        <v>0</v>
      </c>
      <c r="G63" s="524">
        <f t="shared" si="36"/>
        <v>0</v>
      </c>
      <c r="H63" s="491">
        <f t="shared" si="37"/>
        <v>0</v>
      </c>
      <c r="I63" s="511">
        <f t="shared" si="6"/>
        <v>0</v>
      </c>
      <c r="J63" s="511"/>
      <c r="K63" s="525"/>
      <c r="L63" s="514">
        <f t="shared" si="3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31"/>
        <v>0</v>
      </c>
      <c r="F64" s="523">
        <f t="shared" si="32"/>
        <v>0</v>
      </c>
      <c r="G64" s="524">
        <f t="shared" si="36"/>
        <v>0</v>
      </c>
      <c r="H64" s="491">
        <f t="shared" si="37"/>
        <v>0</v>
      </c>
      <c r="I64" s="511">
        <f t="shared" si="6"/>
        <v>0</v>
      </c>
      <c r="J64" s="511"/>
      <c r="K64" s="525"/>
      <c r="L64" s="514">
        <f t="shared" si="3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31"/>
        <v>0</v>
      </c>
      <c r="F65" s="523">
        <f t="shared" si="32"/>
        <v>0</v>
      </c>
      <c r="G65" s="524">
        <f t="shared" si="36"/>
        <v>0</v>
      </c>
      <c r="H65" s="491">
        <f t="shared" si="37"/>
        <v>0</v>
      </c>
      <c r="I65" s="511">
        <f t="shared" si="6"/>
        <v>0</v>
      </c>
      <c r="J65" s="511"/>
      <c r="K65" s="525"/>
      <c r="L65" s="514">
        <f t="shared" si="3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31"/>
        <v>0</v>
      </c>
      <c r="F66" s="523">
        <f t="shared" si="32"/>
        <v>0</v>
      </c>
      <c r="G66" s="524">
        <f t="shared" si="36"/>
        <v>0</v>
      </c>
      <c r="H66" s="491">
        <f t="shared" si="37"/>
        <v>0</v>
      </c>
      <c r="I66" s="511">
        <f t="shared" si="6"/>
        <v>0</v>
      </c>
      <c r="J66" s="511"/>
      <c r="K66" s="525"/>
      <c r="L66" s="514">
        <f t="shared" si="3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31"/>
        <v>0</v>
      </c>
      <c r="F67" s="523">
        <f t="shared" si="32"/>
        <v>0</v>
      </c>
      <c r="G67" s="524">
        <f t="shared" si="36"/>
        <v>0</v>
      </c>
      <c r="H67" s="491">
        <f t="shared" si="37"/>
        <v>0</v>
      </c>
      <c r="I67" s="511">
        <f t="shared" si="6"/>
        <v>0</v>
      </c>
      <c r="J67" s="511"/>
      <c r="K67" s="525"/>
      <c r="L67" s="514">
        <f t="shared" si="3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31"/>
        <v>0</v>
      </c>
      <c r="F68" s="523">
        <f t="shared" si="32"/>
        <v>0</v>
      </c>
      <c r="G68" s="524">
        <f t="shared" si="36"/>
        <v>0</v>
      </c>
      <c r="H68" s="491">
        <f t="shared" si="37"/>
        <v>0</v>
      </c>
      <c r="I68" s="511">
        <f t="shared" si="6"/>
        <v>0</v>
      </c>
      <c r="J68" s="511"/>
      <c r="K68" s="525"/>
      <c r="L68" s="514">
        <f t="shared" si="3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31"/>
        <v>0</v>
      </c>
      <c r="F69" s="523">
        <f t="shared" si="32"/>
        <v>0</v>
      </c>
      <c r="G69" s="524">
        <f t="shared" si="36"/>
        <v>0</v>
      </c>
      <c r="H69" s="491">
        <f t="shared" si="37"/>
        <v>0</v>
      </c>
      <c r="I69" s="511">
        <f t="shared" si="6"/>
        <v>0</v>
      </c>
      <c r="J69" s="511"/>
      <c r="K69" s="525"/>
      <c r="L69" s="514">
        <f t="shared" si="3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31"/>
        <v>0</v>
      </c>
      <c r="F70" s="523">
        <f t="shared" si="32"/>
        <v>0</v>
      </c>
      <c r="G70" s="524">
        <f t="shared" si="36"/>
        <v>0</v>
      </c>
      <c r="H70" s="491">
        <f t="shared" si="37"/>
        <v>0</v>
      </c>
      <c r="I70" s="511">
        <f t="shared" si="6"/>
        <v>0</v>
      </c>
      <c r="J70" s="511"/>
      <c r="K70" s="525"/>
      <c r="L70" s="514">
        <f t="shared" si="3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31"/>
        <v>0</v>
      </c>
      <c r="F71" s="523">
        <f t="shared" si="32"/>
        <v>0</v>
      </c>
      <c r="G71" s="524">
        <f t="shared" si="36"/>
        <v>0</v>
      </c>
      <c r="H71" s="491">
        <f t="shared" si="37"/>
        <v>0</v>
      </c>
      <c r="I71" s="511">
        <f t="shared" si="6"/>
        <v>0</v>
      </c>
      <c r="J71" s="511"/>
      <c r="K71" s="525"/>
      <c r="L71" s="514">
        <f t="shared" si="3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31"/>
        <v>0</v>
      </c>
      <c r="F72" s="528">
        <f t="shared" si="32"/>
        <v>0</v>
      </c>
      <c r="G72" s="530">
        <f t="shared" si="36"/>
        <v>0</v>
      </c>
      <c r="H72" s="471">
        <f t="shared" si="37"/>
        <v>0</v>
      </c>
      <c r="I72" s="531">
        <f t="shared" si="6"/>
        <v>0</v>
      </c>
      <c r="J72" s="511"/>
      <c r="K72" s="532"/>
      <c r="L72" s="533">
        <f t="shared" si="3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4344849.9999999991</v>
      </c>
      <c r="F73" s="375"/>
      <c r="G73" s="375">
        <f>SUM(G17:G72)</f>
        <v>15655590.455872484</v>
      </c>
      <c r="H73" s="375">
        <f>SUM(H17:H72)</f>
        <v>15655590.455872484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521810.81321918749</v>
      </c>
      <c r="N87" s="546">
        <f>IF(J92&lt;D11,0,VLOOKUP(J92,C17:O72,11))</f>
        <v>521810.81321918749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507701.93491934414</v>
      </c>
      <c r="N88" s="550">
        <f>IF(J92&lt;D11,0,VLOOKUP(J92,C99:P154,7))</f>
        <v>507701.93491934414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-14108.878299843345</v>
      </c>
      <c r="N89" s="555">
        <f>+N88-N87</f>
        <v>-14108.878299843345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98746.590909090912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38">H99</f>
        <v>342136.30353000003</v>
      </c>
      <c r="M99" s="519">
        <f t="shared" ref="M99:M104" si="39">IF(L99&lt;&gt;0,+H99-L99,0)</f>
        <v>0</v>
      </c>
      <c r="N99" s="518">
        <f t="shared" ref="N99:N104" si="40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38"/>
        <v>679954.3306665339</v>
      </c>
      <c r="M100" s="519">
        <f t="shared" si="39"/>
        <v>0</v>
      </c>
      <c r="N100" s="518">
        <f t="shared" si="40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41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38"/>
        <v>665893.21056754142</v>
      </c>
      <c r="M101" s="519">
        <f t="shared" si="39"/>
        <v>0</v>
      </c>
      <c r="N101" s="518">
        <f t="shared" si="40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38"/>
        <v>613375.91620122688</v>
      </c>
      <c r="M102" s="519">
        <f t="shared" si="39"/>
        <v>0</v>
      </c>
      <c r="N102" s="518">
        <f t="shared" si="40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42">+I103-H103</f>
        <v>0</v>
      </c>
      <c r="K103" s="514"/>
      <c r="L103" s="518">
        <f t="shared" si="38"/>
        <v>581252.00039105583</v>
      </c>
      <c r="M103" s="519">
        <f t="shared" si="39"/>
        <v>0</v>
      </c>
      <c r="N103" s="518">
        <f t="shared" si="40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42"/>
        <v>0</v>
      </c>
      <c r="K104" s="514"/>
      <c r="L104" s="518">
        <f t="shared" si="38"/>
        <v>507915.61664035521</v>
      </c>
      <c r="M104" s="519">
        <f t="shared" si="39"/>
        <v>0</v>
      </c>
      <c r="N104" s="518">
        <f t="shared" si="40"/>
        <v>507915.61664035521</v>
      </c>
      <c r="O104" s="514">
        <f t="shared" ref="O104:O130" si="43">IF(N104&lt;&gt;0,+I104-N104,0)</f>
        <v>0</v>
      </c>
      <c r="P104" s="514">
        <f t="shared" ref="P104:P130" si="44"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42"/>
        <v>0</v>
      </c>
      <c r="K105" s="514"/>
      <c r="L105" s="518">
        <f t="shared" ref="L105:L106" si="45">H105</f>
        <v>500065.11807412654</v>
      </c>
      <c r="M105" s="519">
        <f t="shared" ref="M105:M106" si="46">IF(L105&lt;&gt;0,+H105-L105,0)</f>
        <v>0</v>
      </c>
      <c r="N105" s="518">
        <f t="shared" ref="N105:N106" si="47">I105</f>
        <v>500065.11807412654</v>
      </c>
      <c r="O105" s="514">
        <f t="shared" si="43"/>
        <v>0</v>
      </c>
      <c r="P105" s="514">
        <f t="shared" si="44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42"/>
        <v>0</v>
      </c>
      <c r="K106" s="514"/>
      <c r="L106" s="518">
        <f t="shared" si="45"/>
        <v>493459.88444780855</v>
      </c>
      <c r="M106" s="519">
        <f t="shared" si="46"/>
        <v>0</v>
      </c>
      <c r="N106" s="518">
        <f t="shared" si="47"/>
        <v>493459.88444780855</v>
      </c>
      <c r="O106" s="514">
        <f t="shared" si="43"/>
        <v>0</v>
      </c>
      <c r="P106" s="514">
        <f t="shared" si="44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2021</v>
      </c>
      <c r="D107" s="629">
        <v>3573795.5368217053</v>
      </c>
      <c r="E107" s="630">
        <v>105971.95121951219</v>
      </c>
      <c r="F107" s="631">
        <v>3467823.5856021931</v>
      </c>
      <c r="G107" s="631">
        <v>3520809.5612119492</v>
      </c>
      <c r="H107" s="633">
        <v>505633.92476291995</v>
      </c>
      <c r="I107" s="634">
        <v>505633.92476291995</v>
      </c>
      <c r="J107" s="514">
        <f t="shared" si="42"/>
        <v>0</v>
      </c>
      <c r="K107" s="514"/>
      <c r="L107" s="518">
        <f t="shared" ref="L107" si="48">H107</f>
        <v>505633.92476291995</v>
      </c>
      <c r="M107" s="519">
        <f t="shared" ref="M107" si="49">IF(L107&lt;&gt;0,+H107-L107,0)</f>
        <v>0</v>
      </c>
      <c r="N107" s="518">
        <f t="shared" ref="N107" si="50">I107</f>
        <v>505633.92476291995</v>
      </c>
      <c r="O107" s="514">
        <f t="shared" ref="O107" si="51">IF(N107&lt;&gt;0,+I107-N107,0)</f>
        <v>0</v>
      </c>
      <c r="P107" s="514">
        <f t="shared" ref="P107" si="52">+O107-M107</f>
        <v>0</v>
      </c>
      <c r="Q107" s="269"/>
    </row>
    <row r="108" spans="1:17" ht="13">
      <c r="B108" s="195" t="str">
        <f t="shared" si="41"/>
        <v/>
      </c>
      <c r="C108" s="669">
        <f>IF(D93="","-",+C107+1)</f>
        <v>2022</v>
      </c>
      <c r="D108" s="374">
        <v>3467823.5856021931</v>
      </c>
      <c r="E108" s="522">
        <v>103448.80952380953</v>
      </c>
      <c r="F108" s="523">
        <v>3364374.7760783834</v>
      </c>
      <c r="G108" s="523">
        <v>3416099.1808402883</v>
      </c>
      <c r="H108" s="526">
        <v>504696.45092425711</v>
      </c>
      <c r="I108" s="577">
        <v>504696.45092425711</v>
      </c>
      <c r="J108" s="514">
        <f t="shared" si="42"/>
        <v>0</v>
      </c>
      <c r="K108" s="514"/>
      <c r="L108" s="525"/>
      <c r="M108" s="514">
        <f t="shared" ref="M108:M130" si="53">IF(L108&lt;&gt;0,+H108-L108,0)</f>
        <v>0</v>
      </c>
      <c r="N108" s="525"/>
      <c r="O108" s="514">
        <f t="shared" si="43"/>
        <v>0</v>
      </c>
      <c r="P108" s="514">
        <f t="shared" si="44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2023</v>
      </c>
      <c r="D109" s="374">
        <f>IF(F108+SUM(E$99:E108)=D$92,F108,D$92-SUM(E$99:E108))</f>
        <v>3364374.7760783834</v>
      </c>
      <c r="E109" s="522">
        <f t="shared" ref="E109:E154" si="54">IF(+$J$96&lt;F108,$J$96,D109)</f>
        <v>98746.590909090912</v>
      </c>
      <c r="F109" s="523">
        <f t="shared" ref="F109:F154" si="55">+D109-E109</f>
        <v>3265628.1851692926</v>
      </c>
      <c r="G109" s="523">
        <f t="shared" ref="G109:G154" si="56">+(F109+D109)/2</f>
        <v>3315001.480623838</v>
      </c>
      <c r="H109" s="526">
        <f t="shared" ref="H109:H154" si="57">+J$94*G109+E109</f>
        <v>507701.93491934414</v>
      </c>
      <c r="I109" s="577">
        <f t="shared" ref="I109:I154" si="58">+J$95*G109+E109</f>
        <v>507701.93491934414</v>
      </c>
      <c r="J109" s="514">
        <f t="shared" si="42"/>
        <v>0</v>
      </c>
      <c r="K109" s="514"/>
      <c r="L109" s="525"/>
      <c r="M109" s="514">
        <f t="shared" si="53"/>
        <v>0</v>
      </c>
      <c r="N109" s="525"/>
      <c r="O109" s="514">
        <f t="shared" si="43"/>
        <v>0</v>
      </c>
      <c r="P109" s="514">
        <f t="shared" si="44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2024</v>
      </c>
      <c r="D110" s="374">
        <f>IF(F109+SUM(E$99:E109)=D$92,F109,D$92-SUM(E$99:E109))</f>
        <v>3265628.1851692926</v>
      </c>
      <c r="E110" s="522">
        <f t="shared" si="54"/>
        <v>98746.590909090912</v>
      </c>
      <c r="F110" s="523">
        <f t="shared" si="55"/>
        <v>3166881.5942602018</v>
      </c>
      <c r="G110" s="523">
        <f t="shared" si="56"/>
        <v>3216254.8897147472</v>
      </c>
      <c r="H110" s="526">
        <f t="shared" si="57"/>
        <v>495520.05618079612</v>
      </c>
      <c r="I110" s="577">
        <f t="shared" si="58"/>
        <v>495520.05618079612</v>
      </c>
      <c r="J110" s="514">
        <f t="shared" si="42"/>
        <v>0</v>
      </c>
      <c r="K110" s="514"/>
      <c r="L110" s="525"/>
      <c r="M110" s="514">
        <f t="shared" si="53"/>
        <v>0</v>
      </c>
      <c r="N110" s="525"/>
      <c r="O110" s="514">
        <f t="shared" si="43"/>
        <v>0</v>
      </c>
      <c r="P110" s="514">
        <f t="shared" si="44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2025</v>
      </c>
      <c r="D111" s="374">
        <f>IF(F110+SUM(E$99:E110)=D$92,F110,D$92-SUM(E$99:E110))</f>
        <v>3166881.5942602018</v>
      </c>
      <c r="E111" s="522">
        <f t="shared" si="54"/>
        <v>98746.590909090912</v>
      </c>
      <c r="F111" s="523">
        <f t="shared" si="55"/>
        <v>3068135.003351111</v>
      </c>
      <c r="G111" s="523">
        <f t="shared" si="56"/>
        <v>3117508.2988056564</v>
      </c>
      <c r="H111" s="526">
        <f t="shared" si="57"/>
        <v>483338.17744224798</v>
      </c>
      <c r="I111" s="577">
        <f t="shared" si="58"/>
        <v>483338.17744224798</v>
      </c>
      <c r="J111" s="514">
        <f t="shared" si="42"/>
        <v>0</v>
      </c>
      <c r="K111" s="514"/>
      <c r="L111" s="525"/>
      <c r="M111" s="514">
        <f t="shared" si="53"/>
        <v>0</v>
      </c>
      <c r="N111" s="525"/>
      <c r="O111" s="514">
        <f t="shared" si="43"/>
        <v>0</v>
      </c>
      <c r="P111" s="514">
        <f t="shared" si="44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2026</v>
      </c>
      <c r="D112" s="374">
        <f>IF(F111+SUM(E$99:E111)=D$92,F111,D$92-SUM(E$99:E111))</f>
        <v>3068135.003351111</v>
      </c>
      <c r="E112" s="522">
        <f t="shared" si="54"/>
        <v>98746.590909090912</v>
      </c>
      <c r="F112" s="523">
        <f t="shared" si="55"/>
        <v>2969388.4124420201</v>
      </c>
      <c r="G112" s="523">
        <f t="shared" si="56"/>
        <v>3018761.7078965656</v>
      </c>
      <c r="H112" s="526">
        <f t="shared" si="57"/>
        <v>471156.29870369984</v>
      </c>
      <c r="I112" s="577">
        <f t="shared" si="58"/>
        <v>471156.29870369984</v>
      </c>
      <c r="J112" s="514">
        <f t="shared" si="42"/>
        <v>0</v>
      </c>
      <c r="K112" s="514"/>
      <c r="L112" s="525"/>
      <c r="M112" s="514">
        <f t="shared" si="53"/>
        <v>0</v>
      </c>
      <c r="N112" s="525"/>
      <c r="O112" s="514">
        <f t="shared" si="43"/>
        <v>0</v>
      </c>
      <c r="P112" s="514">
        <f t="shared" si="44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2027</v>
      </c>
      <c r="D113" s="374">
        <f>IF(F112+SUM(E$99:E112)=D$92,F112,D$92-SUM(E$99:E112))</f>
        <v>2969388.4124420201</v>
      </c>
      <c r="E113" s="522">
        <f t="shared" si="54"/>
        <v>98746.590909090912</v>
      </c>
      <c r="F113" s="523">
        <f t="shared" si="55"/>
        <v>2870641.8215329293</v>
      </c>
      <c r="G113" s="523">
        <f t="shared" si="56"/>
        <v>2920015.1169874747</v>
      </c>
      <c r="H113" s="526">
        <f t="shared" si="57"/>
        <v>458974.41996515181</v>
      </c>
      <c r="I113" s="577">
        <f t="shared" si="58"/>
        <v>458974.41996515181</v>
      </c>
      <c r="J113" s="514">
        <f t="shared" si="42"/>
        <v>0</v>
      </c>
      <c r="K113" s="514"/>
      <c r="L113" s="525"/>
      <c r="M113" s="514">
        <f t="shared" si="53"/>
        <v>0</v>
      </c>
      <c r="N113" s="525"/>
      <c r="O113" s="514">
        <f t="shared" si="43"/>
        <v>0</v>
      </c>
      <c r="P113" s="514">
        <f t="shared" si="44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2028</v>
      </c>
      <c r="D114" s="374">
        <f>IF(F113+SUM(E$99:E113)=D$92,F113,D$92-SUM(E$99:E113))</f>
        <v>2870641.8215329293</v>
      </c>
      <c r="E114" s="522">
        <f t="shared" si="54"/>
        <v>98746.590909090912</v>
      </c>
      <c r="F114" s="523">
        <f t="shared" si="55"/>
        <v>2771895.2306238385</v>
      </c>
      <c r="G114" s="523">
        <f t="shared" si="56"/>
        <v>2821268.5260783839</v>
      </c>
      <c r="H114" s="526">
        <f t="shared" si="57"/>
        <v>446792.54122660367</v>
      </c>
      <c r="I114" s="577">
        <f t="shared" si="58"/>
        <v>446792.54122660367</v>
      </c>
      <c r="J114" s="514">
        <f t="shared" si="42"/>
        <v>0</v>
      </c>
      <c r="K114" s="514"/>
      <c r="L114" s="525"/>
      <c r="M114" s="514">
        <f t="shared" si="53"/>
        <v>0</v>
      </c>
      <c r="N114" s="525"/>
      <c r="O114" s="514">
        <f t="shared" si="43"/>
        <v>0</v>
      </c>
      <c r="P114" s="514">
        <f t="shared" si="44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2029</v>
      </c>
      <c r="D115" s="374">
        <f>IF(F114+SUM(E$99:E114)=D$92,F114,D$92-SUM(E$99:E114))</f>
        <v>2771895.2306238385</v>
      </c>
      <c r="E115" s="522">
        <f t="shared" si="54"/>
        <v>98746.590909090912</v>
      </c>
      <c r="F115" s="523">
        <f t="shared" si="55"/>
        <v>2673148.6397147477</v>
      </c>
      <c r="G115" s="523">
        <f t="shared" si="56"/>
        <v>2722521.9351692931</v>
      </c>
      <c r="H115" s="526">
        <f t="shared" si="57"/>
        <v>434610.66248805565</v>
      </c>
      <c r="I115" s="577">
        <f t="shared" si="58"/>
        <v>434610.66248805565</v>
      </c>
      <c r="J115" s="514">
        <f t="shared" si="42"/>
        <v>0</v>
      </c>
      <c r="K115" s="514"/>
      <c r="L115" s="525"/>
      <c r="M115" s="514">
        <f t="shared" si="53"/>
        <v>0</v>
      </c>
      <c r="N115" s="525"/>
      <c r="O115" s="514">
        <f t="shared" si="43"/>
        <v>0</v>
      </c>
      <c r="P115" s="514">
        <f t="shared" si="44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2030</v>
      </c>
      <c r="D116" s="374">
        <f>IF(F115+SUM(E$99:E115)=D$92,F115,D$92-SUM(E$99:E115))</f>
        <v>2673148.6397147477</v>
      </c>
      <c r="E116" s="522">
        <f t="shared" si="54"/>
        <v>98746.590909090912</v>
      </c>
      <c r="F116" s="523">
        <f t="shared" si="55"/>
        <v>2574402.0488056568</v>
      </c>
      <c r="G116" s="523">
        <f t="shared" si="56"/>
        <v>2623775.3442602023</v>
      </c>
      <c r="H116" s="526">
        <f t="shared" si="57"/>
        <v>422428.78374950751</v>
      </c>
      <c r="I116" s="577">
        <f t="shared" si="58"/>
        <v>422428.78374950751</v>
      </c>
      <c r="J116" s="514">
        <f t="shared" si="42"/>
        <v>0</v>
      </c>
      <c r="K116" s="514"/>
      <c r="L116" s="525"/>
      <c r="M116" s="514">
        <f t="shared" si="53"/>
        <v>0</v>
      </c>
      <c r="N116" s="525"/>
      <c r="O116" s="514">
        <f t="shared" si="43"/>
        <v>0</v>
      </c>
      <c r="P116" s="514">
        <f t="shared" si="44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2031</v>
      </c>
      <c r="D117" s="374">
        <f>IF(F116+SUM(E$99:E116)=D$92,F116,D$92-SUM(E$99:E116))</f>
        <v>2574402.0488056568</v>
      </c>
      <c r="E117" s="522">
        <f t="shared" si="54"/>
        <v>98746.590909090912</v>
      </c>
      <c r="F117" s="523">
        <f t="shared" si="55"/>
        <v>2475655.457896566</v>
      </c>
      <c r="G117" s="523">
        <f t="shared" si="56"/>
        <v>2525028.7533511114</v>
      </c>
      <c r="H117" s="526">
        <f t="shared" si="57"/>
        <v>410246.90501095937</v>
      </c>
      <c r="I117" s="577">
        <f t="shared" si="58"/>
        <v>410246.90501095937</v>
      </c>
      <c r="J117" s="514">
        <f t="shared" si="42"/>
        <v>0</v>
      </c>
      <c r="K117" s="514"/>
      <c r="L117" s="525"/>
      <c r="M117" s="514">
        <f t="shared" si="53"/>
        <v>0</v>
      </c>
      <c r="N117" s="525"/>
      <c r="O117" s="514">
        <f t="shared" si="43"/>
        <v>0</v>
      </c>
      <c r="P117" s="514">
        <f t="shared" si="44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2032</v>
      </c>
      <c r="D118" s="374">
        <f>IF(F117+SUM(E$99:E117)=D$92,F117,D$92-SUM(E$99:E117))</f>
        <v>2475655.457896566</v>
      </c>
      <c r="E118" s="522">
        <f t="shared" si="54"/>
        <v>98746.590909090912</v>
      </c>
      <c r="F118" s="523">
        <f t="shared" si="55"/>
        <v>2376908.8669874752</v>
      </c>
      <c r="G118" s="523">
        <f t="shared" si="56"/>
        <v>2426282.1624420206</v>
      </c>
      <c r="H118" s="526">
        <f t="shared" si="57"/>
        <v>398065.02627241134</v>
      </c>
      <c r="I118" s="577">
        <f t="shared" si="58"/>
        <v>398065.02627241134</v>
      </c>
      <c r="J118" s="514">
        <f t="shared" si="42"/>
        <v>0</v>
      </c>
      <c r="K118" s="514"/>
      <c r="L118" s="525"/>
      <c r="M118" s="514">
        <f t="shared" si="53"/>
        <v>0</v>
      </c>
      <c r="N118" s="525"/>
      <c r="O118" s="514">
        <f t="shared" si="43"/>
        <v>0</v>
      </c>
      <c r="P118" s="514">
        <f t="shared" si="44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2033</v>
      </c>
      <c r="D119" s="374">
        <f>IF(F118+SUM(E$99:E118)=D$92,F118,D$92-SUM(E$99:E118))</f>
        <v>2376908.8669874752</v>
      </c>
      <c r="E119" s="522">
        <f t="shared" si="54"/>
        <v>98746.590909090912</v>
      </c>
      <c r="F119" s="523">
        <f t="shared" si="55"/>
        <v>2278162.2760783844</v>
      </c>
      <c r="G119" s="523">
        <f t="shared" si="56"/>
        <v>2327535.5715329298</v>
      </c>
      <c r="H119" s="526">
        <f t="shared" si="57"/>
        <v>385883.1475338632</v>
      </c>
      <c r="I119" s="577">
        <f t="shared" si="58"/>
        <v>385883.1475338632</v>
      </c>
      <c r="J119" s="514">
        <f t="shared" si="42"/>
        <v>0</v>
      </c>
      <c r="K119" s="514"/>
      <c r="L119" s="525"/>
      <c r="M119" s="514">
        <f t="shared" si="53"/>
        <v>0</v>
      </c>
      <c r="N119" s="525"/>
      <c r="O119" s="514">
        <f t="shared" si="43"/>
        <v>0</v>
      </c>
      <c r="P119" s="514">
        <f t="shared" si="44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2034</v>
      </c>
      <c r="D120" s="374">
        <f>IF(F119+SUM(E$99:E119)=D$92,F119,D$92-SUM(E$99:E119))</f>
        <v>2278162.2760783844</v>
      </c>
      <c r="E120" s="522">
        <f t="shared" si="54"/>
        <v>98746.590909090912</v>
      </c>
      <c r="F120" s="523">
        <f t="shared" si="55"/>
        <v>2179415.6851692935</v>
      </c>
      <c r="G120" s="523">
        <f t="shared" si="56"/>
        <v>2228788.980623839</v>
      </c>
      <c r="H120" s="526">
        <f t="shared" si="57"/>
        <v>373701.26879531518</v>
      </c>
      <c r="I120" s="577">
        <f t="shared" si="58"/>
        <v>373701.26879531518</v>
      </c>
      <c r="J120" s="514">
        <f t="shared" si="42"/>
        <v>0</v>
      </c>
      <c r="K120" s="514"/>
      <c r="L120" s="525"/>
      <c r="M120" s="514">
        <f t="shared" si="53"/>
        <v>0</v>
      </c>
      <c r="N120" s="525"/>
      <c r="O120" s="514">
        <f t="shared" si="43"/>
        <v>0</v>
      </c>
      <c r="P120" s="514">
        <f t="shared" si="44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2035</v>
      </c>
      <c r="D121" s="374">
        <f>IF(F120+SUM(E$99:E120)=D$92,F120,D$92-SUM(E$99:E120))</f>
        <v>2179415.6851692935</v>
      </c>
      <c r="E121" s="522">
        <f t="shared" si="54"/>
        <v>98746.590909090912</v>
      </c>
      <c r="F121" s="523">
        <f t="shared" si="55"/>
        <v>2080669.0942602027</v>
      </c>
      <c r="G121" s="523">
        <f t="shared" si="56"/>
        <v>2130042.3897147481</v>
      </c>
      <c r="H121" s="526">
        <f t="shared" si="57"/>
        <v>361519.39005676704</v>
      </c>
      <c r="I121" s="577">
        <f t="shared" si="58"/>
        <v>361519.39005676704</v>
      </c>
      <c r="J121" s="514">
        <f t="shared" si="42"/>
        <v>0</v>
      </c>
      <c r="K121" s="514"/>
      <c r="L121" s="525"/>
      <c r="M121" s="514">
        <f t="shared" si="53"/>
        <v>0</v>
      </c>
      <c r="N121" s="525"/>
      <c r="O121" s="514">
        <f t="shared" si="43"/>
        <v>0</v>
      </c>
      <c r="P121" s="514">
        <f t="shared" si="44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2036</v>
      </c>
      <c r="D122" s="374">
        <f>IF(F121+SUM(E$99:E121)=D$92,F121,D$92-SUM(E$99:E121))</f>
        <v>2080669.0942602027</v>
      </c>
      <c r="E122" s="522">
        <f t="shared" si="54"/>
        <v>98746.590909090912</v>
      </c>
      <c r="F122" s="523">
        <f t="shared" si="55"/>
        <v>1981922.5033511119</v>
      </c>
      <c r="G122" s="523">
        <f t="shared" si="56"/>
        <v>2031295.7988056573</v>
      </c>
      <c r="H122" s="526">
        <f t="shared" si="57"/>
        <v>349337.51131821895</v>
      </c>
      <c r="I122" s="577">
        <f t="shared" si="58"/>
        <v>349337.51131821895</v>
      </c>
      <c r="J122" s="514">
        <f t="shared" si="42"/>
        <v>0</v>
      </c>
      <c r="K122" s="514"/>
      <c r="L122" s="525"/>
      <c r="M122" s="514">
        <f t="shared" si="53"/>
        <v>0</v>
      </c>
      <c r="N122" s="525"/>
      <c r="O122" s="514">
        <f t="shared" si="43"/>
        <v>0</v>
      </c>
      <c r="P122" s="514">
        <f t="shared" si="44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2037</v>
      </c>
      <c r="D123" s="374">
        <f>IF(F122+SUM(E$99:E122)=D$92,F122,D$92-SUM(E$99:E122))</f>
        <v>1981922.5033511119</v>
      </c>
      <c r="E123" s="522">
        <f t="shared" si="54"/>
        <v>98746.590909090912</v>
      </c>
      <c r="F123" s="523">
        <f t="shared" si="55"/>
        <v>1883175.9124420211</v>
      </c>
      <c r="G123" s="523">
        <f t="shared" si="56"/>
        <v>1932549.2078965665</v>
      </c>
      <c r="H123" s="526">
        <f t="shared" si="57"/>
        <v>337155.63257967087</v>
      </c>
      <c r="I123" s="577">
        <f t="shared" si="58"/>
        <v>337155.63257967087</v>
      </c>
      <c r="J123" s="514">
        <f t="shared" si="42"/>
        <v>0</v>
      </c>
      <c r="K123" s="514"/>
      <c r="L123" s="525"/>
      <c r="M123" s="514">
        <f t="shared" si="53"/>
        <v>0</v>
      </c>
      <c r="N123" s="525"/>
      <c r="O123" s="514">
        <f t="shared" si="43"/>
        <v>0</v>
      </c>
      <c r="P123" s="514">
        <f t="shared" si="44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2038</v>
      </c>
      <c r="D124" s="374">
        <f>IF(F123+SUM(E$99:E123)=D$92,F123,D$92-SUM(E$99:E123))</f>
        <v>1883175.9124420211</v>
      </c>
      <c r="E124" s="522">
        <f t="shared" si="54"/>
        <v>98746.590909090912</v>
      </c>
      <c r="F124" s="523">
        <f t="shared" si="55"/>
        <v>1784429.3215329302</v>
      </c>
      <c r="G124" s="523">
        <f t="shared" si="56"/>
        <v>1833802.6169874757</v>
      </c>
      <c r="H124" s="526">
        <f t="shared" si="57"/>
        <v>324973.75384112273</v>
      </c>
      <c r="I124" s="577">
        <f t="shared" si="58"/>
        <v>324973.75384112273</v>
      </c>
      <c r="J124" s="514">
        <f t="shared" si="42"/>
        <v>0</v>
      </c>
      <c r="K124" s="514"/>
      <c r="L124" s="525"/>
      <c r="M124" s="514">
        <f t="shared" si="53"/>
        <v>0</v>
      </c>
      <c r="N124" s="525"/>
      <c r="O124" s="514">
        <f t="shared" si="43"/>
        <v>0</v>
      </c>
      <c r="P124" s="514">
        <f t="shared" si="44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2039</v>
      </c>
      <c r="D125" s="374">
        <f>IF(F124+SUM(E$99:E124)=D$92,F124,D$92-SUM(E$99:E124))</f>
        <v>1784429.3215329302</v>
      </c>
      <c r="E125" s="522">
        <f t="shared" si="54"/>
        <v>98746.590909090912</v>
      </c>
      <c r="F125" s="523">
        <f t="shared" si="55"/>
        <v>1685682.7306238394</v>
      </c>
      <c r="G125" s="523">
        <f t="shared" si="56"/>
        <v>1735056.0260783848</v>
      </c>
      <c r="H125" s="526">
        <f t="shared" si="57"/>
        <v>312791.87510257465</v>
      </c>
      <c r="I125" s="577">
        <f t="shared" si="58"/>
        <v>312791.87510257465</v>
      </c>
      <c r="J125" s="514">
        <f t="shared" si="42"/>
        <v>0</v>
      </c>
      <c r="K125" s="514"/>
      <c r="L125" s="525"/>
      <c r="M125" s="514">
        <f t="shared" si="53"/>
        <v>0</v>
      </c>
      <c r="N125" s="525"/>
      <c r="O125" s="514">
        <f t="shared" si="43"/>
        <v>0</v>
      </c>
      <c r="P125" s="514">
        <f t="shared" si="44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2040</v>
      </c>
      <c r="D126" s="374">
        <f>IF(F125+SUM(E$99:E125)=D$92,F125,D$92-SUM(E$99:E125))</f>
        <v>1685682.7306238394</v>
      </c>
      <c r="E126" s="522">
        <f t="shared" si="54"/>
        <v>98746.590909090912</v>
      </c>
      <c r="F126" s="523">
        <f t="shared" si="55"/>
        <v>1586936.1397147486</v>
      </c>
      <c r="G126" s="523">
        <f t="shared" si="56"/>
        <v>1636309.435169294</v>
      </c>
      <c r="H126" s="526">
        <f t="shared" si="57"/>
        <v>300609.99636402656</v>
      </c>
      <c r="I126" s="577">
        <f t="shared" si="58"/>
        <v>300609.99636402656</v>
      </c>
      <c r="J126" s="514">
        <f t="shared" si="42"/>
        <v>0</v>
      </c>
      <c r="K126" s="514"/>
      <c r="L126" s="525"/>
      <c r="M126" s="514">
        <f t="shared" si="53"/>
        <v>0</v>
      </c>
      <c r="N126" s="525"/>
      <c r="O126" s="514">
        <f t="shared" si="43"/>
        <v>0</v>
      </c>
      <c r="P126" s="514">
        <f t="shared" si="44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2041</v>
      </c>
      <c r="D127" s="374">
        <f>IF(F126+SUM(E$99:E126)=D$92,F126,D$92-SUM(E$99:E126))</f>
        <v>1586936.1397147486</v>
      </c>
      <c r="E127" s="522">
        <f t="shared" si="54"/>
        <v>98746.590909090912</v>
      </c>
      <c r="F127" s="523">
        <f t="shared" si="55"/>
        <v>1488189.5488056578</v>
      </c>
      <c r="G127" s="523">
        <f t="shared" si="56"/>
        <v>1537562.8442602032</v>
      </c>
      <c r="H127" s="526">
        <f t="shared" si="57"/>
        <v>288428.11762547848</v>
      </c>
      <c r="I127" s="577">
        <f t="shared" si="58"/>
        <v>288428.11762547848</v>
      </c>
      <c r="J127" s="514">
        <f t="shared" si="42"/>
        <v>0</v>
      </c>
      <c r="K127" s="514"/>
      <c r="L127" s="525"/>
      <c r="M127" s="514">
        <f t="shared" si="53"/>
        <v>0</v>
      </c>
      <c r="N127" s="525"/>
      <c r="O127" s="514">
        <f t="shared" si="43"/>
        <v>0</v>
      </c>
      <c r="P127" s="514">
        <f t="shared" si="44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2042</v>
      </c>
      <c r="D128" s="374">
        <f>IF(F127+SUM(E$99:E127)=D$92,F127,D$92-SUM(E$99:E127))</f>
        <v>1488189.5488056578</v>
      </c>
      <c r="E128" s="522">
        <f t="shared" si="54"/>
        <v>98746.590909090912</v>
      </c>
      <c r="F128" s="523">
        <f t="shared" si="55"/>
        <v>1389442.9578965669</v>
      </c>
      <c r="G128" s="523">
        <f t="shared" si="56"/>
        <v>1438816.2533511124</v>
      </c>
      <c r="H128" s="526">
        <f t="shared" si="57"/>
        <v>276246.2388869304</v>
      </c>
      <c r="I128" s="577">
        <f t="shared" si="58"/>
        <v>276246.2388869304</v>
      </c>
      <c r="J128" s="514">
        <f t="shared" si="42"/>
        <v>0</v>
      </c>
      <c r="K128" s="514"/>
      <c r="L128" s="525"/>
      <c r="M128" s="514">
        <f t="shared" si="53"/>
        <v>0</v>
      </c>
      <c r="N128" s="525"/>
      <c r="O128" s="514">
        <f t="shared" si="43"/>
        <v>0</v>
      </c>
      <c r="P128" s="514">
        <f t="shared" si="44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2043</v>
      </c>
      <c r="D129" s="374">
        <f>IF(F128+SUM(E$99:E128)=D$92,F128,D$92-SUM(E$99:E128))</f>
        <v>1389442.9578965669</v>
      </c>
      <c r="E129" s="522">
        <f t="shared" si="54"/>
        <v>98746.590909090912</v>
      </c>
      <c r="F129" s="523">
        <f t="shared" si="55"/>
        <v>1290696.3669874761</v>
      </c>
      <c r="G129" s="523">
        <f t="shared" si="56"/>
        <v>1340069.6624420215</v>
      </c>
      <c r="H129" s="526">
        <f t="shared" si="57"/>
        <v>264064.36014838226</v>
      </c>
      <c r="I129" s="577">
        <f t="shared" si="58"/>
        <v>264064.36014838226</v>
      </c>
      <c r="J129" s="514">
        <f t="shared" si="42"/>
        <v>0</v>
      </c>
      <c r="K129" s="514"/>
      <c r="L129" s="525"/>
      <c r="M129" s="514">
        <f t="shared" si="53"/>
        <v>0</v>
      </c>
      <c r="N129" s="525"/>
      <c r="O129" s="514">
        <f t="shared" si="43"/>
        <v>0</v>
      </c>
      <c r="P129" s="514">
        <f t="shared" si="44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2044</v>
      </c>
      <c r="D130" s="374">
        <f>IF(F129+SUM(E$99:E129)=D$92,F129,D$92-SUM(E$99:E129))</f>
        <v>1290696.3669874761</v>
      </c>
      <c r="E130" s="522">
        <f t="shared" si="54"/>
        <v>98746.590909090912</v>
      </c>
      <c r="F130" s="523">
        <f t="shared" si="55"/>
        <v>1191949.7760783853</v>
      </c>
      <c r="G130" s="523">
        <f t="shared" si="56"/>
        <v>1241323.0715329307</v>
      </c>
      <c r="H130" s="526">
        <f t="shared" si="57"/>
        <v>251882.48140983417</v>
      </c>
      <c r="I130" s="577">
        <f t="shared" si="58"/>
        <v>251882.48140983417</v>
      </c>
      <c r="J130" s="514">
        <f t="shared" si="42"/>
        <v>0</v>
      </c>
      <c r="K130" s="514"/>
      <c r="L130" s="525"/>
      <c r="M130" s="514">
        <f t="shared" si="53"/>
        <v>0</v>
      </c>
      <c r="N130" s="525"/>
      <c r="O130" s="514">
        <f t="shared" si="43"/>
        <v>0</v>
      </c>
      <c r="P130" s="514">
        <f t="shared" si="44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2045</v>
      </c>
      <c r="D131" s="374">
        <f>IF(F130+SUM(E$99:E130)=D$92,F130,D$92-SUM(E$99:E130))</f>
        <v>1191949.7760783853</v>
      </c>
      <c r="E131" s="522">
        <f t="shared" si="54"/>
        <v>98746.590909090912</v>
      </c>
      <c r="F131" s="523">
        <f t="shared" si="55"/>
        <v>1093203.1851692945</v>
      </c>
      <c r="G131" s="523">
        <f t="shared" si="56"/>
        <v>1142576.4806238399</v>
      </c>
      <c r="H131" s="526">
        <f t="shared" si="57"/>
        <v>239700.60267128609</v>
      </c>
      <c r="I131" s="577">
        <f t="shared" si="58"/>
        <v>239700.60267128609</v>
      </c>
      <c r="J131" s="514">
        <f t="shared" si="42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2046</v>
      </c>
      <c r="D132" s="374">
        <f>IF(F131+SUM(E$99:E131)=D$92,F131,D$92-SUM(E$99:E131))</f>
        <v>1093203.1851692945</v>
      </c>
      <c r="E132" s="522">
        <f t="shared" si="54"/>
        <v>98746.590909090912</v>
      </c>
      <c r="F132" s="523">
        <f t="shared" si="55"/>
        <v>994456.59426020354</v>
      </c>
      <c r="G132" s="523">
        <f t="shared" si="56"/>
        <v>1043829.8897147491</v>
      </c>
      <c r="H132" s="526">
        <f t="shared" si="57"/>
        <v>227518.72393273801</v>
      </c>
      <c r="I132" s="577">
        <f t="shared" si="58"/>
        <v>227518.72393273801</v>
      </c>
      <c r="J132" s="514">
        <f t="shared" si="42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2047</v>
      </c>
      <c r="D133" s="374">
        <f>IF(F132+SUM(E$99:E132)=D$92,F132,D$92-SUM(E$99:E132))</f>
        <v>994456.59426020354</v>
      </c>
      <c r="E133" s="522">
        <f t="shared" si="54"/>
        <v>98746.590909090912</v>
      </c>
      <c r="F133" s="523">
        <f t="shared" si="55"/>
        <v>895710.00335111259</v>
      </c>
      <c r="G133" s="523">
        <f t="shared" si="56"/>
        <v>945083.29880565801</v>
      </c>
      <c r="H133" s="526">
        <f t="shared" si="57"/>
        <v>215336.84519418987</v>
      </c>
      <c r="I133" s="577">
        <f t="shared" si="58"/>
        <v>215336.84519418987</v>
      </c>
      <c r="J133" s="514">
        <f t="shared" si="42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2048</v>
      </c>
      <c r="D134" s="374">
        <f>IF(F133+SUM(E$99:E133)=D$92,F133,D$92-SUM(E$99:E133))</f>
        <v>895710.00335111259</v>
      </c>
      <c r="E134" s="522">
        <f t="shared" si="54"/>
        <v>98746.590909090912</v>
      </c>
      <c r="F134" s="523">
        <f t="shared" si="55"/>
        <v>796963.41244202165</v>
      </c>
      <c r="G134" s="523">
        <f t="shared" si="56"/>
        <v>846336.70789656718</v>
      </c>
      <c r="H134" s="526">
        <f t="shared" si="57"/>
        <v>203154.96645564178</v>
      </c>
      <c r="I134" s="577">
        <f t="shared" si="58"/>
        <v>203154.96645564178</v>
      </c>
      <c r="J134" s="514">
        <f t="shared" si="42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2049</v>
      </c>
      <c r="D135" s="374">
        <f>IF(F134+SUM(E$99:E134)=D$92,F134,D$92-SUM(E$99:E134))</f>
        <v>796963.41244202165</v>
      </c>
      <c r="E135" s="522">
        <f t="shared" si="54"/>
        <v>98746.590909090912</v>
      </c>
      <c r="F135" s="523">
        <f t="shared" si="55"/>
        <v>698216.82153293071</v>
      </c>
      <c r="G135" s="523">
        <f t="shared" si="56"/>
        <v>747590.11698747613</v>
      </c>
      <c r="H135" s="526">
        <f t="shared" si="57"/>
        <v>190973.08771709364</v>
      </c>
      <c r="I135" s="577">
        <f t="shared" si="58"/>
        <v>190973.08771709364</v>
      </c>
      <c r="J135" s="514">
        <f t="shared" si="42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2050</v>
      </c>
      <c r="D136" s="374">
        <f>IF(F135+SUM(E$99:E135)=D$92,F135,D$92-SUM(E$99:E135))</f>
        <v>698216.82153293071</v>
      </c>
      <c r="E136" s="522">
        <f t="shared" si="54"/>
        <v>98746.590909090912</v>
      </c>
      <c r="F136" s="523">
        <f t="shared" si="55"/>
        <v>599470.23062383977</v>
      </c>
      <c r="G136" s="523">
        <f t="shared" si="56"/>
        <v>648843.5260783853</v>
      </c>
      <c r="H136" s="526">
        <f t="shared" si="57"/>
        <v>178791.20897854556</v>
      </c>
      <c r="I136" s="577">
        <f t="shared" si="58"/>
        <v>178791.20897854556</v>
      </c>
      <c r="J136" s="514">
        <f t="shared" si="42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2051</v>
      </c>
      <c r="D137" s="374">
        <f>IF(F136+SUM(E$99:E136)=D$92,F136,D$92-SUM(E$99:E136))</f>
        <v>599470.23062383977</v>
      </c>
      <c r="E137" s="522">
        <f t="shared" si="54"/>
        <v>98746.590909090912</v>
      </c>
      <c r="F137" s="523">
        <f t="shared" si="55"/>
        <v>500723.63971474883</v>
      </c>
      <c r="G137" s="523">
        <f t="shared" si="56"/>
        <v>550096.93516929424</v>
      </c>
      <c r="H137" s="526">
        <f t="shared" si="57"/>
        <v>166609.33023999742</v>
      </c>
      <c r="I137" s="577">
        <f t="shared" si="58"/>
        <v>166609.33023999742</v>
      </c>
      <c r="J137" s="514">
        <f t="shared" si="42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2052</v>
      </c>
      <c r="D138" s="374">
        <f>IF(F137+SUM(E$99:E137)=D$92,F137,D$92-SUM(E$99:E137))</f>
        <v>500723.63971474883</v>
      </c>
      <c r="E138" s="522">
        <f t="shared" si="54"/>
        <v>98746.590909090912</v>
      </c>
      <c r="F138" s="523">
        <f t="shared" si="55"/>
        <v>401977.04880565789</v>
      </c>
      <c r="G138" s="523">
        <f t="shared" si="56"/>
        <v>451350.34426020336</v>
      </c>
      <c r="H138" s="526">
        <f t="shared" si="57"/>
        <v>154427.45150144934</v>
      </c>
      <c r="I138" s="577">
        <f t="shared" si="58"/>
        <v>154427.45150144934</v>
      </c>
      <c r="J138" s="514">
        <f t="shared" si="42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2053</v>
      </c>
      <c r="D139" s="374">
        <f>IF(F138+SUM(E$99:E138)=D$92,F138,D$92-SUM(E$99:E138))</f>
        <v>401977.04880565789</v>
      </c>
      <c r="E139" s="522">
        <f t="shared" si="54"/>
        <v>98746.590909090912</v>
      </c>
      <c r="F139" s="523">
        <f t="shared" si="55"/>
        <v>303230.45789656695</v>
      </c>
      <c r="G139" s="523">
        <f t="shared" si="56"/>
        <v>352603.75335111242</v>
      </c>
      <c r="H139" s="526">
        <f t="shared" si="57"/>
        <v>142245.57276290123</v>
      </c>
      <c r="I139" s="577">
        <f t="shared" si="58"/>
        <v>142245.57276290123</v>
      </c>
      <c r="J139" s="514">
        <f t="shared" si="42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2054</v>
      </c>
      <c r="D140" s="374">
        <f>IF(F139+SUM(E$99:E139)=D$92,F139,D$92-SUM(E$99:E139))</f>
        <v>303230.45789656695</v>
      </c>
      <c r="E140" s="522">
        <f t="shared" si="54"/>
        <v>98746.590909090912</v>
      </c>
      <c r="F140" s="523">
        <f t="shared" si="55"/>
        <v>204483.86698747604</v>
      </c>
      <c r="G140" s="523">
        <f t="shared" si="56"/>
        <v>253857.16244202148</v>
      </c>
      <c r="H140" s="526">
        <f t="shared" si="57"/>
        <v>130063.69402435311</v>
      </c>
      <c r="I140" s="577">
        <f t="shared" si="58"/>
        <v>130063.69402435311</v>
      </c>
      <c r="J140" s="514">
        <f t="shared" si="42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2055</v>
      </c>
      <c r="D141" s="374">
        <f>IF(F140+SUM(E$99:E140)=D$92,F140,D$92-SUM(E$99:E140))</f>
        <v>204483.86698747604</v>
      </c>
      <c r="E141" s="522">
        <f t="shared" si="54"/>
        <v>98746.590909090912</v>
      </c>
      <c r="F141" s="523">
        <f t="shared" si="55"/>
        <v>105737.27607838513</v>
      </c>
      <c r="G141" s="523">
        <f t="shared" si="56"/>
        <v>155110.5715329306</v>
      </c>
      <c r="H141" s="526">
        <f t="shared" si="57"/>
        <v>117881.81528580502</v>
      </c>
      <c r="I141" s="577">
        <f t="shared" si="58"/>
        <v>117881.81528580502</v>
      </c>
      <c r="J141" s="514">
        <f t="shared" si="42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2056</v>
      </c>
      <c r="D142" s="374">
        <f>IF(F141+SUM(E$99:E141)=D$92,F141,D$92-SUM(E$99:E141))</f>
        <v>105737.27607838513</v>
      </c>
      <c r="E142" s="522">
        <f t="shared" si="54"/>
        <v>98746.590909090912</v>
      </c>
      <c r="F142" s="523">
        <f t="shared" si="55"/>
        <v>6990.6851692942146</v>
      </c>
      <c r="G142" s="523">
        <f t="shared" si="56"/>
        <v>56363.98062383967</v>
      </c>
      <c r="H142" s="526">
        <f t="shared" si="57"/>
        <v>105699.93654725692</v>
      </c>
      <c r="I142" s="577">
        <f t="shared" si="58"/>
        <v>105699.93654725692</v>
      </c>
      <c r="J142" s="514">
        <f t="shared" si="42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2057</v>
      </c>
      <c r="D143" s="374">
        <f>IF(F142+SUM(E$99:E142)=D$92,F142,D$92-SUM(E$99:E142))</f>
        <v>6990.6851692942146</v>
      </c>
      <c r="E143" s="522">
        <f t="shared" si="54"/>
        <v>6990.6851692942146</v>
      </c>
      <c r="F143" s="523">
        <f t="shared" si="55"/>
        <v>0</v>
      </c>
      <c r="G143" s="523">
        <f t="shared" si="56"/>
        <v>3495.3425846471073</v>
      </c>
      <c r="H143" s="526">
        <f t="shared" si="57"/>
        <v>7421.8883037401893</v>
      </c>
      <c r="I143" s="577">
        <f t="shared" si="58"/>
        <v>7421.8883037401893</v>
      </c>
      <c r="J143" s="514">
        <f t="shared" si="42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42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42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42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42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42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42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42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42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42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42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42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4344849.9999999991</v>
      </c>
      <c r="F155" s="375"/>
      <c r="G155" s="375"/>
      <c r="H155" s="375">
        <f>SUM(H99:H154)</f>
        <v>15829636.459441785</v>
      </c>
      <c r="I155" s="375">
        <f>SUM(I99:I154)</f>
        <v>15829636.459441785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6" priority="1" stopIfTrue="1" operator="equal">
      <formula>$I$10</formula>
    </cfRule>
  </conditionalFormatting>
  <conditionalFormatting sqref="C99:C154">
    <cfRule type="cellIs" dxfId="9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711754.31913038366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711754.31913038366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666" t="s">
        <v>497</v>
      </c>
      <c r="F9" s="478"/>
      <c r="G9" s="672" t="s">
        <v>550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148598.58139534883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5227491.3818257116</v>
      </c>
      <c r="E26" s="609">
        <v>152136.64285714287</v>
      </c>
      <c r="F26" s="626">
        <v>5075354.7389685689</v>
      </c>
      <c r="G26" s="609">
        <v>731383.75654612202</v>
      </c>
      <c r="H26" s="610">
        <v>731383.75654612202</v>
      </c>
      <c r="I26" s="511">
        <f t="shared" si="6"/>
        <v>0</v>
      </c>
      <c r="J26" s="511"/>
      <c r="K26" s="518">
        <f t="shared" ref="K26" si="18">G26</f>
        <v>731383.75654612202</v>
      </c>
      <c r="L26" s="519">
        <f t="shared" ref="L26" si="19">IF(K26&lt;&gt;0,+G26-K26,0)</f>
        <v>0</v>
      </c>
      <c r="M26" s="518">
        <f t="shared" ref="M26" si="20">H26</f>
        <v>731383.75654612202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5075354.7389685689</v>
      </c>
      <c r="E27" s="609">
        <v>152136.64285714287</v>
      </c>
      <c r="F27" s="626">
        <v>4923218.0961114261</v>
      </c>
      <c r="G27" s="609">
        <v>783680.43817514717</v>
      </c>
      <c r="H27" s="610">
        <v>783680.43817514717</v>
      </c>
      <c r="I27" s="511">
        <f t="shared" si="6"/>
        <v>0</v>
      </c>
      <c r="J27" s="511"/>
      <c r="K27" s="518">
        <f t="shared" ref="K27" si="21">G27</f>
        <v>783680.43817514717</v>
      </c>
      <c r="L27" s="519">
        <f t="shared" ref="L27" si="22">IF(K27&lt;&gt;0,+G27-K27,0)</f>
        <v>0</v>
      </c>
      <c r="M27" s="518">
        <f t="shared" ref="M27" si="23">H27</f>
        <v>783680.43817514717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3">
      <c r="B28" s="195" t="str">
        <f t="shared" si="5"/>
        <v/>
      </c>
      <c r="C28" s="669">
        <f>IF(D11="","-",+C27+1)</f>
        <v>2024</v>
      </c>
      <c r="D28" s="626">
        <v>4923218.0961114261</v>
      </c>
      <c r="E28" s="609">
        <v>145221.34090909091</v>
      </c>
      <c r="F28" s="626">
        <v>4777996.7552023353</v>
      </c>
      <c r="G28" s="609">
        <v>725000.53327762289</v>
      </c>
      <c r="H28" s="610">
        <v>725000.53327762289</v>
      </c>
      <c r="I28" s="511">
        <f t="shared" si="6"/>
        <v>0</v>
      </c>
      <c r="J28" s="511"/>
      <c r="K28" s="518">
        <f t="shared" ref="K28" si="26">G28</f>
        <v>725000.53327762289</v>
      </c>
      <c r="L28" s="519">
        <f t="shared" ref="L28" si="27">IF(K28&lt;&gt;0,+G28-K28,0)</f>
        <v>0</v>
      </c>
      <c r="M28" s="518">
        <f t="shared" ref="M28" si="28">H28</f>
        <v>725000.53327762289</v>
      </c>
      <c r="N28" s="514">
        <f t="shared" ref="N28" si="29">IF(M28&lt;&gt;0,+H28-M28,0)</f>
        <v>0</v>
      </c>
      <c r="O28" s="514">
        <f t="shared" ref="O28" si="30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4777996.7552023353</v>
      </c>
      <c r="E29" s="522">
        <f t="shared" ref="E29:E72" si="31">IF(+$I$14&lt;F28,$I$14,D29)</f>
        <v>148598.58139534883</v>
      </c>
      <c r="F29" s="523">
        <f t="shared" ref="F29:F72" si="32">+D29-E29</f>
        <v>4629398.1738069868</v>
      </c>
      <c r="G29" s="524">
        <f t="shared" ref="G29:G52" si="33">+I$12*((D29+F29)/2)+E29</f>
        <v>711754.31913038366</v>
      </c>
      <c r="H29" s="491">
        <f t="shared" ref="H29:H52" si="34">+I$13*((D29+F29)/2)+E29</f>
        <v>711754.31913038366</v>
      </c>
      <c r="I29" s="511">
        <f t="shared" si="6"/>
        <v>0</v>
      </c>
      <c r="J29" s="511"/>
      <c r="K29" s="525"/>
      <c r="L29" s="514">
        <f t="shared" ref="L29:L72" si="3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4629398.1738069868</v>
      </c>
      <c r="E30" s="522">
        <f t="shared" si="31"/>
        <v>148598.58139534883</v>
      </c>
      <c r="F30" s="523">
        <f t="shared" si="32"/>
        <v>4480799.5924116382</v>
      </c>
      <c r="G30" s="524">
        <f t="shared" si="33"/>
        <v>693963.17836004705</v>
      </c>
      <c r="H30" s="491">
        <f t="shared" si="34"/>
        <v>693963.17836004705</v>
      </c>
      <c r="I30" s="511">
        <f t="shared" si="6"/>
        <v>0</v>
      </c>
      <c r="J30" s="511"/>
      <c r="K30" s="525"/>
      <c r="L30" s="514">
        <f t="shared" si="3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4480799.5924116382</v>
      </c>
      <c r="E31" s="522">
        <f t="shared" si="31"/>
        <v>148598.58139534883</v>
      </c>
      <c r="F31" s="523">
        <f t="shared" si="32"/>
        <v>4332201.0110162897</v>
      </c>
      <c r="G31" s="524">
        <f t="shared" si="33"/>
        <v>676172.03758971067</v>
      </c>
      <c r="H31" s="491">
        <f t="shared" si="34"/>
        <v>676172.03758971067</v>
      </c>
      <c r="I31" s="511">
        <f t="shared" si="6"/>
        <v>0</v>
      </c>
      <c r="J31" s="511"/>
      <c r="K31" s="525"/>
      <c r="L31" s="514">
        <f t="shared" si="3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4332201.0110162897</v>
      </c>
      <c r="E32" s="522">
        <f t="shared" si="31"/>
        <v>148598.58139534883</v>
      </c>
      <c r="F32" s="523">
        <f t="shared" si="32"/>
        <v>4183602.4296209407</v>
      </c>
      <c r="G32" s="524">
        <f t="shared" si="33"/>
        <v>658380.89681937429</v>
      </c>
      <c r="H32" s="491">
        <f t="shared" si="34"/>
        <v>658380.89681937429</v>
      </c>
      <c r="I32" s="511">
        <f t="shared" si="6"/>
        <v>0</v>
      </c>
      <c r="J32" s="511"/>
      <c r="K32" s="525"/>
      <c r="L32" s="514">
        <f t="shared" si="3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4183602.4296209407</v>
      </c>
      <c r="E33" s="522">
        <f t="shared" si="31"/>
        <v>148598.58139534883</v>
      </c>
      <c r="F33" s="523">
        <f t="shared" si="32"/>
        <v>4035003.8482255917</v>
      </c>
      <c r="G33" s="524">
        <f t="shared" si="33"/>
        <v>640589.75604903768</v>
      </c>
      <c r="H33" s="491">
        <f t="shared" si="34"/>
        <v>640589.75604903768</v>
      </c>
      <c r="I33" s="511">
        <f t="shared" si="6"/>
        <v>0</v>
      </c>
      <c r="J33" s="511"/>
      <c r="K33" s="525"/>
      <c r="L33" s="514">
        <f t="shared" si="3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4035003.8482255917</v>
      </c>
      <c r="E34" s="522">
        <f t="shared" si="31"/>
        <v>148598.58139534883</v>
      </c>
      <c r="F34" s="523">
        <f t="shared" si="32"/>
        <v>3886405.2668302427</v>
      </c>
      <c r="G34" s="524">
        <f t="shared" si="33"/>
        <v>622798.61527870118</v>
      </c>
      <c r="H34" s="491">
        <f t="shared" si="34"/>
        <v>622798.61527870118</v>
      </c>
      <c r="I34" s="511">
        <f t="shared" si="6"/>
        <v>0</v>
      </c>
      <c r="J34" s="511"/>
      <c r="K34" s="525"/>
      <c r="L34" s="514">
        <f t="shared" si="3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3886405.2668302427</v>
      </c>
      <c r="E35" s="522">
        <f t="shared" si="31"/>
        <v>148598.58139534883</v>
      </c>
      <c r="F35" s="523">
        <f t="shared" si="32"/>
        <v>3737806.6854348937</v>
      </c>
      <c r="G35" s="524">
        <f t="shared" si="33"/>
        <v>605007.47450836468</v>
      </c>
      <c r="H35" s="491">
        <f t="shared" si="34"/>
        <v>605007.47450836468</v>
      </c>
      <c r="I35" s="511">
        <f t="shared" si="6"/>
        <v>0</v>
      </c>
      <c r="J35" s="511"/>
      <c r="K35" s="525"/>
      <c r="L35" s="514">
        <f t="shared" si="3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3737806.6854348937</v>
      </c>
      <c r="E36" s="522">
        <f t="shared" si="31"/>
        <v>148598.58139534883</v>
      </c>
      <c r="F36" s="523">
        <f t="shared" si="32"/>
        <v>3589208.1040395447</v>
      </c>
      <c r="G36" s="524">
        <f t="shared" si="33"/>
        <v>587216.33373802819</v>
      </c>
      <c r="H36" s="491">
        <f t="shared" si="34"/>
        <v>587216.33373802819</v>
      </c>
      <c r="I36" s="511">
        <f t="shared" si="6"/>
        <v>0</v>
      </c>
      <c r="J36" s="511"/>
      <c r="K36" s="525"/>
      <c r="L36" s="514">
        <f t="shared" si="3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3589208.1040395447</v>
      </c>
      <c r="E37" s="522">
        <f t="shared" si="31"/>
        <v>148598.58139534883</v>
      </c>
      <c r="F37" s="523">
        <f t="shared" si="32"/>
        <v>3440609.5226441957</v>
      </c>
      <c r="G37" s="524">
        <f t="shared" si="33"/>
        <v>569425.19296769158</v>
      </c>
      <c r="H37" s="491">
        <f t="shared" si="34"/>
        <v>569425.19296769158</v>
      </c>
      <c r="I37" s="511">
        <f t="shared" si="6"/>
        <v>0</v>
      </c>
      <c r="J37" s="511"/>
      <c r="K37" s="525"/>
      <c r="L37" s="514">
        <f t="shared" si="3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3440609.5226441957</v>
      </c>
      <c r="E38" s="522">
        <f t="shared" si="31"/>
        <v>148598.58139534883</v>
      </c>
      <c r="F38" s="523">
        <f t="shared" si="32"/>
        <v>3292010.9412488467</v>
      </c>
      <c r="G38" s="524">
        <f t="shared" si="33"/>
        <v>551634.05219735508</v>
      </c>
      <c r="H38" s="491">
        <f t="shared" si="34"/>
        <v>551634.05219735508</v>
      </c>
      <c r="I38" s="511">
        <f t="shared" si="6"/>
        <v>0</v>
      </c>
      <c r="J38" s="511"/>
      <c r="K38" s="525"/>
      <c r="L38" s="514">
        <f t="shared" si="3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3292010.9412488467</v>
      </c>
      <c r="E39" s="522">
        <f t="shared" si="31"/>
        <v>148598.58139534883</v>
      </c>
      <c r="F39" s="523">
        <f t="shared" si="32"/>
        <v>3143412.3598534977</v>
      </c>
      <c r="G39" s="524">
        <f t="shared" si="33"/>
        <v>533842.91142701858</v>
      </c>
      <c r="H39" s="491">
        <f t="shared" si="34"/>
        <v>533842.91142701858</v>
      </c>
      <c r="I39" s="511">
        <f t="shared" si="6"/>
        <v>0</v>
      </c>
      <c r="J39" s="511"/>
      <c r="K39" s="525"/>
      <c r="L39" s="514">
        <f t="shared" si="3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3143412.3598534977</v>
      </c>
      <c r="E40" s="522">
        <f t="shared" si="31"/>
        <v>148598.58139534883</v>
      </c>
      <c r="F40" s="523">
        <f t="shared" si="32"/>
        <v>2994813.7784581487</v>
      </c>
      <c r="G40" s="524">
        <f t="shared" si="33"/>
        <v>516051.77065668209</v>
      </c>
      <c r="H40" s="491">
        <f t="shared" si="34"/>
        <v>516051.77065668209</v>
      </c>
      <c r="I40" s="511">
        <f t="shared" si="6"/>
        <v>0</v>
      </c>
      <c r="J40" s="511"/>
      <c r="K40" s="525"/>
      <c r="L40" s="514">
        <f t="shared" si="3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2994813.7784581487</v>
      </c>
      <c r="E41" s="522">
        <f t="shared" si="31"/>
        <v>148598.58139534883</v>
      </c>
      <c r="F41" s="523">
        <f t="shared" si="32"/>
        <v>2846215.1970627997</v>
      </c>
      <c r="G41" s="524">
        <f t="shared" si="33"/>
        <v>498260.62988634553</v>
      </c>
      <c r="H41" s="491">
        <f t="shared" si="34"/>
        <v>498260.62988634553</v>
      </c>
      <c r="I41" s="511">
        <f t="shared" si="6"/>
        <v>0</v>
      </c>
      <c r="J41" s="511"/>
      <c r="K41" s="525"/>
      <c r="L41" s="514">
        <f t="shared" si="3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2846215.1970627997</v>
      </c>
      <c r="E42" s="522">
        <f t="shared" si="31"/>
        <v>148598.58139534883</v>
      </c>
      <c r="F42" s="523">
        <f t="shared" si="32"/>
        <v>2697616.6156674507</v>
      </c>
      <c r="G42" s="524">
        <f t="shared" si="33"/>
        <v>480469.48911600903</v>
      </c>
      <c r="H42" s="491">
        <f t="shared" si="34"/>
        <v>480469.48911600903</v>
      </c>
      <c r="I42" s="511">
        <f t="shared" si="6"/>
        <v>0</v>
      </c>
      <c r="J42" s="511"/>
      <c r="K42" s="525"/>
      <c r="L42" s="514">
        <f t="shared" si="3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2697616.6156674507</v>
      </c>
      <c r="E43" s="522">
        <f t="shared" si="31"/>
        <v>148598.58139534883</v>
      </c>
      <c r="F43" s="523">
        <f t="shared" si="32"/>
        <v>2549018.0342721017</v>
      </c>
      <c r="G43" s="524">
        <f t="shared" si="33"/>
        <v>462678.34834567248</v>
      </c>
      <c r="H43" s="491">
        <f t="shared" si="34"/>
        <v>462678.34834567248</v>
      </c>
      <c r="I43" s="511">
        <f t="shared" si="6"/>
        <v>0</v>
      </c>
      <c r="J43" s="511"/>
      <c r="K43" s="525"/>
      <c r="L43" s="514">
        <f t="shared" si="3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2549018.0342721017</v>
      </c>
      <c r="E44" s="522">
        <f t="shared" si="31"/>
        <v>148598.58139534883</v>
      </c>
      <c r="F44" s="523">
        <f t="shared" si="32"/>
        <v>2400419.4528767527</v>
      </c>
      <c r="G44" s="524">
        <f t="shared" si="33"/>
        <v>444887.20757533604</v>
      </c>
      <c r="H44" s="491">
        <f t="shared" si="34"/>
        <v>444887.20757533604</v>
      </c>
      <c r="I44" s="511">
        <f t="shared" si="6"/>
        <v>0</v>
      </c>
      <c r="J44" s="511"/>
      <c r="K44" s="525"/>
      <c r="L44" s="514">
        <f t="shared" si="3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2400419.4528767527</v>
      </c>
      <c r="E45" s="522">
        <f t="shared" si="31"/>
        <v>148598.58139534883</v>
      </c>
      <c r="F45" s="523">
        <f t="shared" si="32"/>
        <v>2251820.8714814037</v>
      </c>
      <c r="G45" s="524">
        <f t="shared" si="33"/>
        <v>427096.06680499943</v>
      </c>
      <c r="H45" s="491">
        <f t="shared" si="34"/>
        <v>427096.06680499943</v>
      </c>
      <c r="I45" s="511">
        <f t="shared" si="6"/>
        <v>0</v>
      </c>
      <c r="J45" s="511"/>
      <c r="K45" s="525"/>
      <c r="L45" s="514">
        <f t="shared" si="3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2251820.8714814037</v>
      </c>
      <c r="E46" s="522">
        <f t="shared" si="31"/>
        <v>148598.58139534883</v>
      </c>
      <c r="F46" s="523">
        <f t="shared" si="32"/>
        <v>2103222.2900860547</v>
      </c>
      <c r="G46" s="524">
        <f t="shared" si="33"/>
        <v>409304.92603466299</v>
      </c>
      <c r="H46" s="491">
        <f t="shared" si="34"/>
        <v>409304.92603466299</v>
      </c>
      <c r="I46" s="511">
        <f t="shared" si="6"/>
        <v>0</v>
      </c>
      <c r="J46" s="511"/>
      <c r="K46" s="525"/>
      <c r="L46" s="514">
        <f t="shared" si="3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2103222.2900860547</v>
      </c>
      <c r="E47" s="522">
        <f t="shared" si="31"/>
        <v>148598.58139534883</v>
      </c>
      <c r="F47" s="523">
        <f t="shared" si="32"/>
        <v>1954623.7086907059</v>
      </c>
      <c r="G47" s="524">
        <f t="shared" si="33"/>
        <v>391513.78526432649</v>
      </c>
      <c r="H47" s="491">
        <f t="shared" si="34"/>
        <v>391513.78526432649</v>
      </c>
      <c r="I47" s="511">
        <f t="shared" si="6"/>
        <v>0</v>
      </c>
      <c r="J47" s="511"/>
      <c r="K47" s="525"/>
      <c r="L47" s="514">
        <f t="shared" si="3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1954623.7086907059</v>
      </c>
      <c r="E48" s="522">
        <f t="shared" si="31"/>
        <v>148598.58139534883</v>
      </c>
      <c r="F48" s="523">
        <f t="shared" si="32"/>
        <v>1806025.1272953572</v>
      </c>
      <c r="G48" s="524">
        <f t="shared" si="33"/>
        <v>373722.64449398994</v>
      </c>
      <c r="H48" s="491">
        <f t="shared" si="34"/>
        <v>373722.64449398994</v>
      </c>
      <c r="I48" s="511">
        <f t="shared" si="6"/>
        <v>0</v>
      </c>
      <c r="J48" s="511"/>
      <c r="K48" s="525"/>
      <c r="L48" s="514">
        <f t="shared" si="3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1806025.1272953572</v>
      </c>
      <c r="E49" s="522">
        <f t="shared" si="31"/>
        <v>148598.58139534883</v>
      </c>
      <c r="F49" s="523">
        <f t="shared" si="32"/>
        <v>1657426.5459000084</v>
      </c>
      <c r="G49" s="524">
        <f t="shared" si="33"/>
        <v>355931.5037236535</v>
      </c>
      <c r="H49" s="491">
        <f t="shared" si="34"/>
        <v>355931.5037236535</v>
      </c>
      <c r="I49" s="511">
        <f t="shared" si="6"/>
        <v>0</v>
      </c>
      <c r="J49" s="511"/>
      <c r="K49" s="525"/>
      <c r="L49" s="514">
        <f t="shared" si="3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1657426.5459000084</v>
      </c>
      <c r="E50" s="522">
        <f t="shared" si="31"/>
        <v>148598.58139534883</v>
      </c>
      <c r="F50" s="523">
        <f t="shared" si="32"/>
        <v>1508827.9645046596</v>
      </c>
      <c r="G50" s="524">
        <f t="shared" si="33"/>
        <v>338140.362953317</v>
      </c>
      <c r="H50" s="491">
        <f t="shared" si="34"/>
        <v>338140.362953317</v>
      </c>
      <c r="I50" s="511">
        <f t="shared" si="6"/>
        <v>0</v>
      </c>
      <c r="J50" s="511"/>
      <c r="K50" s="525"/>
      <c r="L50" s="514">
        <f t="shared" si="3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1508827.9645046596</v>
      </c>
      <c r="E51" s="522">
        <f t="shared" si="31"/>
        <v>148598.58139534883</v>
      </c>
      <c r="F51" s="523">
        <f t="shared" si="32"/>
        <v>1360229.3831093109</v>
      </c>
      <c r="G51" s="524">
        <f t="shared" si="33"/>
        <v>320349.22218298051</v>
      </c>
      <c r="H51" s="491">
        <f t="shared" si="34"/>
        <v>320349.22218298051</v>
      </c>
      <c r="I51" s="511">
        <f t="shared" si="6"/>
        <v>0</v>
      </c>
      <c r="J51" s="511"/>
      <c r="K51" s="525"/>
      <c r="L51" s="514">
        <f t="shared" si="3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1360229.3831093109</v>
      </c>
      <c r="E52" s="522">
        <f t="shared" si="31"/>
        <v>148598.58139534883</v>
      </c>
      <c r="F52" s="523">
        <f t="shared" si="32"/>
        <v>1211630.8017139621</v>
      </c>
      <c r="G52" s="524">
        <f t="shared" si="33"/>
        <v>302558.08141264401</v>
      </c>
      <c r="H52" s="491">
        <f t="shared" si="34"/>
        <v>302558.08141264401</v>
      </c>
      <c r="I52" s="511">
        <f t="shared" si="6"/>
        <v>0</v>
      </c>
      <c r="J52" s="511"/>
      <c r="K52" s="525"/>
      <c r="L52" s="514">
        <f t="shared" si="3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1211630.8017139621</v>
      </c>
      <c r="E53" s="522">
        <f t="shared" si="31"/>
        <v>148598.58139534883</v>
      </c>
      <c r="F53" s="523">
        <f t="shared" si="32"/>
        <v>1063032.2203186133</v>
      </c>
      <c r="G53" s="524">
        <f t="shared" ref="G53:G72" si="36">+I$12*((D53+F53)/2)+E53</f>
        <v>284766.94064230751</v>
      </c>
      <c r="H53" s="491">
        <f t="shared" ref="H53:H72" si="37">+I$13*((D53+F53)/2)+E53</f>
        <v>284766.94064230751</v>
      </c>
      <c r="I53" s="511">
        <f t="shared" si="6"/>
        <v>0</v>
      </c>
      <c r="J53" s="511"/>
      <c r="K53" s="525"/>
      <c r="L53" s="514">
        <f t="shared" si="3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1063032.2203186133</v>
      </c>
      <c r="E54" s="522">
        <f t="shared" si="31"/>
        <v>148598.58139534883</v>
      </c>
      <c r="F54" s="523">
        <f t="shared" si="32"/>
        <v>914433.63892326457</v>
      </c>
      <c r="G54" s="524">
        <f t="shared" si="36"/>
        <v>266975.79987197102</v>
      </c>
      <c r="H54" s="491">
        <f t="shared" si="37"/>
        <v>266975.79987197102</v>
      </c>
      <c r="I54" s="511">
        <f t="shared" si="6"/>
        <v>0</v>
      </c>
      <c r="J54" s="511"/>
      <c r="K54" s="525"/>
      <c r="L54" s="514">
        <f t="shared" si="3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914433.63892326457</v>
      </c>
      <c r="E55" s="522">
        <f t="shared" si="31"/>
        <v>148598.58139534883</v>
      </c>
      <c r="F55" s="523">
        <f t="shared" si="32"/>
        <v>765835.05752791581</v>
      </c>
      <c r="G55" s="524">
        <f t="shared" si="36"/>
        <v>249184.65910163452</v>
      </c>
      <c r="H55" s="491">
        <f t="shared" si="37"/>
        <v>249184.65910163452</v>
      </c>
      <c r="I55" s="511">
        <f t="shared" si="6"/>
        <v>0</v>
      </c>
      <c r="J55" s="511"/>
      <c r="K55" s="525"/>
      <c r="L55" s="514">
        <f t="shared" si="3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765835.05752791581</v>
      </c>
      <c r="E56" s="522">
        <f t="shared" si="31"/>
        <v>148598.58139534883</v>
      </c>
      <c r="F56" s="523">
        <f t="shared" si="32"/>
        <v>617236.47613256704</v>
      </c>
      <c r="G56" s="524">
        <f t="shared" si="36"/>
        <v>231393.51833129802</v>
      </c>
      <c r="H56" s="491">
        <f t="shared" si="37"/>
        <v>231393.51833129802</v>
      </c>
      <c r="I56" s="511">
        <f t="shared" si="6"/>
        <v>0</v>
      </c>
      <c r="J56" s="511"/>
      <c r="K56" s="525"/>
      <c r="L56" s="514">
        <f t="shared" si="3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617236.47613256704</v>
      </c>
      <c r="E57" s="522">
        <f t="shared" si="31"/>
        <v>148598.58139534883</v>
      </c>
      <c r="F57" s="523">
        <f t="shared" si="32"/>
        <v>468637.89473721822</v>
      </c>
      <c r="G57" s="524">
        <f t="shared" si="36"/>
        <v>213602.37756096155</v>
      </c>
      <c r="H57" s="491">
        <f t="shared" si="37"/>
        <v>213602.37756096155</v>
      </c>
      <c r="I57" s="511">
        <f t="shared" si="6"/>
        <v>0</v>
      </c>
      <c r="J57" s="511"/>
      <c r="K57" s="525"/>
      <c r="L57" s="514">
        <f t="shared" si="3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468637.89473721822</v>
      </c>
      <c r="E58" s="522">
        <f t="shared" si="31"/>
        <v>148598.58139534883</v>
      </c>
      <c r="F58" s="523">
        <f t="shared" si="32"/>
        <v>320039.31334186939</v>
      </c>
      <c r="G58" s="524">
        <f t="shared" si="36"/>
        <v>195811.23679062503</v>
      </c>
      <c r="H58" s="491">
        <f t="shared" si="37"/>
        <v>195811.23679062503</v>
      </c>
      <c r="I58" s="511">
        <f t="shared" si="6"/>
        <v>0</v>
      </c>
      <c r="J58" s="511"/>
      <c r="K58" s="525"/>
      <c r="L58" s="514">
        <f t="shared" si="3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320039.31334186939</v>
      </c>
      <c r="E59" s="522">
        <f t="shared" si="31"/>
        <v>148598.58139534883</v>
      </c>
      <c r="F59" s="523">
        <f t="shared" si="32"/>
        <v>171440.73194652057</v>
      </c>
      <c r="G59" s="524">
        <f t="shared" si="36"/>
        <v>178020.09602028853</v>
      </c>
      <c r="H59" s="491">
        <f t="shared" si="37"/>
        <v>178020.09602028853</v>
      </c>
      <c r="I59" s="511">
        <f t="shared" si="6"/>
        <v>0</v>
      </c>
      <c r="J59" s="511"/>
      <c r="K59" s="525"/>
      <c r="L59" s="514">
        <f t="shared" si="3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171440.73194652057</v>
      </c>
      <c r="E60" s="522">
        <f t="shared" si="31"/>
        <v>148598.58139534883</v>
      </c>
      <c r="F60" s="523">
        <f t="shared" si="32"/>
        <v>22842.150551171741</v>
      </c>
      <c r="G60" s="524">
        <f t="shared" si="36"/>
        <v>160228.95524995204</v>
      </c>
      <c r="H60" s="491">
        <f t="shared" si="37"/>
        <v>160228.95524995204</v>
      </c>
      <c r="I60" s="511">
        <f t="shared" si="6"/>
        <v>0</v>
      </c>
      <c r="J60" s="511"/>
      <c r="K60" s="525"/>
      <c r="L60" s="514">
        <f t="shared" si="3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22842.150551171741</v>
      </c>
      <c r="E61" s="522">
        <f t="shared" si="31"/>
        <v>22842.150551171741</v>
      </c>
      <c r="F61" s="523">
        <f t="shared" si="32"/>
        <v>0</v>
      </c>
      <c r="G61" s="524">
        <f t="shared" si="36"/>
        <v>24209.552285889229</v>
      </c>
      <c r="H61" s="491">
        <f t="shared" si="37"/>
        <v>24209.552285889229</v>
      </c>
      <c r="I61" s="511">
        <f t="shared" si="6"/>
        <v>0</v>
      </c>
      <c r="J61" s="511"/>
      <c r="K61" s="525"/>
      <c r="L61" s="514">
        <f t="shared" si="3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31"/>
        <v>0</v>
      </c>
      <c r="F62" s="523">
        <f t="shared" si="32"/>
        <v>0</v>
      </c>
      <c r="G62" s="524">
        <f t="shared" si="36"/>
        <v>0</v>
      </c>
      <c r="H62" s="491">
        <f t="shared" si="37"/>
        <v>0</v>
      </c>
      <c r="I62" s="511">
        <f t="shared" si="6"/>
        <v>0</v>
      </c>
      <c r="J62" s="511"/>
      <c r="K62" s="525"/>
      <c r="L62" s="514">
        <f t="shared" si="3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31"/>
        <v>0</v>
      </c>
      <c r="F63" s="523">
        <f t="shared" si="32"/>
        <v>0</v>
      </c>
      <c r="G63" s="524">
        <f t="shared" si="36"/>
        <v>0</v>
      </c>
      <c r="H63" s="491">
        <f t="shared" si="37"/>
        <v>0</v>
      </c>
      <c r="I63" s="511">
        <f t="shared" si="6"/>
        <v>0</v>
      </c>
      <c r="J63" s="511"/>
      <c r="K63" s="525"/>
      <c r="L63" s="514">
        <f t="shared" si="3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31"/>
        <v>0</v>
      </c>
      <c r="F64" s="523">
        <f t="shared" si="32"/>
        <v>0</v>
      </c>
      <c r="G64" s="524">
        <f t="shared" si="36"/>
        <v>0</v>
      </c>
      <c r="H64" s="491">
        <f t="shared" si="37"/>
        <v>0</v>
      </c>
      <c r="I64" s="511">
        <f t="shared" si="6"/>
        <v>0</v>
      </c>
      <c r="J64" s="511"/>
      <c r="K64" s="525"/>
      <c r="L64" s="514">
        <f t="shared" si="3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31"/>
        <v>0</v>
      </c>
      <c r="F65" s="523">
        <f t="shared" si="32"/>
        <v>0</v>
      </c>
      <c r="G65" s="524">
        <f t="shared" si="36"/>
        <v>0</v>
      </c>
      <c r="H65" s="491">
        <f t="shared" si="37"/>
        <v>0</v>
      </c>
      <c r="I65" s="511">
        <f t="shared" si="6"/>
        <v>0</v>
      </c>
      <c r="J65" s="511"/>
      <c r="K65" s="525"/>
      <c r="L65" s="514">
        <f t="shared" si="3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31"/>
        <v>0</v>
      </c>
      <c r="F66" s="523">
        <f t="shared" si="32"/>
        <v>0</v>
      </c>
      <c r="G66" s="524">
        <f t="shared" si="36"/>
        <v>0</v>
      </c>
      <c r="H66" s="491">
        <f t="shared" si="37"/>
        <v>0</v>
      </c>
      <c r="I66" s="511">
        <f t="shared" si="6"/>
        <v>0</v>
      </c>
      <c r="J66" s="511"/>
      <c r="K66" s="525"/>
      <c r="L66" s="514">
        <f t="shared" si="3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31"/>
        <v>0</v>
      </c>
      <c r="F67" s="523">
        <f t="shared" si="32"/>
        <v>0</v>
      </c>
      <c r="G67" s="524">
        <f t="shared" si="36"/>
        <v>0</v>
      </c>
      <c r="H67" s="491">
        <f t="shared" si="37"/>
        <v>0</v>
      </c>
      <c r="I67" s="511">
        <f t="shared" si="6"/>
        <v>0</v>
      </c>
      <c r="J67" s="511"/>
      <c r="K67" s="525"/>
      <c r="L67" s="514">
        <f t="shared" si="3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31"/>
        <v>0</v>
      </c>
      <c r="F68" s="523">
        <f t="shared" si="32"/>
        <v>0</v>
      </c>
      <c r="G68" s="524">
        <f t="shared" si="36"/>
        <v>0</v>
      </c>
      <c r="H68" s="491">
        <f t="shared" si="37"/>
        <v>0</v>
      </c>
      <c r="I68" s="511">
        <f t="shared" si="6"/>
        <v>0</v>
      </c>
      <c r="J68" s="511"/>
      <c r="K68" s="525"/>
      <c r="L68" s="514">
        <f t="shared" si="3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31"/>
        <v>0</v>
      </c>
      <c r="F69" s="523">
        <f t="shared" si="32"/>
        <v>0</v>
      </c>
      <c r="G69" s="524">
        <f t="shared" si="36"/>
        <v>0</v>
      </c>
      <c r="H69" s="491">
        <f t="shared" si="37"/>
        <v>0</v>
      </c>
      <c r="I69" s="511">
        <f t="shared" si="6"/>
        <v>0</v>
      </c>
      <c r="J69" s="511"/>
      <c r="K69" s="525"/>
      <c r="L69" s="514">
        <f t="shared" si="3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31"/>
        <v>0</v>
      </c>
      <c r="F70" s="523">
        <f t="shared" si="32"/>
        <v>0</v>
      </c>
      <c r="G70" s="524">
        <f t="shared" si="36"/>
        <v>0</v>
      </c>
      <c r="H70" s="491">
        <f t="shared" si="37"/>
        <v>0</v>
      </c>
      <c r="I70" s="511">
        <f t="shared" si="6"/>
        <v>0</v>
      </c>
      <c r="J70" s="511"/>
      <c r="K70" s="525"/>
      <c r="L70" s="514">
        <f t="shared" si="3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31"/>
        <v>0</v>
      </c>
      <c r="F71" s="523">
        <f t="shared" si="32"/>
        <v>0</v>
      </c>
      <c r="G71" s="524">
        <f t="shared" si="36"/>
        <v>0</v>
      </c>
      <c r="H71" s="491">
        <f t="shared" si="37"/>
        <v>0</v>
      </c>
      <c r="I71" s="511">
        <f t="shared" si="6"/>
        <v>0</v>
      </c>
      <c r="J71" s="511"/>
      <c r="K71" s="525"/>
      <c r="L71" s="514">
        <f t="shared" si="3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31"/>
        <v>0</v>
      </c>
      <c r="F72" s="523">
        <f t="shared" si="32"/>
        <v>0</v>
      </c>
      <c r="G72" s="524">
        <f t="shared" si="36"/>
        <v>0</v>
      </c>
      <c r="H72" s="491">
        <f t="shared" si="37"/>
        <v>0</v>
      </c>
      <c r="I72" s="511">
        <f t="shared" si="6"/>
        <v>0</v>
      </c>
      <c r="J72" s="511"/>
      <c r="K72" s="532"/>
      <c r="L72" s="533">
        <f t="shared" si="3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6389738.9999999972</v>
      </c>
      <c r="F73" s="375"/>
      <c r="G73" s="375">
        <f>SUM(G17:G72)</f>
        <v>22125119.499216925</v>
      </c>
      <c r="H73" s="375">
        <f>SUM(H17:H72)</f>
        <v>22125119.499216925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783680.43817514717</v>
      </c>
      <c r="N87" s="546">
        <f>IF(J92&lt;D11,0,VLOOKUP(J92,C17:O72,11))</f>
        <v>783680.43817514717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752316.07577964547</v>
      </c>
      <c r="N88" s="550">
        <f>IF(J92&lt;D11,0,VLOOKUP(J92,C99:P154,7))</f>
        <v>752316.07577964547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-31364.362395501696</v>
      </c>
      <c r="N89" s="555">
        <f>+N88-N87</f>
        <v>-31364.362395501696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145221.34090909091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38">H99</f>
        <v>233617.21066655827</v>
      </c>
      <c r="M99" s="519">
        <f t="shared" ref="M99:M104" si="39">IF(L99&lt;&gt;0,+H99-L99,0)</f>
        <v>0</v>
      </c>
      <c r="N99" s="518">
        <f t="shared" ref="N99:N104" si="40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38"/>
        <v>550651.80741983175</v>
      </c>
      <c r="M100" s="519">
        <f t="shared" si="39"/>
        <v>0</v>
      </c>
      <c r="N100" s="518">
        <f t="shared" si="40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41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38"/>
        <v>960063.54821647424</v>
      </c>
      <c r="M101" s="519">
        <f t="shared" si="39"/>
        <v>0</v>
      </c>
      <c r="N101" s="518">
        <f t="shared" si="40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42">+I102-H102</f>
        <v>0</v>
      </c>
      <c r="K102" s="514"/>
      <c r="L102" s="518">
        <f t="shared" si="38"/>
        <v>907889.80952511146</v>
      </c>
      <c r="M102" s="519">
        <f t="shared" si="39"/>
        <v>0</v>
      </c>
      <c r="N102" s="518">
        <f t="shared" si="40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42"/>
        <v>0</v>
      </c>
      <c r="K103" s="514"/>
      <c r="L103" s="518">
        <f t="shared" si="38"/>
        <v>860395.26191799133</v>
      </c>
      <c r="M103" s="519">
        <f t="shared" si="39"/>
        <v>0</v>
      </c>
      <c r="N103" s="518">
        <f t="shared" si="40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42"/>
        <v>0</v>
      </c>
      <c r="K104" s="514"/>
      <c r="L104" s="518">
        <f t="shared" si="38"/>
        <v>751814.61930280633</v>
      </c>
      <c r="M104" s="519">
        <f t="shared" si="39"/>
        <v>0</v>
      </c>
      <c r="N104" s="518">
        <f t="shared" si="40"/>
        <v>751814.61930280633</v>
      </c>
      <c r="O104" s="514">
        <f t="shared" ref="O104:O130" si="43">IF(N104&lt;&gt;0,+I104-N104,0)</f>
        <v>0</v>
      </c>
      <c r="P104" s="514">
        <f t="shared" ref="P104:P130" si="44"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42"/>
        <v>0</v>
      </c>
      <c r="K105" s="514"/>
      <c r="L105" s="518">
        <f t="shared" ref="L105:L106" si="45">H105</f>
        <v>740335.26118023507</v>
      </c>
      <c r="M105" s="519">
        <f t="shared" ref="M105:M106" si="46">IF(L105&lt;&gt;0,+H105-L105,0)</f>
        <v>0</v>
      </c>
      <c r="N105" s="518">
        <f t="shared" ref="N105:N106" si="47">I105</f>
        <v>740335.26118023507</v>
      </c>
      <c r="O105" s="514">
        <f t="shared" si="43"/>
        <v>0</v>
      </c>
      <c r="P105" s="514">
        <f t="shared" si="44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42"/>
        <v>0</v>
      </c>
      <c r="K106" s="514"/>
      <c r="L106" s="518">
        <f t="shared" si="45"/>
        <v>730645.78949753172</v>
      </c>
      <c r="M106" s="519">
        <f t="shared" si="46"/>
        <v>0</v>
      </c>
      <c r="N106" s="518">
        <f t="shared" si="47"/>
        <v>730645.78949753172</v>
      </c>
      <c r="O106" s="514">
        <f t="shared" si="43"/>
        <v>0</v>
      </c>
      <c r="P106" s="514">
        <f t="shared" si="44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2021</v>
      </c>
      <c r="D107" s="629">
        <v>5301718.5733204149</v>
      </c>
      <c r="E107" s="630">
        <v>155847.29268292684</v>
      </c>
      <c r="F107" s="631">
        <v>5145871.2806374878</v>
      </c>
      <c r="G107" s="631">
        <v>5223794.9269789513</v>
      </c>
      <c r="H107" s="633">
        <v>748822.33254387113</v>
      </c>
      <c r="I107" s="634">
        <v>748822.33254387113</v>
      </c>
      <c r="J107" s="514">
        <f t="shared" si="42"/>
        <v>0</v>
      </c>
      <c r="K107" s="514"/>
      <c r="L107" s="518">
        <f t="shared" ref="L107" si="48">H107</f>
        <v>748822.33254387113</v>
      </c>
      <c r="M107" s="519">
        <f t="shared" ref="M107" si="49">IF(L107&lt;&gt;0,+H107-L107,0)</f>
        <v>0</v>
      </c>
      <c r="N107" s="518">
        <f t="shared" ref="N107" si="50">I107</f>
        <v>748822.33254387113</v>
      </c>
      <c r="O107" s="514">
        <f t="shared" ref="O107" si="51">IF(N107&lt;&gt;0,+I107-N107,0)</f>
        <v>0</v>
      </c>
      <c r="P107" s="514">
        <f t="shared" ref="P107" si="52">+O107-M107</f>
        <v>0</v>
      </c>
      <c r="Q107" s="269"/>
    </row>
    <row r="108" spans="1:17" ht="13">
      <c r="B108" s="195" t="str">
        <f t="shared" si="41"/>
        <v/>
      </c>
      <c r="C108" s="669">
        <f>IF(D93="","-",+C107+1)</f>
        <v>2022</v>
      </c>
      <c r="D108" s="374">
        <v>5145871.2806374878</v>
      </c>
      <c r="E108" s="522">
        <v>152136.64285714287</v>
      </c>
      <c r="F108" s="523">
        <v>4993734.637780345</v>
      </c>
      <c r="G108" s="523">
        <v>5069802.9592089169</v>
      </c>
      <c r="H108" s="526">
        <v>747624.7630958549</v>
      </c>
      <c r="I108" s="577">
        <v>747624.7630958549</v>
      </c>
      <c r="J108" s="514">
        <f t="shared" si="42"/>
        <v>0</v>
      </c>
      <c r="K108" s="514"/>
      <c r="L108" s="525"/>
      <c r="M108" s="514">
        <f t="shared" ref="M108:M130" si="53">IF(L108&lt;&gt;0,+H108-L108,0)</f>
        <v>0</v>
      </c>
      <c r="N108" s="525"/>
      <c r="O108" s="514">
        <f t="shared" si="43"/>
        <v>0</v>
      </c>
      <c r="P108" s="514">
        <f t="shared" si="44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2023</v>
      </c>
      <c r="D109" s="374">
        <f>IF(F108+SUM(E$99:E108)=D$92,F108,D$92-SUM(E$99:E108))</f>
        <v>4993734.637780345</v>
      </c>
      <c r="E109" s="522">
        <f t="shared" ref="E109:E154" si="54">IF(+$J$96&lt;F108,$J$96,D109)</f>
        <v>145221.34090909091</v>
      </c>
      <c r="F109" s="523">
        <f t="shared" ref="F109:F154" si="55">+D109-E109</f>
        <v>4848513.2968712542</v>
      </c>
      <c r="G109" s="523">
        <f t="shared" ref="G109:G154" si="56">+(F109+D109)/2</f>
        <v>4921123.9673257992</v>
      </c>
      <c r="H109" s="526">
        <f t="shared" ref="H109:H154" si="57">+J$94*G109+E109</f>
        <v>752316.07577964547</v>
      </c>
      <c r="I109" s="577">
        <f t="shared" ref="I109:I154" si="58">+J$95*G109+E109</f>
        <v>752316.07577964547</v>
      </c>
      <c r="J109" s="514">
        <f t="shared" si="42"/>
        <v>0</v>
      </c>
      <c r="K109" s="514"/>
      <c r="L109" s="525"/>
      <c r="M109" s="514">
        <f t="shared" si="53"/>
        <v>0</v>
      </c>
      <c r="N109" s="525"/>
      <c r="O109" s="514">
        <f t="shared" si="43"/>
        <v>0</v>
      </c>
      <c r="P109" s="514">
        <f t="shared" si="44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2024</v>
      </c>
      <c r="D110" s="374">
        <f>IF(F109+SUM(E$99:E109)=D$92,F109,D$92-SUM(E$99:E109))</f>
        <v>4848513.2968712542</v>
      </c>
      <c r="E110" s="522">
        <f t="shared" si="54"/>
        <v>145221.34090909091</v>
      </c>
      <c r="F110" s="523">
        <f t="shared" si="55"/>
        <v>4703291.9559621634</v>
      </c>
      <c r="G110" s="523">
        <f t="shared" si="56"/>
        <v>4775902.6264167093</v>
      </c>
      <c r="H110" s="526">
        <f t="shared" si="57"/>
        <v>734400.83689476538</v>
      </c>
      <c r="I110" s="577">
        <f t="shared" si="58"/>
        <v>734400.83689476538</v>
      </c>
      <c r="J110" s="514">
        <f t="shared" si="42"/>
        <v>0</v>
      </c>
      <c r="K110" s="514"/>
      <c r="L110" s="525"/>
      <c r="M110" s="514">
        <f t="shared" si="53"/>
        <v>0</v>
      </c>
      <c r="N110" s="525"/>
      <c r="O110" s="514">
        <f t="shared" si="43"/>
        <v>0</v>
      </c>
      <c r="P110" s="514">
        <f t="shared" si="44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2025</v>
      </c>
      <c r="D111" s="374">
        <f>IF(F110+SUM(E$99:E110)=D$92,F110,D$92-SUM(E$99:E110))</f>
        <v>4703291.9559621634</v>
      </c>
      <c r="E111" s="522">
        <f t="shared" si="54"/>
        <v>145221.34090909091</v>
      </c>
      <c r="F111" s="523">
        <f t="shared" si="55"/>
        <v>4558070.6150530726</v>
      </c>
      <c r="G111" s="523">
        <f t="shared" si="56"/>
        <v>4630681.2855076175</v>
      </c>
      <c r="H111" s="526">
        <f t="shared" si="57"/>
        <v>716485.59800988506</v>
      </c>
      <c r="I111" s="577">
        <f t="shared" si="58"/>
        <v>716485.59800988506</v>
      </c>
      <c r="J111" s="514">
        <f t="shared" si="42"/>
        <v>0</v>
      </c>
      <c r="K111" s="514"/>
      <c r="L111" s="525"/>
      <c r="M111" s="514">
        <f t="shared" si="53"/>
        <v>0</v>
      </c>
      <c r="N111" s="525"/>
      <c r="O111" s="514">
        <f t="shared" si="43"/>
        <v>0</v>
      </c>
      <c r="P111" s="514">
        <f t="shared" si="44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2026</v>
      </c>
      <c r="D112" s="374">
        <f>IF(F111+SUM(E$99:E111)=D$92,F111,D$92-SUM(E$99:E111))</f>
        <v>4558070.6150530726</v>
      </c>
      <c r="E112" s="522">
        <f t="shared" si="54"/>
        <v>145221.34090909091</v>
      </c>
      <c r="F112" s="523">
        <f t="shared" si="55"/>
        <v>4412849.2741439817</v>
      </c>
      <c r="G112" s="523">
        <f t="shared" si="56"/>
        <v>4485459.9445985276</v>
      </c>
      <c r="H112" s="526">
        <f t="shared" si="57"/>
        <v>698570.35912500508</v>
      </c>
      <c r="I112" s="577">
        <f t="shared" si="58"/>
        <v>698570.35912500508</v>
      </c>
      <c r="J112" s="514">
        <f t="shared" si="42"/>
        <v>0</v>
      </c>
      <c r="K112" s="514"/>
      <c r="L112" s="525"/>
      <c r="M112" s="514">
        <f t="shared" si="53"/>
        <v>0</v>
      </c>
      <c r="N112" s="525"/>
      <c r="O112" s="514">
        <f t="shared" si="43"/>
        <v>0</v>
      </c>
      <c r="P112" s="514">
        <f t="shared" si="44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2027</v>
      </c>
      <c r="D113" s="374">
        <f>IF(F112+SUM(E$99:E112)=D$92,F112,D$92-SUM(E$99:E112))</f>
        <v>4412849.2741439817</v>
      </c>
      <c r="E113" s="522">
        <f t="shared" si="54"/>
        <v>145221.34090909091</v>
      </c>
      <c r="F113" s="523">
        <f t="shared" si="55"/>
        <v>4267627.9332348909</v>
      </c>
      <c r="G113" s="523">
        <f t="shared" si="56"/>
        <v>4340238.6036894359</v>
      </c>
      <c r="H113" s="526">
        <f t="shared" si="57"/>
        <v>680655.12024012476</v>
      </c>
      <c r="I113" s="577">
        <f t="shared" si="58"/>
        <v>680655.12024012476</v>
      </c>
      <c r="J113" s="514">
        <f t="shared" si="42"/>
        <v>0</v>
      </c>
      <c r="K113" s="514"/>
      <c r="L113" s="525"/>
      <c r="M113" s="514">
        <f t="shared" si="53"/>
        <v>0</v>
      </c>
      <c r="N113" s="525"/>
      <c r="O113" s="514">
        <f t="shared" si="43"/>
        <v>0</v>
      </c>
      <c r="P113" s="514">
        <f t="shared" si="44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2028</v>
      </c>
      <c r="D114" s="374">
        <f>IF(F113+SUM(E$99:E113)=D$92,F113,D$92-SUM(E$99:E113))</f>
        <v>4267627.9332348909</v>
      </c>
      <c r="E114" s="522">
        <f t="shared" si="54"/>
        <v>145221.34090909091</v>
      </c>
      <c r="F114" s="523">
        <f t="shared" si="55"/>
        <v>4122406.5923258001</v>
      </c>
      <c r="G114" s="523">
        <f t="shared" si="56"/>
        <v>4195017.262780346</v>
      </c>
      <c r="H114" s="526">
        <f t="shared" si="57"/>
        <v>662739.88135524467</v>
      </c>
      <c r="I114" s="577">
        <f t="shared" si="58"/>
        <v>662739.88135524467</v>
      </c>
      <c r="J114" s="514">
        <f t="shared" si="42"/>
        <v>0</v>
      </c>
      <c r="K114" s="514"/>
      <c r="L114" s="525"/>
      <c r="M114" s="514">
        <f t="shared" si="53"/>
        <v>0</v>
      </c>
      <c r="N114" s="525"/>
      <c r="O114" s="514">
        <f t="shared" si="43"/>
        <v>0</v>
      </c>
      <c r="P114" s="514">
        <f t="shared" si="44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2029</v>
      </c>
      <c r="D115" s="374">
        <f>IF(F114+SUM(E$99:E114)=D$92,F114,D$92-SUM(E$99:E114))</f>
        <v>4122406.5923258001</v>
      </c>
      <c r="E115" s="522">
        <f t="shared" si="54"/>
        <v>145221.34090909091</v>
      </c>
      <c r="F115" s="523">
        <f t="shared" si="55"/>
        <v>3977185.2514167093</v>
      </c>
      <c r="G115" s="523">
        <f t="shared" si="56"/>
        <v>4049795.9218712547</v>
      </c>
      <c r="H115" s="526">
        <f t="shared" si="57"/>
        <v>644824.64247036446</v>
      </c>
      <c r="I115" s="577">
        <f t="shared" si="58"/>
        <v>644824.64247036446</v>
      </c>
      <c r="J115" s="514">
        <f t="shared" si="42"/>
        <v>0</v>
      </c>
      <c r="K115" s="514"/>
      <c r="L115" s="525"/>
      <c r="M115" s="514">
        <f t="shared" si="53"/>
        <v>0</v>
      </c>
      <c r="N115" s="525"/>
      <c r="O115" s="514">
        <f t="shared" si="43"/>
        <v>0</v>
      </c>
      <c r="P115" s="514">
        <f t="shared" si="44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2030</v>
      </c>
      <c r="D116" s="374">
        <f>IF(F115+SUM(E$99:E115)=D$92,F115,D$92-SUM(E$99:E115))</f>
        <v>3977185.2514167093</v>
      </c>
      <c r="E116" s="522">
        <f t="shared" si="54"/>
        <v>145221.34090909091</v>
      </c>
      <c r="F116" s="523">
        <f t="shared" si="55"/>
        <v>3831963.9105076184</v>
      </c>
      <c r="G116" s="523">
        <f t="shared" si="56"/>
        <v>3904574.5809621639</v>
      </c>
      <c r="H116" s="526">
        <f t="shared" si="57"/>
        <v>626909.40358548425</v>
      </c>
      <c r="I116" s="577">
        <f t="shared" si="58"/>
        <v>626909.40358548425</v>
      </c>
      <c r="J116" s="514">
        <f t="shared" si="42"/>
        <v>0</v>
      </c>
      <c r="K116" s="514"/>
      <c r="L116" s="525"/>
      <c r="M116" s="514">
        <f t="shared" si="53"/>
        <v>0</v>
      </c>
      <c r="N116" s="525"/>
      <c r="O116" s="514">
        <f t="shared" si="43"/>
        <v>0</v>
      </c>
      <c r="P116" s="514">
        <f t="shared" si="44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2031</v>
      </c>
      <c r="D117" s="374">
        <f>IF(F116+SUM(E$99:E116)=D$92,F116,D$92-SUM(E$99:E116))</f>
        <v>3831963.9105076184</v>
      </c>
      <c r="E117" s="522">
        <f t="shared" si="54"/>
        <v>145221.34090909091</v>
      </c>
      <c r="F117" s="523">
        <f t="shared" si="55"/>
        <v>3686742.5695985276</v>
      </c>
      <c r="G117" s="523">
        <f t="shared" si="56"/>
        <v>3759353.240053073</v>
      </c>
      <c r="H117" s="526">
        <f t="shared" si="57"/>
        <v>608994.16470060416</v>
      </c>
      <c r="I117" s="577">
        <f t="shared" si="58"/>
        <v>608994.16470060416</v>
      </c>
      <c r="J117" s="514">
        <f t="shared" si="42"/>
        <v>0</v>
      </c>
      <c r="K117" s="514"/>
      <c r="L117" s="525"/>
      <c r="M117" s="514">
        <f t="shared" si="53"/>
        <v>0</v>
      </c>
      <c r="N117" s="525"/>
      <c r="O117" s="514">
        <f t="shared" si="43"/>
        <v>0</v>
      </c>
      <c r="P117" s="514">
        <f t="shared" si="44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2032</v>
      </c>
      <c r="D118" s="374">
        <f>IF(F117+SUM(E$99:E117)=D$92,F117,D$92-SUM(E$99:E117))</f>
        <v>3686742.5695985276</v>
      </c>
      <c r="E118" s="522">
        <f t="shared" si="54"/>
        <v>145221.34090909091</v>
      </c>
      <c r="F118" s="523">
        <f t="shared" si="55"/>
        <v>3541521.2286894368</v>
      </c>
      <c r="G118" s="523">
        <f t="shared" si="56"/>
        <v>3614131.8991439822</v>
      </c>
      <c r="H118" s="526">
        <f t="shared" si="57"/>
        <v>591078.92581572395</v>
      </c>
      <c r="I118" s="577">
        <f t="shared" si="58"/>
        <v>591078.92581572395</v>
      </c>
      <c r="J118" s="514">
        <f t="shared" si="42"/>
        <v>0</v>
      </c>
      <c r="K118" s="514"/>
      <c r="L118" s="525"/>
      <c r="M118" s="514">
        <f t="shared" si="53"/>
        <v>0</v>
      </c>
      <c r="N118" s="525"/>
      <c r="O118" s="514">
        <f t="shared" si="43"/>
        <v>0</v>
      </c>
      <c r="P118" s="514">
        <f t="shared" si="44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2033</v>
      </c>
      <c r="D119" s="374">
        <f>IF(F118+SUM(E$99:E118)=D$92,F118,D$92-SUM(E$99:E118))</f>
        <v>3541521.2286894368</v>
      </c>
      <c r="E119" s="522">
        <f t="shared" si="54"/>
        <v>145221.34090909091</v>
      </c>
      <c r="F119" s="523">
        <f t="shared" si="55"/>
        <v>3396299.887780346</v>
      </c>
      <c r="G119" s="523">
        <f t="shared" si="56"/>
        <v>3468910.5582348914</v>
      </c>
      <c r="H119" s="526">
        <f t="shared" si="57"/>
        <v>573163.68693084386</v>
      </c>
      <c r="I119" s="577">
        <f t="shared" si="58"/>
        <v>573163.68693084386</v>
      </c>
      <c r="J119" s="514">
        <f t="shared" si="42"/>
        <v>0</v>
      </c>
      <c r="K119" s="514"/>
      <c r="L119" s="525"/>
      <c r="M119" s="514">
        <f t="shared" si="53"/>
        <v>0</v>
      </c>
      <c r="N119" s="525"/>
      <c r="O119" s="514">
        <f t="shared" si="43"/>
        <v>0</v>
      </c>
      <c r="P119" s="514">
        <f t="shared" si="44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2034</v>
      </c>
      <c r="D120" s="374">
        <f>IF(F119+SUM(E$99:E119)=D$92,F119,D$92-SUM(E$99:E119))</f>
        <v>3396299.887780346</v>
      </c>
      <c r="E120" s="522">
        <f t="shared" si="54"/>
        <v>145221.34090909091</v>
      </c>
      <c r="F120" s="523">
        <f t="shared" si="55"/>
        <v>3251078.5468712552</v>
      </c>
      <c r="G120" s="523">
        <f t="shared" si="56"/>
        <v>3323689.2173258006</v>
      </c>
      <c r="H120" s="526">
        <f t="shared" si="57"/>
        <v>555248.44804596365</v>
      </c>
      <c r="I120" s="577">
        <f t="shared" si="58"/>
        <v>555248.44804596365</v>
      </c>
      <c r="J120" s="514">
        <f t="shared" si="42"/>
        <v>0</v>
      </c>
      <c r="K120" s="514"/>
      <c r="L120" s="525"/>
      <c r="M120" s="514">
        <f t="shared" si="53"/>
        <v>0</v>
      </c>
      <c r="N120" s="525"/>
      <c r="O120" s="514">
        <f t="shared" si="43"/>
        <v>0</v>
      </c>
      <c r="P120" s="514">
        <f t="shared" si="44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2035</v>
      </c>
      <c r="D121" s="374">
        <f>IF(F120+SUM(E$99:E120)=D$92,F120,D$92-SUM(E$99:E120))</f>
        <v>3251078.5468712552</v>
      </c>
      <c r="E121" s="522">
        <f t="shared" si="54"/>
        <v>145221.34090909091</v>
      </c>
      <c r="F121" s="523">
        <f t="shared" si="55"/>
        <v>3105857.2059621643</v>
      </c>
      <c r="G121" s="523">
        <f t="shared" si="56"/>
        <v>3178467.8764167097</v>
      </c>
      <c r="H121" s="526">
        <f t="shared" si="57"/>
        <v>537333.20916108345</v>
      </c>
      <c r="I121" s="577">
        <f t="shared" si="58"/>
        <v>537333.20916108345</v>
      </c>
      <c r="J121" s="514">
        <f t="shared" si="42"/>
        <v>0</v>
      </c>
      <c r="K121" s="514"/>
      <c r="L121" s="525"/>
      <c r="M121" s="514">
        <f t="shared" si="53"/>
        <v>0</v>
      </c>
      <c r="N121" s="525"/>
      <c r="O121" s="514">
        <f t="shared" si="43"/>
        <v>0</v>
      </c>
      <c r="P121" s="514">
        <f t="shared" si="44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2036</v>
      </c>
      <c r="D122" s="374">
        <f>IF(F121+SUM(E$99:E121)=D$92,F121,D$92-SUM(E$99:E121))</f>
        <v>3105857.2059621643</v>
      </c>
      <c r="E122" s="522">
        <f t="shared" si="54"/>
        <v>145221.34090909091</v>
      </c>
      <c r="F122" s="523">
        <f t="shared" si="55"/>
        <v>2960635.8650530735</v>
      </c>
      <c r="G122" s="523">
        <f t="shared" si="56"/>
        <v>3033246.5355076189</v>
      </c>
      <c r="H122" s="526">
        <f t="shared" si="57"/>
        <v>519417.97027620336</v>
      </c>
      <c r="I122" s="577">
        <f t="shared" si="58"/>
        <v>519417.97027620336</v>
      </c>
      <c r="J122" s="514">
        <f t="shared" si="42"/>
        <v>0</v>
      </c>
      <c r="K122" s="514"/>
      <c r="L122" s="525"/>
      <c r="M122" s="514">
        <f t="shared" si="53"/>
        <v>0</v>
      </c>
      <c r="N122" s="525"/>
      <c r="O122" s="514">
        <f t="shared" si="43"/>
        <v>0</v>
      </c>
      <c r="P122" s="514">
        <f t="shared" si="44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2037</v>
      </c>
      <c r="D123" s="374">
        <f>IF(F122+SUM(E$99:E122)=D$92,F122,D$92-SUM(E$99:E122))</f>
        <v>2960635.8650530735</v>
      </c>
      <c r="E123" s="522">
        <f t="shared" si="54"/>
        <v>145221.34090909091</v>
      </c>
      <c r="F123" s="523">
        <f t="shared" si="55"/>
        <v>2815414.5241439827</v>
      </c>
      <c r="G123" s="523">
        <f t="shared" si="56"/>
        <v>2888025.1945985281</v>
      </c>
      <c r="H123" s="526">
        <f t="shared" si="57"/>
        <v>501502.73139132315</v>
      </c>
      <c r="I123" s="577">
        <f t="shared" si="58"/>
        <v>501502.73139132315</v>
      </c>
      <c r="J123" s="514">
        <f t="shared" si="42"/>
        <v>0</v>
      </c>
      <c r="K123" s="514"/>
      <c r="L123" s="525"/>
      <c r="M123" s="514">
        <f t="shared" si="53"/>
        <v>0</v>
      </c>
      <c r="N123" s="525"/>
      <c r="O123" s="514">
        <f t="shared" si="43"/>
        <v>0</v>
      </c>
      <c r="P123" s="514">
        <f t="shared" si="44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2038</v>
      </c>
      <c r="D124" s="374">
        <f>IF(F123+SUM(E$99:E123)=D$92,F123,D$92-SUM(E$99:E123))</f>
        <v>2815414.5241439827</v>
      </c>
      <c r="E124" s="522">
        <f t="shared" si="54"/>
        <v>145221.34090909091</v>
      </c>
      <c r="F124" s="523">
        <f t="shared" si="55"/>
        <v>2670193.1832348919</v>
      </c>
      <c r="G124" s="523">
        <f t="shared" si="56"/>
        <v>2742803.8536894373</v>
      </c>
      <c r="H124" s="526">
        <f t="shared" si="57"/>
        <v>483587.49250644294</v>
      </c>
      <c r="I124" s="577">
        <f t="shared" si="58"/>
        <v>483587.49250644294</v>
      </c>
      <c r="J124" s="514">
        <f t="shared" si="42"/>
        <v>0</v>
      </c>
      <c r="K124" s="514"/>
      <c r="L124" s="525"/>
      <c r="M124" s="514">
        <f t="shared" si="53"/>
        <v>0</v>
      </c>
      <c r="N124" s="525"/>
      <c r="O124" s="514">
        <f t="shared" si="43"/>
        <v>0</v>
      </c>
      <c r="P124" s="514">
        <f t="shared" si="44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2039</v>
      </c>
      <c r="D125" s="374">
        <f>IF(F124+SUM(E$99:E124)=D$92,F124,D$92-SUM(E$99:E124))</f>
        <v>2670193.1832348919</v>
      </c>
      <c r="E125" s="522">
        <f t="shared" si="54"/>
        <v>145221.34090909091</v>
      </c>
      <c r="F125" s="523">
        <f t="shared" si="55"/>
        <v>2524971.842325801</v>
      </c>
      <c r="G125" s="523">
        <f t="shared" si="56"/>
        <v>2597582.5127803464</v>
      </c>
      <c r="H125" s="526">
        <f t="shared" si="57"/>
        <v>465672.25362156285</v>
      </c>
      <c r="I125" s="577">
        <f t="shared" si="58"/>
        <v>465672.25362156285</v>
      </c>
      <c r="J125" s="514">
        <f t="shared" si="42"/>
        <v>0</v>
      </c>
      <c r="K125" s="514"/>
      <c r="L125" s="525"/>
      <c r="M125" s="514">
        <f t="shared" si="53"/>
        <v>0</v>
      </c>
      <c r="N125" s="525"/>
      <c r="O125" s="514">
        <f t="shared" si="43"/>
        <v>0</v>
      </c>
      <c r="P125" s="514">
        <f t="shared" si="44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2040</v>
      </c>
      <c r="D126" s="374">
        <f>IF(F125+SUM(E$99:E125)=D$92,F125,D$92-SUM(E$99:E125))</f>
        <v>2524971.842325801</v>
      </c>
      <c r="E126" s="522">
        <f t="shared" si="54"/>
        <v>145221.34090909091</v>
      </c>
      <c r="F126" s="523">
        <f t="shared" si="55"/>
        <v>2379750.5014167102</v>
      </c>
      <c r="G126" s="523">
        <f t="shared" si="56"/>
        <v>2452361.1718712556</v>
      </c>
      <c r="H126" s="526">
        <f t="shared" si="57"/>
        <v>447757.01473668264</v>
      </c>
      <c r="I126" s="577">
        <f t="shared" si="58"/>
        <v>447757.01473668264</v>
      </c>
      <c r="J126" s="514">
        <f t="shared" si="42"/>
        <v>0</v>
      </c>
      <c r="K126" s="514"/>
      <c r="L126" s="525"/>
      <c r="M126" s="514">
        <f t="shared" si="53"/>
        <v>0</v>
      </c>
      <c r="N126" s="525"/>
      <c r="O126" s="514">
        <f t="shared" si="43"/>
        <v>0</v>
      </c>
      <c r="P126" s="514">
        <f t="shared" si="44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2041</v>
      </c>
      <c r="D127" s="374">
        <f>IF(F126+SUM(E$99:E126)=D$92,F126,D$92-SUM(E$99:E126))</f>
        <v>2379750.5014167102</v>
      </c>
      <c r="E127" s="522">
        <f t="shared" si="54"/>
        <v>145221.34090909091</v>
      </c>
      <c r="F127" s="523">
        <f t="shared" si="55"/>
        <v>2234529.1605076194</v>
      </c>
      <c r="G127" s="523">
        <f t="shared" si="56"/>
        <v>2307139.8309621648</v>
      </c>
      <c r="H127" s="526">
        <f t="shared" si="57"/>
        <v>429841.77585180243</v>
      </c>
      <c r="I127" s="577">
        <f t="shared" si="58"/>
        <v>429841.77585180243</v>
      </c>
      <c r="J127" s="514">
        <f t="shared" si="42"/>
        <v>0</v>
      </c>
      <c r="K127" s="514"/>
      <c r="L127" s="525"/>
      <c r="M127" s="514">
        <f t="shared" si="53"/>
        <v>0</v>
      </c>
      <c r="N127" s="525"/>
      <c r="O127" s="514">
        <f t="shared" si="43"/>
        <v>0</v>
      </c>
      <c r="P127" s="514">
        <f t="shared" si="44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2042</v>
      </c>
      <c r="D128" s="374">
        <f>IF(F127+SUM(E$99:E127)=D$92,F127,D$92-SUM(E$99:E127))</f>
        <v>2234529.1605076194</v>
      </c>
      <c r="E128" s="522">
        <f t="shared" si="54"/>
        <v>145221.34090909091</v>
      </c>
      <c r="F128" s="523">
        <f t="shared" si="55"/>
        <v>2089307.8195985286</v>
      </c>
      <c r="G128" s="523">
        <f t="shared" si="56"/>
        <v>2161918.490053074</v>
      </c>
      <c r="H128" s="526">
        <f t="shared" si="57"/>
        <v>411926.53696692234</v>
      </c>
      <c r="I128" s="577">
        <f t="shared" si="58"/>
        <v>411926.53696692234</v>
      </c>
      <c r="J128" s="514">
        <f t="shared" si="42"/>
        <v>0</v>
      </c>
      <c r="K128" s="514"/>
      <c r="L128" s="525"/>
      <c r="M128" s="514">
        <f t="shared" si="53"/>
        <v>0</v>
      </c>
      <c r="N128" s="525"/>
      <c r="O128" s="514">
        <f t="shared" si="43"/>
        <v>0</v>
      </c>
      <c r="P128" s="514">
        <f t="shared" si="44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2043</v>
      </c>
      <c r="D129" s="374">
        <f>IF(F128+SUM(E$99:E128)=D$92,F128,D$92-SUM(E$99:E128))</f>
        <v>2089307.8195985286</v>
      </c>
      <c r="E129" s="522">
        <f t="shared" si="54"/>
        <v>145221.34090909091</v>
      </c>
      <c r="F129" s="523">
        <f t="shared" si="55"/>
        <v>1944086.4786894377</v>
      </c>
      <c r="G129" s="523">
        <f t="shared" si="56"/>
        <v>2016697.1491439831</v>
      </c>
      <c r="H129" s="526">
        <f t="shared" si="57"/>
        <v>394011.29808204214</v>
      </c>
      <c r="I129" s="577">
        <f t="shared" si="58"/>
        <v>394011.29808204214</v>
      </c>
      <c r="J129" s="514">
        <f t="shared" si="42"/>
        <v>0</v>
      </c>
      <c r="K129" s="514"/>
      <c r="L129" s="525"/>
      <c r="M129" s="514">
        <f t="shared" si="53"/>
        <v>0</v>
      </c>
      <c r="N129" s="525"/>
      <c r="O129" s="514">
        <f t="shared" si="43"/>
        <v>0</v>
      </c>
      <c r="P129" s="514">
        <f t="shared" si="44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2044</v>
      </c>
      <c r="D130" s="374">
        <f>IF(F129+SUM(E$99:E129)=D$92,F129,D$92-SUM(E$99:E129))</f>
        <v>1944086.4786894377</v>
      </c>
      <c r="E130" s="522">
        <f t="shared" si="54"/>
        <v>145221.34090909091</v>
      </c>
      <c r="F130" s="523">
        <f t="shared" si="55"/>
        <v>1798865.1377803469</v>
      </c>
      <c r="G130" s="523">
        <f t="shared" si="56"/>
        <v>1871475.8082348923</v>
      </c>
      <c r="H130" s="526">
        <f t="shared" si="57"/>
        <v>376096.05919716199</v>
      </c>
      <c r="I130" s="577">
        <f t="shared" si="58"/>
        <v>376096.05919716199</v>
      </c>
      <c r="J130" s="514">
        <f t="shared" si="42"/>
        <v>0</v>
      </c>
      <c r="K130" s="514"/>
      <c r="L130" s="525"/>
      <c r="M130" s="514">
        <f t="shared" si="53"/>
        <v>0</v>
      </c>
      <c r="N130" s="525"/>
      <c r="O130" s="514">
        <f t="shared" si="43"/>
        <v>0</v>
      </c>
      <c r="P130" s="514">
        <f t="shared" si="44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2045</v>
      </c>
      <c r="D131" s="374">
        <f>IF(F130+SUM(E$99:E130)=D$92,F130,D$92-SUM(E$99:E130))</f>
        <v>1798865.1377803469</v>
      </c>
      <c r="E131" s="522">
        <f t="shared" si="54"/>
        <v>145221.34090909091</v>
      </c>
      <c r="F131" s="523">
        <f t="shared" si="55"/>
        <v>1653643.7968712561</v>
      </c>
      <c r="G131" s="523">
        <f t="shared" si="56"/>
        <v>1726254.4673258015</v>
      </c>
      <c r="H131" s="526">
        <f t="shared" si="57"/>
        <v>358180.82031228184</v>
      </c>
      <c r="I131" s="577">
        <f t="shared" si="58"/>
        <v>358180.82031228184</v>
      </c>
      <c r="J131" s="514">
        <f t="shared" si="42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2046</v>
      </c>
      <c r="D132" s="374">
        <f>IF(F131+SUM(E$99:E131)=D$92,F131,D$92-SUM(E$99:E131))</f>
        <v>1653643.7968712561</v>
      </c>
      <c r="E132" s="522">
        <f t="shared" si="54"/>
        <v>145221.34090909091</v>
      </c>
      <c r="F132" s="523">
        <f t="shared" si="55"/>
        <v>1508422.4559621653</v>
      </c>
      <c r="G132" s="523">
        <f t="shared" si="56"/>
        <v>1581033.1264167107</v>
      </c>
      <c r="H132" s="526">
        <f t="shared" si="57"/>
        <v>340265.58142740163</v>
      </c>
      <c r="I132" s="577">
        <f t="shared" si="58"/>
        <v>340265.58142740163</v>
      </c>
      <c r="J132" s="514">
        <f t="shared" si="42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2047</v>
      </c>
      <c r="D133" s="374">
        <f>IF(F132+SUM(E$99:E132)=D$92,F132,D$92-SUM(E$99:E132))</f>
        <v>1508422.4559621653</v>
      </c>
      <c r="E133" s="522">
        <f t="shared" si="54"/>
        <v>145221.34090909091</v>
      </c>
      <c r="F133" s="523">
        <f t="shared" si="55"/>
        <v>1363201.1150530744</v>
      </c>
      <c r="G133" s="523">
        <f t="shared" si="56"/>
        <v>1435811.7855076198</v>
      </c>
      <c r="H133" s="526">
        <f t="shared" si="57"/>
        <v>322350.34254252154</v>
      </c>
      <c r="I133" s="577">
        <f t="shared" si="58"/>
        <v>322350.34254252154</v>
      </c>
      <c r="J133" s="514">
        <f t="shared" si="42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2048</v>
      </c>
      <c r="D134" s="374">
        <f>IF(F133+SUM(E$99:E133)=D$92,F133,D$92-SUM(E$99:E133))</f>
        <v>1363201.1150530744</v>
      </c>
      <c r="E134" s="522">
        <f t="shared" si="54"/>
        <v>145221.34090909091</v>
      </c>
      <c r="F134" s="523">
        <f t="shared" si="55"/>
        <v>1217979.7741439836</v>
      </c>
      <c r="G134" s="523">
        <f t="shared" si="56"/>
        <v>1290590.444598529</v>
      </c>
      <c r="H134" s="526">
        <f t="shared" si="57"/>
        <v>304435.10365764133</v>
      </c>
      <c r="I134" s="577">
        <f t="shared" si="58"/>
        <v>304435.10365764133</v>
      </c>
      <c r="J134" s="514">
        <f t="shared" si="42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2049</v>
      </c>
      <c r="D135" s="374">
        <f>IF(F134+SUM(E$99:E134)=D$92,F134,D$92-SUM(E$99:E134))</f>
        <v>1217979.7741439836</v>
      </c>
      <c r="E135" s="522">
        <f t="shared" si="54"/>
        <v>145221.34090909091</v>
      </c>
      <c r="F135" s="523">
        <f t="shared" si="55"/>
        <v>1072758.4332348928</v>
      </c>
      <c r="G135" s="523">
        <f t="shared" si="56"/>
        <v>1145369.1036894382</v>
      </c>
      <c r="H135" s="526">
        <f t="shared" si="57"/>
        <v>286519.86477276118</v>
      </c>
      <c r="I135" s="577">
        <f t="shared" si="58"/>
        <v>286519.86477276118</v>
      </c>
      <c r="J135" s="514">
        <f t="shared" si="42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2050</v>
      </c>
      <c r="D136" s="374">
        <f>IF(F135+SUM(E$99:E135)=D$92,F135,D$92-SUM(E$99:E135))</f>
        <v>1072758.4332348928</v>
      </c>
      <c r="E136" s="522">
        <f t="shared" si="54"/>
        <v>145221.34090909091</v>
      </c>
      <c r="F136" s="523">
        <f t="shared" si="55"/>
        <v>927537.09232580184</v>
      </c>
      <c r="G136" s="523">
        <f t="shared" si="56"/>
        <v>1000147.7627803474</v>
      </c>
      <c r="H136" s="526">
        <f t="shared" si="57"/>
        <v>268604.62588788103</v>
      </c>
      <c r="I136" s="577">
        <f t="shared" si="58"/>
        <v>268604.62588788103</v>
      </c>
      <c r="J136" s="514">
        <f t="shared" si="42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2051</v>
      </c>
      <c r="D137" s="374">
        <f>IF(F136+SUM(E$99:E136)=D$92,F136,D$92-SUM(E$99:E136))</f>
        <v>927537.09232580184</v>
      </c>
      <c r="E137" s="522">
        <f t="shared" si="54"/>
        <v>145221.34090909091</v>
      </c>
      <c r="F137" s="523">
        <f t="shared" si="55"/>
        <v>782315.7514167109</v>
      </c>
      <c r="G137" s="523">
        <f t="shared" si="56"/>
        <v>854926.42187125632</v>
      </c>
      <c r="H137" s="526">
        <f t="shared" si="57"/>
        <v>250689.38700300083</v>
      </c>
      <c r="I137" s="577">
        <f t="shared" si="58"/>
        <v>250689.38700300083</v>
      </c>
      <c r="J137" s="514">
        <f t="shared" si="42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2052</v>
      </c>
      <c r="D138" s="374">
        <f>IF(F137+SUM(E$99:E137)=D$92,F137,D$92-SUM(E$99:E137))</f>
        <v>782315.7514167109</v>
      </c>
      <c r="E138" s="522">
        <f t="shared" si="54"/>
        <v>145221.34090909091</v>
      </c>
      <c r="F138" s="523">
        <f t="shared" si="55"/>
        <v>637094.41050761996</v>
      </c>
      <c r="G138" s="523">
        <f t="shared" si="56"/>
        <v>709705.08096216549</v>
      </c>
      <c r="H138" s="526">
        <f t="shared" si="57"/>
        <v>232774.14811812065</v>
      </c>
      <c r="I138" s="577">
        <f t="shared" si="58"/>
        <v>232774.14811812065</v>
      </c>
      <c r="J138" s="514">
        <f t="shared" si="42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2053</v>
      </c>
      <c r="D139" s="374">
        <f>IF(F138+SUM(E$99:E138)=D$92,F138,D$92-SUM(E$99:E138))</f>
        <v>637094.41050761996</v>
      </c>
      <c r="E139" s="522">
        <f t="shared" si="54"/>
        <v>145221.34090909091</v>
      </c>
      <c r="F139" s="523">
        <f t="shared" si="55"/>
        <v>491873.06959852902</v>
      </c>
      <c r="G139" s="523">
        <f t="shared" si="56"/>
        <v>564483.74005307443</v>
      </c>
      <c r="H139" s="526">
        <f t="shared" si="57"/>
        <v>214858.90923324047</v>
      </c>
      <c r="I139" s="577">
        <f t="shared" si="58"/>
        <v>214858.90923324047</v>
      </c>
      <c r="J139" s="514">
        <f t="shared" si="42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2054</v>
      </c>
      <c r="D140" s="374">
        <f>IF(F139+SUM(E$99:E139)=D$92,F139,D$92-SUM(E$99:E139))</f>
        <v>491873.06959852902</v>
      </c>
      <c r="E140" s="522">
        <f t="shared" si="54"/>
        <v>145221.34090909091</v>
      </c>
      <c r="F140" s="523">
        <f t="shared" si="55"/>
        <v>346651.72868943808</v>
      </c>
      <c r="G140" s="523">
        <f t="shared" si="56"/>
        <v>419262.39914398355</v>
      </c>
      <c r="H140" s="526">
        <f t="shared" si="57"/>
        <v>196943.67034836029</v>
      </c>
      <c r="I140" s="577">
        <f t="shared" si="58"/>
        <v>196943.67034836029</v>
      </c>
      <c r="J140" s="514">
        <f t="shared" si="42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2055</v>
      </c>
      <c r="D141" s="374">
        <f>IF(F140+SUM(E$99:E140)=D$92,F140,D$92-SUM(E$99:E140))</f>
        <v>346651.72868943808</v>
      </c>
      <c r="E141" s="522">
        <f t="shared" si="54"/>
        <v>145221.34090909091</v>
      </c>
      <c r="F141" s="523">
        <f t="shared" si="55"/>
        <v>201430.38778034717</v>
      </c>
      <c r="G141" s="523">
        <f t="shared" si="56"/>
        <v>274041.05823489261</v>
      </c>
      <c r="H141" s="526">
        <f t="shared" si="57"/>
        <v>179028.43146348011</v>
      </c>
      <c r="I141" s="577">
        <f t="shared" si="58"/>
        <v>179028.43146348011</v>
      </c>
      <c r="J141" s="514">
        <f t="shared" si="42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2056</v>
      </c>
      <c r="D142" s="374">
        <f>IF(F141+SUM(E$99:E141)=D$92,F141,D$92-SUM(E$99:E141))</f>
        <v>201430.38778034717</v>
      </c>
      <c r="E142" s="522">
        <f t="shared" si="54"/>
        <v>145221.34090909091</v>
      </c>
      <c r="F142" s="523">
        <f t="shared" si="55"/>
        <v>56209.046871256258</v>
      </c>
      <c r="G142" s="523">
        <f t="shared" si="56"/>
        <v>128819.71732580171</v>
      </c>
      <c r="H142" s="526">
        <f t="shared" si="57"/>
        <v>161113.19257859993</v>
      </c>
      <c r="I142" s="577">
        <f t="shared" si="58"/>
        <v>161113.19257859993</v>
      </c>
      <c r="J142" s="514">
        <f t="shared" si="42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2057</v>
      </c>
      <c r="D143" s="374">
        <f>IF(F142+SUM(E$99:E142)=D$92,F142,D$92-SUM(E$99:E142))</f>
        <v>56209.046871256258</v>
      </c>
      <c r="E143" s="522">
        <f t="shared" si="54"/>
        <v>56209.046871256258</v>
      </c>
      <c r="F143" s="523">
        <f t="shared" si="55"/>
        <v>0</v>
      </c>
      <c r="G143" s="523">
        <f t="shared" si="56"/>
        <v>28104.523435628129</v>
      </c>
      <c r="H143" s="526">
        <f t="shared" si="57"/>
        <v>59676.162984790724</v>
      </c>
      <c r="I143" s="577">
        <f t="shared" si="58"/>
        <v>59676.162984790724</v>
      </c>
      <c r="J143" s="514">
        <f t="shared" si="42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42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42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42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42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42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42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42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42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42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42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42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6389739.0000000009</v>
      </c>
      <c r="F155" s="375"/>
      <c r="G155" s="375"/>
      <c r="H155" s="375">
        <f>SUM(H99:H154)</f>
        <v>22819834.128441233</v>
      </c>
      <c r="I155" s="375">
        <f>SUM(I99:I154)</f>
        <v>22819834.128441233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4" priority="1" stopIfTrue="1" operator="equal">
      <formula>$I$10</formula>
    </cfRule>
  </conditionalFormatting>
  <conditionalFormatting sqref="C99:C154">
    <cfRule type="cellIs" dxfId="9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topLeftCell="F1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1739506.2460166884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1739506.2460166884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666" t="s">
        <v>471</v>
      </c>
      <c r="F9" s="478"/>
      <c r="G9" s="672" t="s">
        <v>519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410964.69767441862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431011.75609756098</v>
      </c>
      <c r="F27" s="515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12985902.479215622</v>
      </c>
      <c r="E29" s="520">
        <v>420749.57142857142</v>
      </c>
      <c r="F29" s="515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12545105.849363908</v>
      </c>
      <c r="E30" s="520">
        <v>420749.57142857142</v>
      </c>
      <c r="F30" s="515">
        <v>12124356.277935337</v>
      </c>
      <c r="G30" s="516">
        <v>1807717.2661762077</v>
      </c>
      <c r="H30" s="510">
        <v>1807717.2661762077</v>
      </c>
      <c r="I30" s="511">
        <f t="shared" si="0"/>
        <v>0</v>
      </c>
      <c r="J30" s="511"/>
      <c r="K30" s="518">
        <f t="shared" ref="K30" si="15">G30</f>
        <v>1807717.2661762077</v>
      </c>
      <c r="L30" s="519">
        <f t="shared" ref="L30" si="16">IF(K30&lt;&gt;0,+G30-K30,0)</f>
        <v>0</v>
      </c>
      <c r="M30" s="518">
        <f t="shared" ref="M30" si="17">H30</f>
        <v>1807717.2661762077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12124356.277935337</v>
      </c>
      <c r="E31" s="520">
        <v>420749.57142857142</v>
      </c>
      <c r="F31" s="515">
        <v>11703606.706506766</v>
      </c>
      <c r="G31" s="516">
        <v>1925804.5853895803</v>
      </c>
      <c r="H31" s="510">
        <v>1925804.5853895803</v>
      </c>
      <c r="I31" s="511">
        <f t="shared" si="0"/>
        <v>0</v>
      </c>
      <c r="J31" s="511"/>
      <c r="K31" s="518">
        <f t="shared" ref="K31" si="18">G31</f>
        <v>1925804.5853895803</v>
      </c>
      <c r="L31" s="519">
        <f t="shared" ref="L31" si="19">IF(K31&lt;&gt;0,+G31-K31,0)</f>
        <v>0</v>
      </c>
      <c r="M31" s="518">
        <f t="shared" ref="M31" si="20">H31</f>
        <v>1925804.5853895803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15">
        <v>11703606.706506766</v>
      </c>
      <c r="E32" s="520">
        <v>401624.59090909088</v>
      </c>
      <c r="F32" s="515">
        <v>11301982.115597675</v>
      </c>
      <c r="G32" s="516">
        <v>1776520.6128682327</v>
      </c>
      <c r="H32" s="510">
        <v>1776520.6128682327</v>
      </c>
      <c r="I32" s="511">
        <f t="shared" si="0"/>
        <v>0</v>
      </c>
      <c r="J32" s="511"/>
      <c r="K32" s="518">
        <f t="shared" ref="K32" si="23">G32</f>
        <v>1776520.6128682327</v>
      </c>
      <c r="L32" s="519">
        <f t="shared" ref="L32" si="24">IF(K32&lt;&gt;0,+G32-K32,0)</f>
        <v>0</v>
      </c>
      <c r="M32" s="518">
        <f t="shared" ref="M32" si="25">H32</f>
        <v>1776520.6128682327</v>
      </c>
      <c r="N32" s="514">
        <f t="shared" ref="N32" si="26">IF(M32&lt;&gt;0,+H32-M32,0)</f>
        <v>0</v>
      </c>
      <c r="O32" s="514">
        <f t="shared" ref="O32" si="27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11301982.115597675</v>
      </c>
      <c r="E33" s="522">
        <f>IF(+I14&lt;F32,I14,D33)</f>
        <v>410964.69767441862</v>
      </c>
      <c r="F33" s="523">
        <f t="shared" ref="F33:F48" si="28">+D33-E33</f>
        <v>10891017.417923257</v>
      </c>
      <c r="G33" s="524">
        <f t="shared" ref="G33:G72" si="29">+I$12*((D33+F33)/2)+E33</f>
        <v>1739506.2460166884</v>
      </c>
      <c r="H33" s="491">
        <f t="shared" ref="H33:H72" si="30">+I$13*((D33+F33)/2)+E33</f>
        <v>1739506.2460166884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10891017.417923257</v>
      </c>
      <c r="E34" s="522">
        <f>IF(+I14&lt;F33,I14,D34)</f>
        <v>410964.69767441862</v>
      </c>
      <c r="F34" s="523">
        <f t="shared" si="28"/>
        <v>10480052.720248839</v>
      </c>
      <c r="G34" s="524">
        <f t="shared" si="29"/>
        <v>1690303.0119123743</v>
      </c>
      <c r="H34" s="491">
        <f t="shared" si="30"/>
        <v>1690303.0119123743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10480052.720248839</v>
      </c>
      <c r="E35" s="522">
        <f>IF(+I14&lt;F34,I14,D35)</f>
        <v>410964.69767441862</v>
      </c>
      <c r="F35" s="523">
        <f t="shared" si="28"/>
        <v>10069088.022574421</v>
      </c>
      <c r="G35" s="524">
        <f t="shared" si="29"/>
        <v>1641099.7778080599</v>
      </c>
      <c r="H35" s="491">
        <f t="shared" si="30"/>
        <v>1641099.7778080599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10069088.022574421</v>
      </c>
      <c r="E36" s="522">
        <f>IF(+I14&lt;F35,I14,D36)</f>
        <v>410964.69767441862</v>
      </c>
      <c r="F36" s="523">
        <f t="shared" si="28"/>
        <v>9658123.3249000032</v>
      </c>
      <c r="G36" s="524">
        <f t="shared" si="29"/>
        <v>1591896.5437037458</v>
      </c>
      <c r="H36" s="491">
        <f t="shared" si="30"/>
        <v>1591896.5437037458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9658123.3249000032</v>
      </c>
      <c r="E37" s="522">
        <f>IF(+I14&lt;F36,I14,D37)</f>
        <v>410964.69767441862</v>
      </c>
      <c r="F37" s="523">
        <f t="shared" si="28"/>
        <v>9247158.6272255853</v>
      </c>
      <c r="G37" s="524">
        <f t="shared" si="29"/>
        <v>1542693.3095994312</v>
      </c>
      <c r="H37" s="491">
        <f t="shared" si="30"/>
        <v>1542693.3095994312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9247158.6272255853</v>
      </c>
      <c r="E38" s="522">
        <f>IF(+I14&lt;F37,I14,D38)</f>
        <v>410964.69767441862</v>
      </c>
      <c r="F38" s="523">
        <f t="shared" si="28"/>
        <v>8836193.9295511674</v>
      </c>
      <c r="G38" s="524">
        <f t="shared" si="29"/>
        <v>1493490.0754951171</v>
      </c>
      <c r="H38" s="491">
        <f t="shared" si="30"/>
        <v>1493490.0754951171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8836193.9295511674</v>
      </c>
      <c r="E39" s="522">
        <f>IF(+I14&lt;F38,I14,D39)</f>
        <v>410964.69767441862</v>
      </c>
      <c r="F39" s="523">
        <f t="shared" si="28"/>
        <v>8425229.2318767495</v>
      </c>
      <c r="G39" s="524">
        <f t="shared" si="29"/>
        <v>1444286.8413908028</v>
      </c>
      <c r="H39" s="491">
        <f t="shared" si="30"/>
        <v>1444286.8413908028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8425229.2318767495</v>
      </c>
      <c r="E40" s="522">
        <f>IF(+I14&lt;F39,I14,D40)</f>
        <v>410964.69767441862</v>
      </c>
      <c r="F40" s="523">
        <f t="shared" si="28"/>
        <v>8014264.5342023307</v>
      </c>
      <c r="G40" s="524">
        <f t="shared" si="29"/>
        <v>1395083.6072864884</v>
      </c>
      <c r="H40" s="491">
        <f t="shared" si="30"/>
        <v>1395083.6072864884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8014264.5342023307</v>
      </c>
      <c r="E41" s="522">
        <f>IF(+I14&lt;F40,I14,D41)</f>
        <v>410964.69767441862</v>
      </c>
      <c r="F41" s="523">
        <f t="shared" si="28"/>
        <v>7603299.8365279119</v>
      </c>
      <c r="G41" s="524">
        <f t="shared" si="29"/>
        <v>1345880.3731821743</v>
      </c>
      <c r="H41" s="491">
        <f t="shared" si="30"/>
        <v>1345880.3731821743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7603299.8365279119</v>
      </c>
      <c r="E42" s="522">
        <f>IF(+I14&lt;F41,I14,D42)</f>
        <v>410964.69767441862</v>
      </c>
      <c r="F42" s="523">
        <f t="shared" si="28"/>
        <v>7192335.1388534931</v>
      </c>
      <c r="G42" s="524">
        <f t="shared" si="29"/>
        <v>1296677.1390778597</v>
      </c>
      <c r="H42" s="491">
        <f t="shared" si="30"/>
        <v>1296677.1390778597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7192335.1388534931</v>
      </c>
      <c r="E43" s="522">
        <f>IF(+I14&lt;F42,I14,D43)</f>
        <v>410964.69767441862</v>
      </c>
      <c r="F43" s="523">
        <f t="shared" si="28"/>
        <v>6781370.4411790743</v>
      </c>
      <c r="G43" s="524">
        <f t="shared" si="29"/>
        <v>1247473.9049735453</v>
      </c>
      <c r="H43" s="491">
        <f t="shared" si="30"/>
        <v>1247473.9049735453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6781370.4411790743</v>
      </c>
      <c r="E44" s="522">
        <f>IF(+I14&lt;F43,I14,D44)</f>
        <v>410964.69767441862</v>
      </c>
      <c r="F44" s="523">
        <f t="shared" si="28"/>
        <v>6370405.7435046555</v>
      </c>
      <c r="G44" s="524">
        <f t="shared" si="29"/>
        <v>1198270.670869231</v>
      </c>
      <c r="H44" s="491">
        <f t="shared" si="30"/>
        <v>1198270.670869231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6370405.7435046555</v>
      </c>
      <c r="E45" s="522">
        <f>IF(+I14&lt;F44,I14,D45)</f>
        <v>410964.69767441862</v>
      </c>
      <c r="F45" s="523">
        <f t="shared" si="28"/>
        <v>5959441.0458302367</v>
      </c>
      <c r="G45" s="524">
        <f t="shared" si="29"/>
        <v>1149067.4367649166</v>
      </c>
      <c r="H45" s="491">
        <f t="shared" si="30"/>
        <v>1149067.4367649166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5959441.0458302367</v>
      </c>
      <c r="E46" s="522">
        <f>IF(+I14&lt;F45,I14,D46)</f>
        <v>410964.69767441862</v>
      </c>
      <c r="F46" s="523">
        <f t="shared" si="28"/>
        <v>5548476.3481558179</v>
      </c>
      <c r="G46" s="524">
        <f t="shared" si="29"/>
        <v>1099864.2026606021</v>
      </c>
      <c r="H46" s="491">
        <f t="shared" si="30"/>
        <v>1099864.2026606021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5548476.3481558179</v>
      </c>
      <c r="E47" s="522">
        <f>IF(+I14&lt;F46,I14,D47)</f>
        <v>410964.69767441862</v>
      </c>
      <c r="F47" s="523">
        <f t="shared" si="28"/>
        <v>5137511.6504813991</v>
      </c>
      <c r="G47" s="524">
        <f t="shared" si="29"/>
        <v>1050660.9685562879</v>
      </c>
      <c r="H47" s="491">
        <f t="shared" si="30"/>
        <v>1050660.9685562879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5137511.6504813991</v>
      </c>
      <c r="E48" s="522">
        <f>IF(+I14&lt;F47,I14,D48)</f>
        <v>410964.69767441862</v>
      </c>
      <c r="F48" s="523">
        <f t="shared" si="28"/>
        <v>4726546.9528069803</v>
      </c>
      <c r="G48" s="524">
        <f t="shared" si="29"/>
        <v>1001457.7344519733</v>
      </c>
      <c r="H48" s="491">
        <f t="shared" si="30"/>
        <v>1001457.7344519733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4726546.9528069803</v>
      </c>
      <c r="E49" s="522">
        <f>IF(+I14&lt;F48,I14,D49)</f>
        <v>410964.69767441862</v>
      </c>
      <c r="F49" s="523">
        <f t="shared" ref="F49:F72" si="31">+D49-E49</f>
        <v>4315582.2551325615</v>
      </c>
      <c r="G49" s="524">
        <f t="shared" si="29"/>
        <v>952254.50034765922</v>
      </c>
      <c r="H49" s="491">
        <f t="shared" si="30"/>
        <v>952254.50034765922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4315582.2551325615</v>
      </c>
      <c r="E50" s="522">
        <f>IF(+I14&lt;F49,I14,D50)</f>
        <v>410964.69767441862</v>
      </c>
      <c r="F50" s="523">
        <f t="shared" si="31"/>
        <v>3904617.5574581427</v>
      </c>
      <c r="G50" s="524">
        <f t="shared" si="29"/>
        <v>903051.26624334464</v>
      </c>
      <c r="H50" s="491">
        <f t="shared" si="30"/>
        <v>903051.26624334464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3904617.5574581427</v>
      </c>
      <c r="E51" s="522">
        <f>IF(+I14&lt;F50,I14,D51)</f>
        <v>410964.69767441862</v>
      </c>
      <c r="F51" s="523">
        <f t="shared" si="31"/>
        <v>3493652.859783724</v>
      </c>
      <c r="G51" s="524">
        <f t="shared" si="29"/>
        <v>853848.03213903029</v>
      </c>
      <c r="H51" s="491">
        <f t="shared" si="30"/>
        <v>853848.03213903029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3493652.859783724</v>
      </c>
      <c r="E52" s="522">
        <f>IF(+I14&lt;F51,I14,D52)</f>
        <v>410964.69767441862</v>
      </c>
      <c r="F52" s="523">
        <f t="shared" si="31"/>
        <v>3082688.1621093052</v>
      </c>
      <c r="G52" s="524">
        <f t="shared" si="29"/>
        <v>804644.79803471593</v>
      </c>
      <c r="H52" s="491">
        <f t="shared" si="30"/>
        <v>804644.79803471593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3082688.1621093052</v>
      </c>
      <c r="E53" s="522">
        <f>IF(+I14&lt;F52,I14,D53)</f>
        <v>410964.69767441862</v>
      </c>
      <c r="F53" s="523">
        <f t="shared" si="31"/>
        <v>2671723.4644348864</v>
      </c>
      <c r="G53" s="524">
        <f t="shared" si="29"/>
        <v>755441.56393040158</v>
      </c>
      <c r="H53" s="491">
        <f t="shared" si="30"/>
        <v>755441.56393040158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2671723.4644348864</v>
      </c>
      <c r="E54" s="522">
        <f>IF(+I14&lt;F53,I14,D54)</f>
        <v>410964.69767441862</v>
      </c>
      <c r="F54" s="523">
        <f t="shared" si="31"/>
        <v>2260758.7667604676</v>
      </c>
      <c r="G54" s="524">
        <f t="shared" si="29"/>
        <v>706238.32982608711</v>
      </c>
      <c r="H54" s="491">
        <f t="shared" si="30"/>
        <v>706238.32982608711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2260758.7667604676</v>
      </c>
      <c r="E55" s="522">
        <f>IF(+I14&lt;F54,I14,D55)</f>
        <v>410964.69767441862</v>
      </c>
      <c r="F55" s="523">
        <f t="shared" si="31"/>
        <v>1849794.069086049</v>
      </c>
      <c r="G55" s="524">
        <f t="shared" si="29"/>
        <v>657035.09572177276</v>
      </c>
      <c r="H55" s="491">
        <f t="shared" si="30"/>
        <v>657035.09572177276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1849794.069086049</v>
      </c>
      <c r="E56" s="522">
        <f>IF(+I14&lt;F55,I14,D56)</f>
        <v>410964.69767441862</v>
      </c>
      <c r="F56" s="523">
        <f t="shared" si="31"/>
        <v>1438829.3714116304</v>
      </c>
      <c r="G56" s="524">
        <f t="shared" si="29"/>
        <v>607831.8616174584</v>
      </c>
      <c r="H56" s="491">
        <f t="shared" si="30"/>
        <v>607831.8616174584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1438829.3714116304</v>
      </c>
      <c r="E57" s="522">
        <f>IF(+I14&lt;F56,I14,D57)</f>
        <v>410964.69767441862</v>
      </c>
      <c r="F57" s="523">
        <f t="shared" si="31"/>
        <v>1027864.6737372119</v>
      </c>
      <c r="G57" s="524">
        <f t="shared" si="29"/>
        <v>558628.62751314393</v>
      </c>
      <c r="H57" s="491">
        <f t="shared" si="30"/>
        <v>558628.62751314393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1027864.6737372119</v>
      </c>
      <c r="E58" s="522">
        <f>IF(+I14&lt;F57,I14,D58)</f>
        <v>410964.69767441862</v>
      </c>
      <c r="F58" s="523">
        <f t="shared" si="31"/>
        <v>616899.97606279328</v>
      </c>
      <c r="G58" s="524">
        <f t="shared" si="29"/>
        <v>509425.39340882964</v>
      </c>
      <c r="H58" s="491">
        <f t="shared" si="30"/>
        <v>509425.39340882964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616899.97606279328</v>
      </c>
      <c r="E59" s="522">
        <f>IF(+I14&lt;F58,I14,D59)</f>
        <v>410964.69767441862</v>
      </c>
      <c r="F59" s="523">
        <f t="shared" si="31"/>
        <v>205935.27838837466</v>
      </c>
      <c r="G59" s="524">
        <f t="shared" si="29"/>
        <v>460222.15930451528</v>
      </c>
      <c r="H59" s="491">
        <f t="shared" si="30"/>
        <v>460222.15930451528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205935.27838837466</v>
      </c>
      <c r="E60" s="522">
        <f>IF(+I14&lt;F59,I14,D60)</f>
        <v>205935.27838837466</v>
      </c>
      <c r="F60" s="523">
        <f t="shared" si="31"/>
        <v>0</v>
      </c>
      <c r="G60" s="524">
        <f t="shared" si="29"/>
        <v>218263.2006773444</v>
      </c>
      <c r="H60" s="491">
        <f t="shared" si="30"/>
        <v>218263.2006773444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17671481.999999989</v>
      </c>
      <c r="F73" s="375"/>
      <c r="G73" s="375">
        <f>SUM(G17:G72)</f>
        <v>64430794.799222812</v>
      </c>
      <c r="H73" s="375">
        <f>SUM(H17:H72)</f>
        <v>64430794.799222812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1925804.5853895803</v>
      </c>
      <c r="N87" s="546">
        <f>IF(J92&lt;D11,0,VLOOKUP(J92,C17:O72,11))</f>
        <v>1925804.5853895803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1882001.6452369925</v>
      </c>
      <c r="N88" s="550">
        <f>IF(J92&lt;D11,0,VLOOKUP(J92,C99:P154,7))</f>
        <v>1882001.6452369925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-43802.940152587835</v>
      </c>
      <c r="N89" s="555">
        <f>+N88-N87</f>
        <v>-43802.940152587835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401624.59090909088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36">+I99-H99</f>
        <v>0</v>
      </c>
      <c r="K99" s="514"/>
      <c r="L99" s="512">
        <f t="shared" ref="L99:L104" si="37">H99</f>
        <v>878177</v>
      </c>
      <c r="M99" s="513">
        <f t="shared" ref="M99:M130" si="38">IF(L99&lt;&gt;0,+H99-L99,0)</f>
        <v>0</v>
      </c>
      <c r="N99" s="512">
        <f t="shared" ref="N99:N104" si="39">I99</f>
        <v>878177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36"/>
        <v>0</v>
      </c>
      <c r="K100" s="514"/>
      <c r="L100" s="518">
        <f t="shared" si="37"/>
        <v>3312750.4635227108</v>
      </c>
      <c r="M100" s="519">
        <f t="shared" si="38"/>
        <v>0</v>
      </c>
      <c r="N100" s="518">
        <f t="shared" si="39"/>
        <v>3312750.4635227108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36"/>
        <v>0</v>
      </c>
      <c r="K101" s="514"/>
      <c r="L101" s="518">
        <f t="shared" si="37"/>
        <v>2981733.6450111624</v>
      </c>
      <c r="M101" s="519">
        <f t="shared" si="38"/>
        <v>0</v>
      </c>
      <c r="N101" s="518">
        <f t="shared" si="39"/>
        <v>2981733.6450111624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37"/>
        <v>2864880.1232274803</v>
      </c>
      <c r="M102" s="519">
        <f t="shared" ref="M102:M107" si="43">IF(L102&lt;&gt;0,+H102-L102,0)</f>
        <v>0</v>
      </c>
      <c r="N102" s="518">
        <f t="shared" si="39"/>
        <v>2864880.1232274803</v>
      </c>
      <c r="O102" s="514">
        <f t="shared" ref="O102:O107" si="44">IF(N102&lt;&gt;0,+I102-N102,0)</f>
        <v>0</v>
      </c>
      <c r="P102" s="514">
        <f t="shared" ref="P102:P107" si="45">+O102-M102</f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37"/>
        <v>2610932.3249301547</v>
      </c>
      <c r="M103" s="519">
        <f t="shared" si="43"/>
        <v>0</v>
      </c>
      <c r="N103" s="518">
        <f t="shared" si="39"/>
        <v>2610932.3249301547</v>
      </c>
      <c r="O103" s="514">
        <f t="shared" si="44"/>
        <v>0</v>
      </c>
      <c r="P103" s="514">
        <f t="shared" si="45"/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37"/>
        <v>2563969.8538958314</v>
      </c>
      <c r="M104" s="519">
        <f t="shared" si="43"/>
        <v>0</v>
      </c>
      <c r="N104" s="518">
        <f t="shared" si="39"/>
        <v>2563969.8538958314</v>
      </c>
      <c r="O104" s="514">
        <f t="shared" si="44"/>
        <v>0</v>
      </c>
      <c r="P104" s="514">
        <f t="shared" si="45"/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36"/>
        <v>0</v>
      </c>
      <c r="K105" s="514"/>
      <c r="L105" s="518">
        <f t="shared" ref="L105:L110" si="46">H105</f>
        <v>2443019.3444839055</v>
      </c>
      <c r="M105" s="519">
        <f t="shared" si="43"/>
        <v>0</v>
      </c>
      <c r="N105" s="518">
        <f t="shared" ref="N105:N110" si="47">I105</f>
        <v>2443019.3444839055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36"/>
        <v>0</v>
      </c>
      <c r="K106" s="514"/>
      <c r="L106" s="518">
        <f t="shared" si="46"/>
        <v>2306485.4456193848</v>
      </c>
      <c r="M106" s="519">
        <f t="shared" si="43"/>
        <v>0</v>
      </c>
      <c r="N106" s="518">
        <f t="shared" si="47"/>
        <v>2306485.4456193848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36"/>
        <v>0</v>
      </c>
      <c r="K107" s="514"/>
      <c r="L107" s="518">
        <f t="shared" si="46"/>
        <v>2183954.2915421841</v>
      </c>
      <c r="M107" s="519">
        <f t="shared" si="43"/>
        <v>0</v>
      </c>
      <c r="N107" s="518">
        <f t="shared" si="47"/>
        <v>2183954.2915421841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36"/>
        <v>0</v>
      </c>
      <c r="K108" s="514"/>
      <c r="L108" s="518">
        <f t="shared" si="46"/>
        <v>1909207.486730136</v>
      </c>
      <c r="M108" s="519">
        <f t="shared" ref="M108" si="48">IF(L108&lt;&gt;0,+H108-L108,0)</f>
        <v>0</v>
      </c>
      <c r="N108" s="518">
        <f t="shared" si="47"/>
        <v>1909207.486730136</v>
      </c>
      <c r="O108" s="514">
        <f t="shared" ref="O108" si="49">IF(N108&lt;&gt;0,+I108-N108,0)</f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36"/>
        <v>0</v>
      </c>
      <c r="K109" s="514"/>
      <c r="L109" s="518">
        <f t="shared" si="46"/>
        <v>1875148.3778696754</v>
      </c>
      <c r="M109" s="519">
        <f t="shared" ref="M109:M110" si="50">IF(L109&lt;&gt;0,+H109-L109,0)</f>
        <v>0</v>
      </c>
      <c r="N109" s="518">
        <f t="shared" si="47"/>
        <v>1875148.3778696754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36"/>
        <v>0</v>
      </c>
      <c r="K110" s="514"/>
      <c r="L110" s="518">
        <f t="shared" si="46"/>
        <v>1847492.6051652874</v>
      </c>
      <c r="M110" s="519">
        <f t="shared" si="50"/>
        <v>0</v>
      </c>
      <c r="N110" s="518">
        <f t="shared" si="47"/>
        <v>1847492.6051652874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2021</v>
      </c>
      <c r="D111" s="508">
        <v>13052544.277125034</v>
      </c>
      <c r="E111" s="520">
        <v>431011.75609756098</v>
      </c>
      <c r="F111" s="515">
        <v>12621532.521027474</v>
      </c>
      <c r="G111" s="515">
        <v>12837038.399076253</v>
      </c>
      <c r="H111" s="516">
        <v>1888198.2388737798</v>
      </c>
      <c r="I111" s="510">
        <v>1888198.2388737798</v>
      </c>
      <c r="J111" s="514">
        <f t="shared" si="36"/>
        <v>0</v>
      </c>
      <c r="K111" s="514"/>
      <c r="L111" s="518">
        <f t="shared" ref="L111" si="51">H111</f>
        <v>1888198.2388737798</v>
      </c>
      <c r="M111" s="519">
        <f t="shared" ref="M111" si="52">IF(L111&lt;&gt;0,+H111-L111,0)</f>
        <v>0</v>
      </c>
      <c r="N111" s="518">
        <f t="shared" ref="N111" si="53">I111</f>
        <v>1888198.2388737798</v>
      </c>
      <c r="O111" s="514">
        <f t="shared" ref="O111" si="54">IF(N111&lt;&gt;0,+I111-N111,0)</f>
        <v>0</v>
      </c>
      <c r="P111" s="514">
        <f t="shared" ref="P111" si="55">+O111-M111</f>
        <v>0</v>
      </c>
      <c r="Q111" s="269"/>
    </row>
    <row r="112" spans="1:17" ht="13">
      <c r="B112" s="195" t="str">
        <f t="shared" si="42"/>
        <v/>
      </c>
      <c r="C112" s="669">
        <f>IF(D93="","-",+C111+1)</f>
        <v>2022</v>
      </c>
      <c r="D112" s="374">
        <v>12621532.521027474</v>
      </c>
      <c r="E112" s="522">
        <v>420749.57142857142</v>
      </c>
      <c r="F112" s="523">
        <v>12200782.949598903</v>
      </c>
      <c r="G112" s="523">
        <v>12411157.735313188</v>
      </c>
      <c r="H112" s="526">
        <v>1878537.3886775936</v>
      </c>
      <c r="I112" s="577">
        <v>1878537.3886775936</v>
      </c>
      <c r="J112" s="514">
        <f t="shared" si="36"/>
        <v>0</v>
      </c>
      <c r="K112" s="514"/>
      <c r="L112" s="525"/>
      <c r="M112" s="514">
        <f t="shared" si="38"/>
        <v>0</v>
      </c>
      <c r="N112" s="525"/>
      <c r="O112" s="514">
        <f t="shared" si="40"/>
        <v>0</v>
      </c>
      <c r="P112" s="514">
        <f t="shared" si="41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2023</v>
      </c>
      <c r="D113" s="374">
        <f>IF(F112+SUM(E$99:E112)=D$92,F112,D$92-SUM(E$99:E112))</f>
        <v>12200782.949598903</v>
      </c>
      <c r="E113" s="522">
        <f>IF(+J96&lt;F112,J96,D113)</f>
        <v>401624.59090909088</v>
      </c>
      <c r="F113" s="523">
        <f t="shared" ref="F113:F130" si="56">+D113-E113</f>
        <v>11799158.358689811</v>
      </c>
      <c r="G113" s="523">
        <f t="shared" ref="G113:G130" si="57">+(F113+D113)/2</f>
        <v>11999970.654144358</v>
      </c>
      <c r="H113" s="526">
        <f t="shared" ref="H113:H154" si="58">+J$94*G113+E113</f>
        <v>1882001.6452369925</v>
      </c>
      <c r="I113" s="577">
        <f t="shared" ref="I113:I154" si="59">+J$95*G113+E113</f>
        <v>1882001.6452369925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2024</v>
      </c>
      <c r="D114" s="374">
        <f>IF(F113+SUM(E$99:E113)=D$92,F113,D$92-SUM(E$99:E113))</f>
        <v>11799158.358689811</v>
      </c>
      <c r="E114" s="522">
        <f>IF(+J96&lt;F113,J96,D114)</f>
        <v>401624.59090909088</v>
      </c>
      <c r="F114" s="523">
        <f t="shared" si="56"/>
        <v>11397533.767780719</v>
      </c>
      <c r="G114" s="523">
        <f t="shared" si="57"/>
        <v>11598346.063235264</v>
      </c>
      <c r="H114" s="526">
        <f t="shared" si="58"/>
        <v>1832455.2050021312</v>
      </c>
      <c r="I114" s="577">
        <f t="shared" si="59"/>
        <v>1832455.2050021312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2025</v>
      </c>
      <c r="D115" s="374">
        <f>IF(F114+SUM(E$99:E114)=D$92,F114,D$92-SUM(E$99:E114))</f>
        <v>11397533.767780719</v>
      </c>
      <c r="E115" s="522">
        <f>IF(+J96&lt;F114,J96,D115)</f>
        <v>401624.59090909088</v>
      </c>
      <c r="F115" s="523">
        <f t="shared" si="56"/>
        <v>10995909.176871628</v>
      </c>
      <c r="G115" s="523">
        <f t="shared" si="57"/>
        <v>11196721.472326174</v>
      </c>
      <c r="H115" s="526">
        <f t="shared" si="58"/>
        <v>1782908.7647672703</v>
      </c>
      <c r="I115" s="577">
        <f t="shared" si="59"/>
        <v>1782908.7647672703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2026</v>
      </c>
      <c r="D116" s="374">
        <f>IF(F115+SUM(E$99:E115)=D$92,F115,D$92-SUM(E$99:E115))</f>
        <v>10995909.176871628</v>
      </c>
      <c r="E116" s="522">
        <f>IF(+J96&lt;F115,J96,D116)</f>
        <v>401624.59090909088</v>
      </c>
      <c r="F116" s="523">
        <f t="shared" si="56"/>
        <v>10594284.585962536</v>
      </c>
      <c r="G116" s="523">
        <f t="shared" si="57"/>
        <v>10795096.881417081</v>
      </c>
      <c r="H116" s="526">
        <f t="shared" si="58"/>
        <v>1733362.324532409</v>
      </c>
      <c r="I116" s="577">
        <f t="shared" si="59"/>
        <v>1733362.324532409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2027</v>
      </c>
      <c r="D117" s="374">
        <f>IF(F116+SUM(E$99:E116)=D$92,F116,D$92-SUM(E$99:E116))</f>
        <v>10594284.585962536</v>
      </c>
      <c r="E117" s="522">
        <f>IF(+J96&lt;F116,J96,D117)</f>
        <v>401624.59090909088</v>
      </c>
      <c r="F117" s="523">
        <f t="shared" si="56"/>
        <v>10192659.995053444</v>
      </c>
      <c r="G117" s="523">
        <f t="shared" si="57"/>
        <v>10393472.290507991</v>
      </c>
      <c r="H117" s="526">
        <f t="shared" si="58"/>
        <v>1683815.8842975483</v>
      </c>
      <c r="I117" s="577">
        <f t="shared" si="59"/>
        <v>1683815.8842975483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2028</v>
      </c>
      <c r="D118" s="374">
        <f>IF(F117+SUM(E$99:E117)=D$92,F117,D$92-SUM(E$99:E117))</f>
        <v>10192659.995053444</v>
      </c>
      <c r="E118" s="522">
        <f>IF(+J96&lt;F117,J96,D118)</f>
        <v>401624.59090909088</v>
      </c>
      <c r="F118" s="523">
        <f t="shared" si="56"/>
        <v>9791035.4041443523</v>
      </c>
      <c r="G118" s="523">
        <f t="shared" si="57"/>
        <v>9991847.6995988972</v>
      </c>
      <c r="H118" s="526">
        <f t="shared" si="58"/>
        <v>1634269.444062687</v>
      </c>
      <c r="I118" s="577">
        <f t="shared" si="59"/>
        <v>1634269.444062687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2029</v>
      </c>
      <c r="D119" s="374">
        <f>IF(F118+SUM(E$99:E118)=D$92,F118,D$92-SUM(E$99:E118))</f>
        <v>9791035.4041443523</v>
      </c>
      <c r="E119" s="522">
        <f>IF(+J96&lt;F118,J96,D119)</f>
        <v>401624.59090909088</v>
      </c>
      <c r="F119" s="523">
        <f t="shared" si="56"/>
        <v>9389410.8132352605</v>
      </c>
      <c r="G119" s="523">
        <f t="shared" si="57"/>
        <v>9590223.1086898074</v>
      </c>
      <c r="H119" s="526">
        <f t="shared" si="58"/>
        <v>1584723.0038278261</v>
      </c>
      <c r="I119" s="577">
        <f t="shared" si="59"/>
        <v>1584723.0038278261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2030</v>
      </c>
      <c r="D120" s="374">
        <f>IF(F119+SUM(E$99:E119)=D$92,F119,D$92-SUM(E$99:E119))</f>
        <v>9389410.8132352605</v>
      </c>
      <c r="E120" s="522">
        <f>IF(+J96&lt;F119,J96,D120)</f>
        <v>401624.59090909088</v>
      </c>
      <c r="F120" s="523">
        <f t="shared" si="56"/>
        <v>8987786.2223261688</v>
      </c>
      <c r="G120" s="523">
        <f t="shared" si="57"/>
        <v>9188598.5177807137</v>
      </c>
      <c r="H120" s="526">
        <f t="shared" si="58"/>
        <v>1535176.563592965</v>
      </c>
      <c r="I120" s="577">
        <f t="shared" si="59"/>
        <v>1535176.563592965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2031</v>
      </c>
      <c r="D121" s="374">
        <f>IF(F120+SUM(E$99:E120)=D$92,F120,D$92-SUM(E$99:E120))</f>
        <v>8987786.2223261688</v>
      </c>
      <c r="E121" s="522">
        <f>IF(+J96&lt;F120,J96,D121)</f>
        <v>401624.59090909088</v>
      </c>
      <c r="F121" s="523">
        <f t="shared" si="56"/>
        <v>8586161.631417077</v>
      </c>
      <c r="G121" s="523">
        <f t="shared" si="57"/>
        <v>8786973.9268716238</v>
      </c>
      <c r="H121" s="526">
        <f t="shared" si="58"/>
        <v>1485630.1233581041</v>
      </c>
      <c r="I121" s="577">
        <f t="shared" si="59"/>
        <v>1485630.1233581041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2032</v>
      </c>
      <c r="D122" s="374">
        <f>IF(F121+SUM(E$99:E121)=D$92,F121,D$92-SUM(E$99:E121))</f>
        <v>8586161.631417077</v>
      </c>
      <c r="E122" s="522">
        <f>IF(+J96&lt;F121,J96,D122)</f>
        <v>401624.59090909088</v>
      </c>
      <c r="F122" s="523">
        <f t="shared" si="56"/>
        <v>8184537.0405079862</v>
      </c>
      <c r="G122" s="523">
        <f t="shared" si="57"/>
        <v>8385349.3359625321</v>
      </c>
      <c r="H122" s="526">
        <f t="shared" si="58"/>
        <v>1436083.683123243</v>
      </c>
      <c r="I122" s="577">
        <f t="shared" si="59"/>
        <v>1436083.683123243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2033</v>
      </c>
      <c r="D123" s="374">
        <f>IF(F122+SUM(E$99:E122)=D$92,F122,D$92-SUM(E$99:E122))</f>
        <v>8184537.0405079862</v>
      </c>
      <c r="E123" s="522">
        <f>IF(+J96&lt;F122,J96,D123)</f>
        <v>401624.59090909088</v>
      </c>
      <c r="F123" s="523">
        <f t="shared" si="56"/>
        <v>7782912.4495988954</v>
      </c>
      <c r="G123" s="523">
        <f t="shared" si="57"/>
        <v>7983724.7450534403</v>
      </c>
      <c r="H123" s="526">
        <f t="shared" si="58"/>
        <v>1386537.2428883822</v>
      </c>
      <c r="I123" s="577">
        <f t="shared" si="59"/>
        <v>1386537.2428883822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2034</v>
      </c>
      <c r="D124" s="374">
        <f>IF(F123+SUM(E$99:E123)=D$92,F123,D$92-SUM(E$99:E123))</f>
        <v>7782912.4495988954</v>
      </c>
      <c r="E124" s="522">
        <f>IF(+J96&lt;F123,J96,D124)</f>
        <v>401624.59090909088</v>
      </c>
      <c r="F124" s="523">
        <f t="shared" si="56"/>
        <v>7381287.8586898046</v>
      </c>
      <c r="G124" s="523">
        <f t="shared" si="57"/>
        <v>7582100.1541443504</v>
      </c>
      <c r="H124" s="526">
        <f t="shared" si="58"/>
        <v>1336990.8026535213</v>
      </c>
      <c r="I124" s="577">
        <f t="shared" si="59"/>
        <v>1336990.8026535213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2035</v>
      </c>
      <c r="D125" s="374">
        <f>IF(F124+SUM(E$99:E124)=D$92,F124,D$92-SUM(E$99:E124))</f>
        <v>7381287.8586898046</v>
      </c>
      <c r="E125" s="522">
        <f>IF(+J96&lt;F124,J96,D125)</f>
        <v>401624.59090909088</v>
      </c>
      <c r="F125" s="523">
        <f t="shared" si="56"/>
        <v>6979663.2677807137</v>
      </c>
      <c r="G125" s="523">
        <f t="shared" si="57"/>
        <v>7180475.5632352587</v>
      </c>
      <c r="H125" s="526">
        <f t="shared" si="58"/>
        <v>1287444.3624186602</v>
      </c>
      <c r="I125" s="577">
        <f t="shared" si="59"/>
        <v>1287444.3624186602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2036</v>
      </c>
      <c r="D126" s="374">
        <f>IF(F125+SUM(E$99:E125)=D$92,F125,D$92-SUM(E$99:E125))</f>
        <v>6979663.2677807137</v>
      </c>
      <c r="E126" s="522">
        <f>IF(+J96&lt;F125,J96,D126)</f>
        <v>401624.59090909088</v>
      </c>
      <c r="F126" s="523">
        <f t="shared" si="56"/>
        <v>6578038.6768716229</v>
      </c>
      <c r="G126" s="523">
        <f t="shared" si="57"/>
        <v>6778850.9723261688</v>
      </c>
      <c r="H126" s="526">
        <f t="shared" si="58"/>
        <v>1237897.9221837993</v>
      </c>
      <c r="I126" s="577">
        <f t="shared" si="59"/>
        <v>1237897.9221837993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2037</v>
      </c>
      <c r="D127" s="374">
        <f>IF(F126+SUM(E$99:E126)=D$92,F126,D$92-SUM(E$99:E126))</f>
        <v>6578038.6768716229</v>
      </c>
      <c r="E127" s="522">
        <f>IF(+J96&lt;F126,J96,D127)</f>
        <v>401624.59090909088</v>
      </c>
      <c r="F127" s="523">
        <f t="shared" si="56"/>
        <v>6176414.0859625321</v>
      </c>
      <c r="G127" s="523">
        <f t="shared" si="57"/>
        <v>6377226.381417077</v>
      </c>
      <c r="H127" s="526">
        <f t="shared" si="58"/>
        <v>1188351.4819489385</v>
      </c>
      <c r="I127" s="577">
        <f t="shared" si="59"/>
        <v>1188351.4819489385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2038</v>
      </c>
      <c r="D128" s="374">
        <f>IF(F127+SUM(E$99:E127)=D$92,F127,D$92-SUM(E$99:E127))</f>
        <v>6176414.0859625321</v>
      </c>
      <c r="E128" s="522">
        <f>IF(+J96&lt;F127,J96,D128)</f>
        <v>401624.59090909088</v>
      </c>
      <c r="F128" s="523">
        <f t="shared" si="56"/>
        <v>5774789.4950534413</v>
      </c>
      <c r="G128" s="523">
        <f t="shared" si="57"/>
        <v>5975601.7905079871</v>
      </c>
      <c r="H128" s="526">
        <f t="shared" si="58"/>
        <v>1138805.0417140776</v>
      </c>
      <c r="I128" s="577">
        <f t="shared" si="59"/>
        <v>1138805.0417140776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2039</v>
      </c>
      <c r="D129" s="374">
        <f>IF(F128+SUM(E$99:E128)=D$92,F128,D$92-SUM(E$99:E128))</f>
        <v>5774789.4950534413</v>
      </c>
      <c r="E129" s="522">
        <f>IF(+J96&lt;F128,J96,D129)</f>
        <v>401624.59090909088</v>
      </c>
      <c r="F129" s="523">
        <f t="shared" si="56"/>
        <v>5373164.9041443504</v>
      </c>
      <c r="G129" s="523">
        <f t="shared" si="57"/>
        <v>5573977.1995988954</v>
      </c>
      <c r="H129" s="526">
        <f t="shared" si="58"/>
        <v>1089258.6014792165</v>
      </c>
      <c r="I129" s="577">
        <f t="shared" si="59"/>
        <v>1089258.6014792165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2040</v>
      </c>
      <c r="D130" s="374">
        <f>IF(F129+SUM(E$99:E129)=D$92,F129,D$92-SUM(E$99:E129))</f>
        <v>5373164.9041443504</v>
      </c>
      <c r="E130" s="522">
        <f>IF(+J96&lt;F129,J96,D130)</f>
        <v>401624.59090909088</v>
      </c>
      <c r="F130" s="523">
        <f t="shared" si="56"/>
        <v>4971540.3132352596</v>
      </c>
      <c r="G130" s="523">
        <f t="shared" si="57"/>
        <v>5172352.6086898055</v>
      </c>
      <c r="H130" s="526">
        <f t="shared" si="58"/>
        <v>1039712.1612443556</v>
      </c>
      <c r="I130" s="577">
        <f t="shared" si="59"/>
        <v>1039712.1612443556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2041</v>
      </c>
      <c r="D131" s="374">
        <f>IF(F130+SUM(E$99:E130)=D$92,F130,D$92-SUM(E$99:E130))</f>
        <v>4971540.3132352596</v>
      </c>
      <c r="E131" s="522">
        <f>IF(+J96&lt;F130,J96,D131)</f>
        <v>401624.59090909088</v>
      </c>
      <c r="F131" s="523">
        <f t="shared" ref="F131:F154" si="60">+D131-E131</f>
        <v>4569915.7223261688</v>
      </c>
      <c r="G131" s="523">
        <f t="shared" ref="G131:G154" si="61">+(F131+D131)/2</f>
        <v>4770728.0177807137</v>
      </c>
      <c r="H131" s="526">
        <f t="shared" si="58"/>
        <v>990165.72100949474</v>
      </c>
      <c r="I131" s="577">
        <f t="shared" si="59"/>
        <v>990165.72100949474</v>
      </c>
      <c r="J131" s="514">
        <f t="shared" ref="J131:J154" si="62">+I131-H131</f>
        <v>0</v>
      </c>
      <c r="K131" s="514"/>
      <c r="L131" s="525"/>
      <c r="M131" s="514">
        <f t="shared" ref="M131:M154" si="63">IF(L131&lt;&gt;0,+H131-L131,0)</f>
        <v>0</v>
      </c>
      <c r="N131" s="525"/>
      <c r="O131" s="514">
        <f t="shared" ref="O131:O154" si="64">IF(N131&lt;&gt;0,+I131-N131,0)</f>
        <v>0</v>
      </c>
      <c r="P131" s="514">
        <f t="shared" ref="P131:P154" si="65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2042</v>
      </c>
      <c r="D132" s="374">
        <f>IF(F131+SUM(E$99:E131)=D$92,F131,D$92-SUM(E$99:E131))</f>
        <v>4569915.7223261688</v>
      </c>
      <c r="E132" s="522">
        <f>IF(+J96&lt;F131,J96,D132)</f>
        <v>401624.59090909088</v>
      </c>
      <c r="F132" s="523">
        <f t="shared" si="60"/>
        <v>4168291.131417078</v>
      </c>
      <c r="G132" s="523">
        <f t="shared" si="61"/>
        <v>4369103.4268716238</v>
      </c>
      <c r="H132" s="526">
        <f t="shared" si="58"/>
        <v>940619.28077463387</v>
      </c>
      <c r="I132" s="577">
        <f t="shared" si="59"/>
        <v>940619.28077463387</v>
      </c>
      <c r="J132" s="514">
        <f t="shared" si="62"/>
        <v>0</v>
      </c>
      <c r="K132" s="514"/>
      <c r="L132" s="525"/>
      <c r="M132" s="514">
        <f t="shared" si="63"/>
        <v>0</v>
      </c>
      <c r="N132" s="525"/>
      <c r="O132" s="514">
        <f t="shared" si="64"/>
        <v>0</v>
      </c>
      <c r="P132" s="514">
        <f t="shared" si="65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2043</v>
      </c>
      <c r="D133" s="374">
        <f>IF(F132+SUM(E$99:E132)=D$92,F132,D$92-SUM(E$99:E132))</f>
        <v>4168291.131417078</v>
      </c>
      <c r="E133" s="522">
        <f>IF(+J96&lt;F132,J96,D133)</f>
        <v>401624.59090909088</v>
      </c>
      <c r="F133" s="523">
        <f t="shared" si="60"/>
        <v>3766666.5405079871</v>
      </c>
      <c r="G133" s="523">
        <f t="shared" si="61"/>
        <v>3967478.8359625326</v>
      </c>
      <c r="H133" s="526">
        <f t="shared" si="58"/>
        <v>891072.84053977288</v>
      </c>
      <c r="I133" s="577">
        <f t="shared" si="59"/>
        <v>891072.84053977288</v>
      </c>
      <c r="J133" s="514">
        <f t="shared" si="62"/>
        <v>0</v>
      </c>
      <c r="K133" s="514"/>
      <c r="L133" s="525"/>
      <c r="M133" s="514">
        <f t="shared" si="63"/>
        <v>0</v>
      </c>
      <c r="N133" s="525"/>
      <c r="O133" s="514">
        <f t="shared" si="64"/>
        <v>0</v>
      </c>
      <c r="P133" s="514">
        <f t="shared" si="65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2044</v>
      </c>
      <c r="D134" s="374">
        <f>IF(F133+SUM(E$99:E133)=D$92,F133,D$92-SUM(E$99:E133))</f>
        <v>3766666.5405079871</v>
      </c>
      <c r="E134" s="522">
        <f>IF(+J96&lt;F133,J96,D134)</f>
        <v>401624.59090909088</v>
      </c>
      <c r="F134" s="523">
        <f t="shared" si="60"/>
        <v>3365041.9495988963</v>
      </c>
      <c r="G134" s="523">
        <f t="shared" si="61"/>
        <v>3565854.2450534417</v>
      </c>
      <c r="H134" s="526">
        <f t="shared" si="58"/>
        <v>841526.40030491189</v>
      </c>
      <c r="I134" s="577">
        <f t="shared" si="59"/>
        <v>841526.40030491189</v>
      </c>
      <c r="J134" s="514">
        <f t="shared" si="62"/>
        <v>0</v>
      </c>
      <c r="K134" s="514"/>
      <c r="L134" s="525"/>
      <c r="M134" s="514">
        <f t="shared" si="63"/>
        <v>0</v>
      </c>
      <c r="N134" s="525"/>
      <c r="O134" s="514">
        <f t="shared" si="64"/>
        <v>0</v>
      </c>
      <c r="P134" s="514">
        <f t="shared" si="65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2045</v>
      </c>
      <c r="D135" s="374">
        <f>IF(F134+SUM(E$99:E134)=D$92,F134,D$92-SUM(E$99:E134))</f>
        <v>3365041.9495988963</v>
      </c>
      <c r="E135" s="522">
        <f>IF(+J96&lt;F134,J96,D135)</f>
        <v>401624.59090909088</v>
      </c>
      <c r="F135" s="523">
        <f t="shared" si="60"/>
        <v>2963417.3586898055</v>
      </c>
      <c r="G135" s="523">
        <f t="shared" si="61"/>
        <v>3164229.6541443509</v>
      </c>
      <c r="H135" s="526">
        <f t="shared" si="58"/>
        <v>791979.96007005102</v>
      </c>
      <c r="I135" s="577">
        <f t="shared" si="59"/>
        <v>791979.96007005102</v>
      </c>
      <c r="J135" s="514">
        <f t="shared" si="62"/>
        <v>0</v>
      </c>
      <c r="K135" s="514"/>
      <c r="L135" s="525"/>
      <c r="M135" s="514">
        <f t="shared" si="63"/>
        <v>0</v>
      </c>
      <c r="N135" s="525"/>
      <c r="O135" s="514">
        <f t="shared" si="64"/>
        <v>0</v>
      </c>
      <c r="P135" s="514">
        <f t="shared" si="65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2046</v>
      </c>
      <c r="D136" s="374">
        <f>IF(F135+SUM(E$99:E135)=D$92,F135,D$92-SUM(E$99:E135))</f>
        <v>2963417.3586898055</v>
      </c>
      <c r="E136" s="522">
        <f>IF(+J96&lt;F135,J96,D136)</f>
        <v>401624.59090909088</v>
      </c>
      <c r="F136" s="523">
        <f t="shared" si="60"/>
        <v>2561792.7677807147</v>
      </c>
      <c r="G136" s="523">
        <f t="shared" si="61"/>
        <v>2762605.0632352601</v>
      </c>
      <c r="H136" s="526">
        <f t="shared" si="58"/>
        <v>742433.51983519015</v>
      </c>
      <c r="I136" s="577">
        <f t="shared" si="59"/>
        <v>742433.51983519015</v>
      </c>
      <c r="J136" s="514">
        <f t="shared" si="62"/>
        <v>0</v>
      </c>
      <c r="K136" s="514"/>
      <c r="L136" s="525"/>
      <c r="M136" s="514">
        <f t="shared" si="63"/>
        <v>0</v>
      </c>
      <c r="N136" s="525"/>
      <c r="O136" s="514">
        <f t="shared" si="64"/>
        <v>0</v>
      </c>
      <c r="P136" s="514">
        <f t="shared" si="65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2047</v>
      </c>
      <c r="D137" s="374">
        <f>IF(F136+SUM(E$99:E136)=D$92,F136,D$92-SUM(E$99:E136))</f>
        <v>2561792.7677807147</v>
      </c>
      <c r="E137" s="522">
        <f>IF(+J96&lt;F136,J96,D137)</f>
        <v>401624.59090909088</v>
      </c>
      <c r="F137" s="523">
        <f t="shared" si="60"/>
        <v>2160168.1768716238</v>
      </c>
      <c r="G137" s="523">
        <f t="shared" si="61"/>
        <v>2360980.4723261693</v>
      </c>
      <c r="H137" s="526">
        <f t="shared" si="58"/>
        <v>692887.07960032916</v>
      </c>
      <c r="I137" s="577">
        <f t="shared" si="59"/>
        <v>692887.07960032916</v>
      </c>
      <c r="J137" s="514">
        <f t="shared" si="62"/>
        <v>0</v>
      </c>
      <c r="K137" s="514"/>
      <c r="L137" s="525"/>
      <c r="M137" s="514">
        <f t="shared" si="63"/>
        <v>0</v>
      </c>
      <c r="N137" s="525"/>
      <c r="O137" s="514">
        <f t="shared" si="64"/>
        <v>0</v>
      </c>
      <c r="P137" s="514">
        <f t="shared" si="65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2048</v>
      </c>
      <c r="D138" s="374">
        <f>IF(F137+SUM(E$99:E137)=D$92,F137,D$92-SUM(E$99:E137))</f>
        <v>2160168.1768716238</v>
      </c>
      <c r="E138" s="522">
        <f>IF(+J96&lt;F137,J96,D138)</f>
        <v>401624.59090909088</v>
      </c>
      <c r="F138" s="523">
        <f t="shared" si="60"/>
        <v>1758543.585962533</v>
      </c>
      <c r="G138" s="523">
        <f t="shared" si="61"/>
        <v>1959355.8814170784</v>
      </c>
      <c r="H138" s="526">
        <f t="shared" si="58"/>
        <v>643340.63936546817</v>
      </c>
      <c r="I138" s="577">
        <f t="shared" si="59"/>
        <v>643340.63936546817</v>
      </c>
      <c r="J138" s="514">
        <f t="shared" si="62"/>
        <v>0</v>
      </c>
      <c r="K138" s="514"/>
      <c r="L138" s="525"/>
      <c r="M138" s="514">
        <f t="shared" si="63"/>
        <v>0</v>
      </c>
      <c r="N138" s="525"/>
      <c r="O138" s="514">
        <f t="shared" si="64"/>
        <v>0</v>
      </c>
      <c r="P138" s="514">
        <f t="shared" si="65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2049</v>
      </c>
      <c r="D139" s="374">
        <f>IF(F138+SUM(E$99:E138)=D$92,F138,D$92-SUM(E$99:E138))</f>
        <v>1758543.585962533</v>
      </c>
      <c r="E139" s="522">
        <f>IF(+J96&lt;F138,J96,D139)</f>
        <v>401624.59090909088</v>
      </c>
      <c r="F139" s="523">
        <f t="shared" si="60"/>
        <v>1356918.9950534422</v>
      </c>
      <c r="G139" s="523">
        <f t="shared" si="61"/>
        <v>1557731.2905079876</v>
      </c>
      <c r="H139" s="526">
        <f t="shared" si="58"/>
        <v>593794.1991306073</v>
      </c>
      <c r="I139" s="577">
        <f t="shared" si="59"/>
        <v>593794.1991306073</v>
      </c>
      <c r="J139" s="514">
        <f t="shared" si="62"/>
        <v>0</v>
      </c>
      <c r="K139" s="514"/>
      <c r="L139" s="525"/>
      <c r="M139" s="514">
        <f t="shared" si="63"/>
        <v>0</v>
      </c>
      <c r="N139" s="525"/>
      <c r="O139" s="514">
        <f t="shared" si="64"/>
        <v>0</v>
      </c>
      <c r="P139" s="514">
        <f t="shared" si="65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2050</v>
      </c>
      <c r="D140" s="374">
        <f>IF(F139+SUM(E$99:E139)=D$92,F139,D$92-SUM(E$99:E139))</f>
        <v>1356918.9950534422</v>
      </c>
      <c r="E140" s="522">
        <f>IF(+J96&lt;F139,J96,D140)</f>
        <v>401624.59090909088</v>
      </c>
      <c r="F140" s="523">
        <f t="shared" si="60"/>
        <v>955294.40414435137</v>
      </c>
      <c r="G140" s="523">
        <f t="shared" si="61"/>
        <v>1156106.6995988968</v>
      </c>
      <c r="H140" s="526">
        <f t="shared" si="58"/>
        <v>544247.75889574643</v>
      </c>
      <c r="I140" s="577">
        <f t="shared" si="59"/>
        <v>544247.75889574643</v>
      </c>
      <c r="J140" s="514">
        <f t="shared" si="62"/>
        <v>0</v>
      </c>
      <c r="K140" s="514"/>
      <c r="L140" s="525"/>
      <c r="M140" s="514">
        <f t="shared" si="63"/>
        <v>0</v>
      </c>
      <c r="N140" s="525"/>
      <c r="O140" s="514">
        <f t="shared" si="64"/>
        <v>0</v>
      </c>
      <c r="P140" s="514">
        <f t="shared" si="65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2051</v>
      </c>
      <c r="D141" s="374">
        <f>IF(F140+SUM(E$99:E140)=D$92,F140,D$92-SUM(E$99:E140))</f>
        <v>955294.40414435137</v>
      </c>
      <c r="E141" s="522">
        <f>IF(+J96&lt;F140,J96,D141)</f>
        <v>401624.59090909088</v>
      </c>
      <c r="F141" s="523">
        <f t="shared" si="60"/>
        <v>553669.81323526055</v>
      </c>
      <c r="G141" s="523">
        <f t="shared" si="61"/>
        <v>754482.10868980596</v>
      </c>
      <c r="H141" s="526">
        <f t="shared" si="58"/>
        <v>494701.31866088544</v>
      </c>
      <c r="I141" s="577">
        <f t="shared" si="59"/>
        <v>494701.31866088544</v>
      </c>
      <c r="J141" s="514">
        <f t="shared" si="62"/>
        <v>0</v>
      </c>
      <c r="K141" s="514"/>
      <c r="L141" s="525"/>
      <c r="M141" s="514">
        <f t="shared" si="63"/>
        <v>0</v>
      </c>
      <c r="N141" s="525"/>
      <c r="O141" s="514">
        <f t="shared" si="64"/>
        <v>0</v>
      </c>
      <c r="P141" s="514">
        <f t="shared" si="65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2052</v>
      </c>
      <c r="D142" s="374">
        <f>IF(F141+SUM(E$99:E141)=D$92,F141,D$92-SUM(E$99:E141))</f>
        <v>553669.81323526055</v>
      </c>
      <c r="E142" s="522">
        <f>IF(+J96&lt;F141,J96,D142)</f>
        <v>401624.59090909088</v>
      </c>
      <c r="F142" s="523">
        <f t="shared" si="60"/>
        <v>152045.22232616966</v>
      </c>
      <c r="G142" s="523">
        <f t="shared" si="61"/>
        <v>352857.51778071513</v>
      </c>
      <c r="H142" s="526">
        <f t="shared" si="58"/>
        <v>445154.87842602452</v>
      </c>
      <c r="I142" s="577">
        <f t="shared" si="59"/>
        <v>445154.87842602452</v>
      </c>
      <c r="J142" s="514">
        <f t="shared" si="62"/>
        <v>0</v>
      </c>
      <c r="K142" s="514"/>
      <c r="L142" s="525"/>
      <c r="M142" s="514">
        <f t="shared" si="63"/>
        <v>0</v>
      </c>
      <c r="N142" s="525"/>
      <c r="O142" s="514">
        <f t="shared" si="64"/>
        <v>0</v>
      </c>
      <c r="P142" s="514">
        <f t="shared" si="65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2053</v>
      </c>
      <c r="D143" s="374">
        <f>IF(F142+SUM(E$99:E142)=D$92,F142,D$92-SUM(E$99:E142))</f>
        <v>152045.22232616966</v>
      </c>
      <c r="E143" s="522">
        <f>IF(+J96&lt;F142,J96,D143)</f>
        <v>152045.22232616966</v>
      </c>
      <c r="F143" s="523">
        <f t="shared" si="60"/>
        <v>0</v>
      </c>
      <c r="G143" s="523">
        <f t="shared" si="61"/>
        <v>76022.611163084832</v>
      </c>
      <c r="H143" s="526">
        <f t="shared" si="58"/>
        <v>161423.75602592126</v>
      </c>
      <c r="I143" s="577">
        <f t="shared" si="59"/>
        <v>161423.75602592126</v>
      </c>
      <c r="J143" s="514">
        <f t="shared" si="62"/>
        <v>0</v>
      </c>
      <c r="K143" s="514"/>
      <c r="L143" s="525"/>
      <c r="M143" s="514">
        <f t="shared" si="63"/>
        <v>0</v>
      </c>
      <c r="N143" s="525"/>
      <c r="O143" s="514">
        <f t="shared" si="64"/>
        <v>0</v>
      </c>
      <c r="P143" s="514">
        <f t="shared" si="65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61"/>
        <v>0</v>
      </c>
      <c r="H144" s="526">
        <f t="shared" si="58"/>
        <v>0</v>
      </c>
      <c r="I144" s="577">
        <f t="shared" si="59"/>
        <v>0</v>
      </c>
      <c r="J144" s="514">
        <f t="shared" si="62"/>
        <v>0</v>
      </c>
      <c r="K144" s="514"/>
      <c r="L144" s="525"/>
      <c r="M144" s="514">
        <f t="shared" si="63"/>
        <v>0</v>
      </c>
      <c r="N144" s="525"/>
      <c r="O144" s="514">
        <f t="shared" si="64"/>
        <v>0</v>
      </c>
      <c r="P144" s="514">
        <f t="shared" si="65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61"/>
        <v>0</v>
      </c>
      <c r="H145" s="526">
        <f t="shared" si="58"/>
        <v>0</v>
      </c>
      <c r="I145" s="577">
        <f t="shared" si="59"/>
        <v>0</v>
      </c>
      <c r="J145" s="514">
        <f t="shared" si="62"/>
        <v>0</v>
      </c>
      <c r="K145" s="514"/>
      <c r="L145" s="525"/>
      <c r="M145" s="514">
        <f t="shared" si="63"/>
        <v>0</v>
      </c>
      <c r="N145" s="525"/>
      <c r="O145" s="514">
        <f t="shared" si="64"/>
        <v>0</v>
      </c>
      <c r="P145" s="514">
        <f t="shared" si="65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61"/>
        <v>0</v>
      </c>
      <c r="H146" s="526">
        <f t="shared" si="58"/>
        <v>0</v>
      </c>
      <c r="I146" s="577">
        <f t="shared" si="59"/>
        <v>0</v>
      </c>
      <c r="J146" s="514">
        <f t="shared" si="62"/>
        <v>0</v>
      </c>
      <c r="K146" s="514"/>
      <c r="L146" s="525"/>
      <c r="M146" s="514">
        <f t="shared" si="63"/>
        <v>0</v>
      </c>
      <c r="N146" s="525"/>
      <c r="O146" s="514">
        <f t="shared" si="64"/>
        <v>0</v>
      </c>
      <c r="P146" s="514">
        <f t="shared" si="65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61"/>
        <v>0</v>
      </c>
      <c r="H147" s="526">
        <f t="shared" si="58"/>
        <v>0</v>
      </c>
      <c r="I147" s="577">
        <f t="shared" si="59"/>
        <v>0</v>
      </c>
      <c r="J147" s="514">
        <f t="shared" si="62"/>
        <v>0</v>
      </c>
      <c r="K147" s="514"/>
      <c r="L147" s="525"/>
      <c r="M147" s="514">
        <f t="shared" si="63"/>
        <v>0</v>
      </c>
      <c r="N147" s="525"/>
      <c r="O147" s="514">
        <f t="shared" si="64"/>
        <v>0</v>
      </c>
      <c r="P147" s="514">
        <f t="shared" si="65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61"/>
        <v>0</v>
      </c>
      <c r="H148" s="526">
        <f t="shared" si="58"/>
        <v>0</v>
      </c>
      <c r="I148" s="577">
        <f t="shared" si="59"/>
        <v>0</v>
      </c>
      <c r="J148" s="514">
        <f t="shared" si="62"/>
        <v>0</v>
      </c>
      <c r="K148" s="514"/>
      <c r="L148" s="525"/>
      <c r="M148" s="514">
        <f t="shared" si="63"/>
        <v>0</v>
      </c>
      <c r="N148" s="525"/>
      <c r="O148" s="514">
        <f t="shared" si="64"/>
        <v>0</v>
      </c>
      <c r="P148" s="514">
        <f t="shared" si="65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61"/>
        <v>0</v>
      </c>
      <c r="H149" s="526">
        <f t="shared" si="58"/>
        <v>0</v>
      </c>
      <c r="I149" s="577">
        <f t="shared" si="59"/>
        <v>0</v>
      </c>
      <c r="J149" s="514">
        <f t="shared" si="62"/>
        <v>0</v>
      </c>
      <c r="K149" s="514"/>
      <c r="L149" s="525"/>
      <c r="M149" s="514">
        <f t="shared" si="63"/>
        <v>0</v>
      </c>
      <c r="N149" s="525"/>
      <c r="O149" s="514">
        <f t="shared" si="64"/>
        <v>0</v>
      </c>
      <c r="P149" s="514">
        <f t="shared" si="65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61"/>
        <v>0</v>
      </c>
      <c r="H150" s="526">
        <f t="shared" si="58"/>
        <v>0</v>
      </c>
      <c r="I150" s="577">
        <f t="shared" si="59"/>
        <v>0</v>
      </c>
      <c r="J150" s="514">
        <f t="shared" si="62"/>
        <v>0</v>
      </c>
      <c r="K150" s="514"/>
      <c r="L150" s="525"/>
      <c r="M150" s="514">
        <f t="shared" si="63"/>
        <v>0</v>
      </c>
      <c r="N150" s="525"/>
      <c r="O150" s="514">
        <f t="shared" si="64"/>
        <v>0</v>
      </c>
      <c r="P150" s="514">
        <f t="shared" si="65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61"/>
        <v>0</v>
      </c>
      <c r="H151" s="526">
        <f t="shared" si="58"/>
        <v>0</v>
      </c>
      <c r="I151" s="577">
        <f t="shared" si="59"/>
        <v>0</v>
      </c>
      <c r="J151" s="514">
        <f t="shared" si="62"/>
        <v>0</v>
      </c>
      <c r="K151" s="514"/>
      <c r="L151" s="525"/>
      <c r="M151" s="514">
        <f t="shared" si="63"/>
        <v>0</v>
      </c>
      <c r="N151" s="525"/>
      <c r="O151" s="514">
        <f t="shared" si="64"/>
        <v>0</v>
      </c>
      <c r="P151" s="514">
        <f t="shared" si="65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61"/>
        <v>0</v>
      </c>
      <c r="H152" s="526">
        <f t="shared" si="58"/>
        <v>0</v>
      </c>
      <c r="I152" s="577">
        <f t="shared" si="59"/>
        <v>0</v>
      </c>
      <c r="J152" s="514">
        <f t="shared" si="62"/>
        <v>0</v>
      </c>
      <c r="K152" s="514"/>
      <c r="L152" s="525"/>
      <c r="M152" s="514">
        <f t="shared" si="63"/>
        <v>0</v>
      </c>
      <c r="N152" s="525"/>
      <c r="O152" s="514">
        <f t="shared" si="64"/>
        <v>0</v>
      </c>
      <c r="P152" s="514">
        <f t="shared" si="65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61"/>
        <v>0</v>
      </c>
      <c r="H153" s="526">
        <f t="shared" si="58"/>
        <v>0</v>
      </c>
      <c r="I153" s="577">
        <f t="shared" si="59"/>
        <v>0</v>
      </c>
      <c r="J153" s="514">
        <f t="shared" si="62"/>
        <v>0</v>
      </c>
      <c r="K153" s="514"/>
      <c r="L153" s="525"/>
      <c r="M153" s="514">
        <f t="shared" si="63"/>
        <v>0</v>
      </c>
      <c r="N153" s="525"/>
      <c r="O153" s="514">
        <f t="shared" si="64"/>
        <v>0</v>
      </c>
      <c r="P153" s="514">
        <f t="shared" si="65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61"/>
        <v>0</v>
      </c>
      <c r="H154" s="530">
        <f t="shared" si="58"/>
        <v>0</v>
      </c>
      <c r="I154" s="579">
        <f t="shared" si="59"/>
        <v>0</v>
      </c>
      <c r="J154" s="533">
        <f t="shared" si="62"/>
        <v>0</v>
      </c>
      <c r="K154" s="514"/>
      <c r="L154" s="532"/>
      <c r="M154" s="533">
        <f t="shared" si="63"/>
        <v>0</v>
      </c>
      <c r="N154" s="532"/>
      <c r="O154" s="533">
        <f t="shared" si="64"/>
        <v>0</v>
      </c>
      <c r="P154" s="533">
        <f t="shared" si="65"/>
        <v>0</v>
      </c>
      <c r="Q154" s="269"/>
    </row>
    <row r="155" spans="2:17" ht="12.5">
      <c r="C155" s="374" t="s">
        <v>78</v>
      </c>
      <c r="D155" s="375"/>
      <c r="E155" s="375">
        <f>SUM(E99:E154)</f>
        <v>17671482.000000015</v>
      </c>
      <c r="F155" s="375"/>
      <c r="G155" s="375"/>
      <c r="H155" s="375">
        <f>SUM(H99:H154)</f>
        <v>66613258.200520448</v>
      </c>
      <c r="I155" s="375">
        <f>SUM(I99:I154)</f>
        <v>66613258.200520448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65" priority="1" stopIfTrue="1" operator="equal">
      <formula>$I$10</formula>
    </cfRule>
  </conditionalFormatting>
  <conditionalFormatting sqref="C99:C154">
    <cfRule type="cellIs" dxfId="16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549915.47551327804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549915.47551327804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666" t="s">
        <v>498</v>
      </c>
      <c r="F9" s="478"/>
      <c r="G9" s="672" t="s">
        <v>551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117407.58139534884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4026324.4819031414</v>
      </c>
      <c r="E26" s="609">
        <v>120203</v>
      </c>
      <c r="F26" s="626">
        <v>3906121.4819031414</v>
      </c>
      <c r="G26" s="609">
        <v>566181.36123697727</v>
      </c>
      <c r="H26" s="610">
        <v>566181.36123697727</v>
      </c>
      <c r="I26" s="511">
        <f t="shared" si="6"/>
        <v>0</v>
      </c>
      <c r="J26" s="511"/>
      <c r="K26" s="518">
        <f t="shared" ref="K26" si="18">G26</f>
        <v>566181.36123697727</v>
      </c>
      <c r="L26" s="519">
        <f t="shared" ref="L26" si="19">IF(K26&lt;&gt;0,+G26-K26,0)</f>
        <v>0</v>
      </c>
      <c r="M26" s="518">
        <f t="shared" ref="M26" si="20">H26</f>
        <v>566181.36123697727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3906121.4819031414</v>
      </c>
      <c r="E27" s="609">
        <v>120203</v>
      </c>
      <c r="F27" s="626">
        <v>3785918.4819031414</v>
      </c>
      <c r="G27" s="609">
        <v>606058.35081928712</v>
      </c>
      <c r="H27" s="610">
        <v>606058.35081928712</v>
      </c>
      <c r="I27" s="511">
        <f t="shared" si="6"/>
        <v>0</v>
      </c>
      <c r="J27" s="511"/>
      <c r="K27" s="518">
        <f t="shared" ref="K27" si="21">G27</f>
        <v>606058.35081928712</v>
      </c>
      <c r="L27" s="519">
        <f t="shared" ref="L27" si="22">IF(K27&lt;&gt;0,+G27-K27,0)</f>
        <v>0</v>
      </c>
      <c r="M27" s="518">
        <f t="shared" ref="M27" si="23">H27</f>
        <v>606058.35081928712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3">
      <c r="B28" s="195" t="str">
        <f t="shared" si="5"/>
        <v/>
      </c>
      <c r="C28" s="669">
        <f>IF(D11="","-",+C27+1)</f>
        <v>2024</v>
      </c>
      <c r="D28" s="626">
        <v>3785918.4819031414</v>
      </c>
      <c r="E28" s="609">
        <v>114739.22727272728</v>
      </c>
      <c r="F28" s="626">
        <v>3671179.2546304143</v>
      </c>
      <c r="G28" s="609">
        <v>560401.97872855526</v>
      </c>
      <c r="H28" s="610">
        <v>560401.97872855526</v>
      </c>
      <c r="I28" s="511">
        <f t="shared" si="6"/>
        <v>0</v>
      </c>
      <c r="J28" s="511"/>
      <c r="K28" s="518">
        <f t="shared" ref="K28" si="26">G28</f>
        <v>560401.97872855526</v>
      </c>
      <c r="L28" s="519">
        <f t="shared" ref="L28" si="27">IF(K28&lt;&gt;0,+G28-K28,0)</f>
        <v>0</v>
      </c>
      <c r="M28" s="518">
        <f t="shared" ref="M28" si="28">H28</f>
        <v>560401.97872855526</v>
      </c>
      <c r="N28" s="514">
        <f t="shared" ref="N28" si="29">IF(M28&lt;&gt;0,+H28-M28,0)</f>
        <v>0</v>
      </c>
      <c r="O28" s="514">
        <f t="shared" ref="O28" si="30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3671179.2546304143</v>
      </c>
      <c r="E29" s="522">
        <f t="shared" ref="E29:E72" si="31">IF(+$I$14&lt;F28,$I$14,D29)</f>
        <v>117407.58139534884</v>
      </c>
      <c r="F29" s="523">
        <f t="shared" ref="F29:F72" si="32">+D29-E29</f>
        <v>3553771.6732350653</v>
      </c>
      <c r="G29" s="524">
        <f t="shared" ref="G29:G52" si="33">+I$12*((D29+F29)/2)+E29</f>
        <v>549915.47551327804</v>
      </c>
      <c r="H29" s="491">
        <f t="shared" ref="H29:H52" si="34">+I$13*((D29+F29)/2)+E29</f>
        <v>549915.47551327804</v>
      </c>
      <c r="I29" s="511">
        <f t="shared" si="6"/>
        <v>0</v>
      </c>
      <c r="J29" s="511"/>
      <c r="K29" s="525"/>
      <c r="L29" s="514">
        <f t="shared" ref="L29:L72" si="3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3553771.6732350653</v>
      </c>
      <c r="E30" s="522">
        <f t="shared" si="31"/>
        <v>117407.58139534884</v>
      </c>
      <c r="F30" s="523">
        <f t="shared" si="32"/>
        <v>3436364.0918397163</v>
      </c>
      <c r="G30" s="524">
        <f t="shared" si="33"/>
        <v>535858.71407925023</v>
      </c>
      <c r="H30" s="491">
        <f t="shared" si="34"/>
        <v>535858.71407925023</v>
      </c>
      <c r="I30" s="511">
        <f t="shared" si="6"/>
        <v>0</v>
      </c>
      <c r="J30" s="511"/>
      <c r="K30" s="525"/>
      <c r="L30" s="514">
        <f t="shared" si="3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3436364.0918397163</v>
      </c>
      <c r="E31" s="522">
        <f t="shared" si="31"/>
        <v>117407.58139534884</v>
      </c>
      <c r="F31" s="523">
        <f t="shared" si="32"/>
        <v>3318956.5104443673</v>
      </c>
      <c r="G31" s="524">
        <f t="shared" si="33"/>
        <v>521801.95264522225</v>
      </c>
      <c r="H31" s="491">
        <f t="shared" si="34"/>
        <v>521801.95264522225</v>
      </c>
      <c r="I31" s="511">
        <f t="shared" si="6"/>
        <v>0</v>
      </c>
      <c r="J31" s="511"/>
      <c r="K31" s="525"/>
      <c r="L31" s="514">
        <f t="shared" si="3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3318956.5104443673</v>
      </c>
      <c r="E32" s="522">
        <f t="shared" si="31"/>
        <v>117407.58139534884</v>
      </c>
      <c r="F32" s="523">
        <f t="shared" si="32"/>
        <v>3201548.9290490183</v>
      </c>
      <c r="G32" s="524">
        <f t="shared" si="33"/>
        <v>507745.19121119438</v>
      </c>
      <c r="H32" s="491">
        <f t="shared" si="34"/>
        <v>507745.19121119438</v>
      </c>
      <c r="I32" s="511">
        <f t="shared" si="6"/>
        <v>0</v>
      </c>
      <c r="J32" s="511"/>
      <c r="K32" s="525"/>
      <c r="L32" s="514">
        <f t="shared" si="3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3201548.9290490183</v>
      </c>
      <c r="E33" s="522">
        <f t="shared" si="31"/>
        <v>117407.58139534884</v>
      </c>
      <c r="F33" s="523">
        <f t="shared" si="32"/>
        <v>3084141.3476536693</v>
      </c>
      <c r="G33" s="524">
        <f t="shared" si="33"/>
        <v>493688.42977716646</v>
      </c>
      <c r="H33" s="491">
        <f t="shared" si="34"/>
        <v>493688.42977716646</v>
      </c>
      <c r="I33" s="511">
        <f t="shared" si="6"/>
        <v>0</v>
      </c>
      <c r="J33" s="511"/>
      <c r="K33" s="525"/>
      <c r="L33" s="514">
        <f t="shared" si="3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3084141.3476536693</v>
      </c>
      <c r="E34" s="522">
        <f t="shared" si="31"/>
        <v>117407.58139534884</v>
      </c>
      <c r="F34" s="523">
        <f t="shared" si="32"/>
        <v>2966733.7662583203</v>
      </c>
      <c r="G34" s="524">
        <f t="shared" si="33"/>
        <v>479631.66834313865</v>
      </c>
      <c r="H34" s="491">
        <f t="shared" si="34"/>
        <v>479631.66834313865</v>
      </c>
      <c r="I34" s="511">
        <f t="shared" si="6"/>
        <v>0</v>
      </c>
      <c r="J34" s="511"/>
      <c r="K34" s="525"/>
      <c r="L34" s="514">
        <f t="shared" si="3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2966733.7662583203</v>
      </c>
      <c r="E35" s="522">
        <f t="shared" si="31"/>
        <v>117407.58139534884</v>
      </c>
      <c r="F35" s="523">
        <f t="shared" si="32"/>
        <v>2849326.1848629713</v>
      </c>
      <c r="G35" s="524">
        <f t="shared" si="33"/>
        <v>465574.90690911066</v>
      </c>
      <c r="H35" s="491">
        <f t="shared" si="34"/>
        <v>465574.90690911066</v>
      </c>
      <c r="I35" s="511">
        <f t="shared" si="6"/>
        <v>0</v>
      </c>
      <c r="J35" s="511"/>
      <c r="K35" s="525"/>
      <c r="L35" s="514">
        <f t="shared" si="3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2849326.1848629713</v>
      </c>
      <c r="E36" s="522">
        <f t="shared" si="31"/>
        <v>117407.58139534884</v>
      </c>
      <c r="F36" s="523">
        <f t="shared" si="32"/>
        <v>2731918.6034676223</v>
      </c>
      <c r="G36" s="524">
        <f t="shared" si="33"/>
        <v>451518.14547508286</v>
      </c>
      <c r="H36" s="491">
        <f t="shared" si="34"/>
        <v>451518.14547508286</v>
      </c>
      <c r="I36" s="511">
        <f t="shared" si="6"/>
        <v>0</v>
      </c>
      <c r="J36" s="511"/>
      <c r="K36" s="525"/>
      <c r="L36" s="514">
        <f t="shared" si="3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2731918.6034676223</v>
      </c>
      <c r="E37" s="522">
        <f t="shared" si="31"/>
        <v>117407.58139534884</v>
      </c>
      <c r="F37" s="523">
        <f t="shared" si="32"/>
        <v>2614511.0220722733</v>
      </c>
      <c r="G37" s="524">
        <f t="shared" si="33"/>
        <v>437461.38404105487</v>
      </c>
      <c r="H37" s="491">
        <f t="shared" si="34"/>
        <v>437461.38404105487</v>
      </c>
      <c r="I37" s="511">
        <f t="shared" si="6"/>
        <v>0</v>
      </c>
      <c r="J37" s="511"/>
      <c r="K37" s="525"/>
      <c r="L37" s="514">
        <f t="shared" si="3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2614511.0220722733</v>
      </c>
      <c r="E38" s="522">
        <f t="shared" si="31"/>
        <v>117407.58139534884</v>
      </c>
      <c r="F38" s="523">
        <f t="shared" si="32"/>
        <v>2497103.4406769243</v>
      </c>
      <c r="G38" s="524">
        <f t="shared" si="33"/>
        <v>423404.62260702706</v>
      </c>
      <c r="H38" s="491">
        <f t="shared" si="34"/>
        <v>423404.62260702706</v>
      </c>
      <c r="I38" s="511">
        <f t="shared" si="6"/>
        <v>0</v>
      </c>
      <c r="J38" s="511"/>
      <c r="K38" s="525"/>
      <c r="L38" s="514">
        <f t="shared" si="3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2497103.4406769243</v>
      </c>
      <c r="E39" s="522">
        <f t="shared" si="31"/>
        <v>117407.58139534884</v>
      </c>
      <c r="F39" s="523">
        <f t="shared" si="32"/>
        <v>2379695.8592815753</v>
      </c>
      <c r="G39" s="524">
        <f t="shared" si="33"/>
        <v>409347.86117299908</v>
      </c>
      <c r="H39" s="491">
        <f t="shared" si="34"/>
        <v>409347.86117299908</v>
      </c>
      <c r="I39" s="511">
        <f t="shared" si="6"/>
        <v>0</v>
      </c>
      <c r="J39" s="511"/>
      <c r="K39" s="525"/>
      <c r="L39" s="514">
        <f t="shared" si="3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2379695.8592815753</v>
      </c>
      <c r="E40" s="522">
        <f t="shared" si="31"/>
        <v>117407.58139534884</v>
      </c>
      <c r="F40" s="523">
        <f t="shared" si="32"/>
        <v>2262288.2778862263</v>
      </c>
      <c r="G40" s="524">
        <f t="shared" si="33"/>
        <v>395291.09973897127</v>
      </c>
      <c r="H40" s="491">
        <f t="shared" si="34"/>
        <v>395291.09973897127</v>
      </c>
      <c r="I40" s="511">
        <f t="shared" si="6"/>
        <v>0</v>
      </c>
      <c r="J40" s="511"/>
      <c r="K40" s="525"/>
      <c r="L40" s="514">
        <f t="shared" si="3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2262288.2778862263</v>
      </c>
      <c r="E41" s="522">
        <f t="shared" si="31"/>
        <v>117407.58139534884</v>
      </c>
      <c r="F41" s="523">
        <f t="shared" si="32"/>
        <v>2144880.6964908773</v>
      </c>
      <c r="G41" s="524">
        <f t="shared" si="33"/>
        <v>381234.33830494329</v>
      </c>
      <c r="H41" s="491">
        <f t="shared" si="34"/>
        <v>381234.33830494329</v>
      </c>
      <c r="I41" s="511">
        <f t="shared" si="6"/>
        <v>0</v>
      </c>
      <c r="J41" s="511"/>
      <c r="K41" s="525"/>
      <c r="L41" s="514">
        <f t="shared" si="3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2144880.6964908773</v>
      </c>
      <c r="E42" s="522">
        <f t="shared" si="31"/>
        <v>117407.58139534884</v>
      </c>
      <c r="F42" s="523">
        <f t="shared" si="32"/>
        <v>2027473.1150955285</v>
      </c>
      <c r="G42" s="524">
        <f t="shared" si="33"/>
        <v>367177.57687091548</v>
      </c>
      <c r="H42" s="491">
        <f t="shared" si="34"/>
        <v>367177.57687091548</v>
      </c>
      <c r="I42" s="511">
        <f t="shared" si="6"/>
        <v>0</v>
      </c>
      <c r="J42" s="511"/>
      <c r="K42" s="525"/>
      <c r="L42" s="514">
        <f t="shared" si="3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2027473.1150955285</v>
      </c>
      <c r="E43" s="522">
        <f t="shared" si="31"/>
        <v>117407.58139534884</v>
      </c>
      <c r="F43" s="523">
        <f t="shared" si="32"/>
        <v>1910065.5337001798</v>
      </c>
      <c r="G43" s="524">
        <f t="shared" si="33"/>
        <v>353120.81543688755</v>
      </c>
      <c r="H43" s="491">
        <f t="shared" si="34"/>
        <v>353120.81543688755</v>
      </c>
      <c r="I43" s="511">
        <f t="shared" si="6"/>
        <v>0</v>
      </c>
      <c r="J43" s="511"/>
      <c r="K43" s="525"/>
      <c r="L43" s="514">
        <f t="shared" si="3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1910065.5337001798</v>
      </c>
      <c r="E44" s="522">
        <f t="shared" si="31"/>
        <v>117407.58139534884</v>
      </c>
      <c r="F44" s="523">
        <f t="shared" si="32"/>
        <v>1792657.952304831</v>
      </c>
      <c r="G44" s="524">
        <f t="shared" si="33"/>
        <v>339064.05400285975</v>
      </c>
      <c r="H44" s="491">
        <f t="shared" si="34"/>
        <v>339064.05400285975</v>
      </c>
      <c r="I44" s="511">
        <f t="shared" si="6"/>
        <v>0</v>
      </c>
      <c r="J44" s="511"/>
      <c r="K44" s="525"/>
      <c r="L44" s="514">
        <f t="shared" si="3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1792657.952304831</v>
      </c>
      <c r="E45" s="522">
        <f t="shared" si="31"/>
        <v>117407.58139534884</v>
      </c>
      <c r="F45" s="523">
        <f t="shared" si="32"/>
        <v>1675250.3709094822</v>
      </c>
      <c r="G45" s="524">
        <f t="shared" si="33"/>
        <v>325007.29256883182</v>
      </c>
      <c r="H45" s="491">
        <f t="shared" si="34"/>
        <v>325007.29256883182</v>
      </c>
      <c r="I45" s="511">
        <f t="shared" si="6"/>
        <v>0</v>
      </c>
      <c r="J45" s="511"/>
      <c r="K45" s="525"/>
      <c r="L45" s="514">
        <f t="shared" si="3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1675250.3709094822</v>
      </c>
      <c r="E46" s="522">
        <f t="shared" si="31"/>
        <v>117407.58139534884</v>
      </c>
      <c r="F46" s="523">
        <f t="shared" si="32"/>
        <v>1557842.7895141335</v>
      </c>
      <c r="G46" s="524">
        <f t="shared" si="33"/>
        <v>310950.53113480401</v>
      </c>
      <c r="H46" s="491">
        <f t="shared" si="34"/>
        <v>310950.53113480401</v>
      </c>
      <c r="I46" s="511">
        <f t="shared" si="6"/>
        <v>0</v>
      </c>
      <c r="J46" s="511"/>
      <c r="K46" s="525"/>
      <c r="L46" s="514">
        <f t="shared" si="3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1557842.7895141335</v>
      </c>
      <c r="E47" s="522">
        <f t="shared" si="31"/>
        <v>117407.58139534884</v>
      </c>
      <c r="F47" s="523">
        <f t="shared" si="32"/>
        <v>1440435.2081187847</v>
      </c>
      <c r="G47" s="524">
        <f t="shared" si="33"/>
        <v>296893.76970077609</v>
      </c>
      <c r="H47" s="491">
        <f t="shared" si="34"/>
        <v>296893.76970077609</v>
      </c>
      <c r="I47" s="511">
        <f t="shared" si="6"/>
        <v>0</v>
      </c>
      <c r="J47" s="511"/>
      <c r="K47" s="525"/>
      <c r="L47" s="514">
        <f t="shared" si="3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1440435.2081187847</v>
      </c>
      <c r="E48" s="522">
        <f t="shared" si="31"/>
        <v>117407.58139534884</v>
      </c>
      <c r="F48" s="523">
        <f t="shared" si="32"/>
        <v>1323027.6267234359</v>
      </c>
      <c r="G48" s="524">
        <f t="shared" si="33"/>
        <v>282837.00826674828</v>
      </c>
      <c r="H48" s="491">
        <f t="shared" si="34"/>
        <v>282837.00826674828</v>
      </c>
      <c r="I48" s="511">
        <f t="shared" si="6"/>
        <v>0</v>
      </c>
      <c r="J48" s="511"/>
      <c r="K48" s="525"/>
      <c r="L48" s="514">
        <f t="shared" si="3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1323027.6267234359</v>
      </c>
      <c r="E49" s="522">
        <f t="shared" si="31"/>
        <v>117407.58139534884</v>
      </c>
      <c r="F49" s="523">
        <f t="shared" si="32"/>
        <v>1205620.0453280872</v>
      </c>
      <c r="G49" s="524">
        <f t="shared" si="33"/>
        <v>268780.24683272035</v>
      </c>
      <c r="H49" s="491">
        <f t="shared" si="34"/>
        <v>268780.24683272035</v>
      </c>
      <c r="I49" s="511">
        <f t="shared" si="6"/>
        <v>0</v>
      </c>
      <c r="J49" s="511"/>
      <c r="K49" s="525"/>
      <c r="L49" s="514">
        <f t="shared" si="3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1205620.0453280872</v>
      </c>
      <c r="E50" s="522">
        <f t="shared" si="31"/>
        <v>117407.58139534884</v>
      </c>
      <c r="F50" s="523">
        <f t="shared" si="32"/>
        <v>1088212.4639327384</v>
      </c>
      <c r="G50" s="524">
        <f t="shared" si="33"/>
        <v>254723.48539869254</v>
      </c>
      <c r="H50" s="491">
        <f t="shared" si="34"/>
        <v>254723.48539869254</v>
      </c>
      <c r="I50" s="511">
        <f t="shared" si="6"/>
        <v>0</v>
      </c>
      <c r="J50" s="511"/>
      <c r="K50" s="525"/>
      <c r="L50" s="514">
        <f t="shared" si="3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1088212.4639327384</v>
      </c>
      <c r="E51" s="522">
        <f t="shared" si="31"/>
        <v>117407.58139534884</v>
      </c>
      <c r="F51" s="523">
        <f t="shared" si="32"/>
        <v>970804.88253738952</v>
      </c>
      <c r="G51" s="524">
        <f t="shared" si="33"/>
        <v>240666.72396466465</v>
      </c>
      <c r="H51" s="491">
        <f t="shared" si="34"/>
        <v>240666.72396466465</v>
      </c>
      <c r="I51" s="511">
        <f t="shared" si="6"/>
        <v>0</v>
      </c>
      <c r="J51" s="511"/>
      <c r="K51" s="525"/>
      <c r="L51" s="514">
        <f t="shared" si="3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970804.88253738952</v>
      </c>
      <c r="E52" s="522">
        <f t="shared" si="31"/>
        <v>117407.58139534884</v>
      </c>
      <c r="F52" s="523">
        <f t="shared" si="32"/>
        <v>853397.30114204064</v>
      </c>
      <c r="G52" s="524">
        <f t="shared" si="33"/>
        <v>226609.96253063678</v>
      </c>
      <c r="H52" s="491">
        <f t="shared" si="34"/>
        <v>226609.96253063678</v>
      </c>
      <c r="I52" s="511">
        <f t="shared" si="6"/>
        <v>0</v>
      </c>
      <c r="J52" s="511"/>
      <c r="K52" s="525"/>
      <c r="L52" s="514">
        <f t="shared" si="3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853397.30114204064</v>
      </c>
      <c r="E53" s="522">
        <f t="shared" si="31"/>
        <v>117407.58139534884</v>
      </c>
      <c r="F53" s="523">
        <f t="shared" si="32"/>
        <v>735989.71974669176</v>
      </c>
      <c r="G53" s="524">
        <f t="shared" ref="G53:G72" si="36">+I$12*((D53+F53)/2)+E53</f>
        <v>212553.20109660889</v>
      </c>
      <c r="H53" s="491">
        <f t="shared" ref="H53:H72" si="37">+I$13*((D53+F53)/2)+E53</f>
        <v>212553.20109660889</v>
      </c>
      <c r="I53" s="511">
        <f t="shared" si="6"/>
        <v>0</v>
      </c>
      <c r="J53" s="511"/>
      <c r="K53" s="525"/>
      <c r="L53" s="514">
        <f t="shared" si="3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735989.71974669176</v>
      </c>
      <c r="E54" s="522">
        <f t="shared" si="31"/>
        <v>117407.58139534884</v>
      </c>
      <c r="F54" s="523">
        <f t="shared" si="32"/>
        <v>618582.13835134287</v>
      </c>
      <c r="G54" s="524">
        <f t="shared" si="36"/>
        <v>198496.43966258102</v>
      </c>
      <c r="H54" s="491">
        <f t="shared" si="37"/>
        <v>198496.43966258102</v>
      </c>
      <c r="I54" s="511">
        <f t="shared" si="6"/>
        <v>0</v>
      </c>
      <c r="J54" s="511"/>
      <c r="K54" s="525"/>
      <c r="L54" s="514">
        <f t="shared" si="3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618582.13835134287</v>
      </c>
      <c r="E55" s="522">
        <f t="shared" si="31"/>
        <v>117407.58139534884</v>
      </c>
      <c r="F55" s="523">
        <f t="shared" si="32"/>
        <v>501174.55695599405</v>
      </c>
      <c r="G55" s="524">
        <f t="shared" si="36"/>
        <v>184439.67822855315</v>
      </c>
      <c r="H55" s="491">
        <f t="shared" si="37"/>
        <v>184439.67822855315</v>
      </c>
      <c r="I55" s="511">
        <f t="shared" si="6"/>
        <v>0</v>
      </c>
      <c r="J55" s="511"/>
      <c r="K55" s="525"/>
      <c r="L55" s="514">
        <f t="shared" si="3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501174.55695599405</v>
      </c>
      <c r="E56" s="522">
        <f t="shared" si="31"/>
        <v>117407.58139534884</v>
      </c>
      <c r="F56" s="523">
        <f t="shared" si="32"/>
        <v>383766.97556064522</v>
      </c>
      <c r="G56" s="524">
        <f t="shared" si="36"/>
        <v>170382.91679452526</v>
      </c>
      <c r="H56" s="491">
        <f t="shared" si="37"/>
        <v>170382.91679452526</v>
      </c>
      <c r="I56" s="511">
        <f t="shared" si="6"/>
        <v>0</v>
      </c>
      <c r="J56" s="511"/>
      <c r="K56" s="525"/>
      <c r="L56" s="514">
        <f t="shared" si="3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383766.97556064522</v>
      </c>
      <c r="E57" s="522">
        <f t="shared" si="31"/>
        <v>117407.58139534884</v>
      </c>
      <c r="F57" s="523">
        <f t="shared" si="32"/>
        <v>266359.3941652964</v>
      </c>
      <c r="G57" s="524">
        <f t="shared" si="36"/>
        <v>156326.15536049739</v>
      </c>
      <c r="H57" s="491">
        <f t="shared" si="37"/>
        <v>156326.15536049739</v>
      </c>
      <c r="I57" s="511">
        <f t="shared" si="6"/>
        <v>0</v>
      </c>
      <c r="J57" s="511"/>
      <c r="K57" s="525"/>
      <c r="L57" s="514">
        <f t="shared" si="3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266359.3941652964</v>
      </c>
      <c r="E58" s="522">
        <f t="shared" si="31"/>
        <v>117407.58139534884</v>
      </c>
      <c r="F58" s="523">
        <f t="shared" si="32"/>
        <v>148951.81276994757</v>
      </c>
      <c r="G58" s="524">
        <f t="shared" si="36"/>
        <v>142269.39392646952</v>
      </c>
      <c r="H58" s="491">
        <f t="shared" si="37"/>
        <v>142269.39392646952</v>
      </c>
      <c r="I58" s="511">
        <f t="shared" si="6"/>
        <v>0</v>
      </c>
      <c r="J58" s="511"/>
      <c r="K58" s="525"/>
      <c r="L58" s="514">
        <f t="shared" si="3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148951.81276994757</v>
      </c>
      <c r="E59" s="522">
        <f t="shared" si="31"/>
        <v>117407.58139534884</v>
      </c>
      <c r="F59" s="523">
        <f t="shared" si="32"/>
        <v>31544.231374598734</v>
      </c>
      <c r="G59" s="524">
        <f t="shared" si="36"/>
        <v>128212.63249244164</v>
      </c>
      <c r="H59" s="491">
        <f t="shared" si="37"/>
        <v>128212.63249244164</v>
      </c>
      <c r="I59" s="511">
        <f t="shared" si="6"/>
        <v>0</v>
      </c>
      <c r="J59" s="511"/>
      <c r="K59" s="525"/>
      <c r="L59" s="514">
        <f t="shared" si="3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31544.231374598734</v>
      </c>
      <c r="E60" s="522">
        <f t="shared" si="31"/>
        <v>31544.231374598734</v>
      </c>
      <c r="F60" s="523">
        <f t="shared" si="32"/>
        <v>0</v>
      </c>
      <c r="G60" s="524">
        <f t="shared" si="36"/>
        <v>33432.56656463816</v>
      </c>
      <c r="H60" s="491">
        <f t="shared" si="37"/>
        <v>33432.56656463816</v>
      </c>
      <c r="I60" s="511">
        <f t="shared" si="6"/>
        <v>0</v>
      </c>
      <c r="J60" s="511"/>
      <c r="K60" s="525"/>
      <c r="L60" s="514">
        <f t="shared" si="3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31"/>
        <v>0</v>
      </c>
      <c r="F61" s="523">
        <f t="shared" si="32"/>
        <v>0</v>
      </c>
      <c r="G61" s="524">
        <f t="shared" si="36"/>
        <v>0</v>
      </c>
      <c r="H61" s="491">
        <f t="shared" si="37"/>
        <v>0</v>
      </c>
      <c r="I61" s="511">
        <f t="shared" si="6"/>
        <v>0</v>
      </c>
      <c r="J61" s="511"/>
      <c r="K61" s="525"/>
      <c r="L61" s="514">
        <f t="shared" si="3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31"/>
        <v>0</v>
      </c>
      <c r="F62" s="523">
        <f t="shared" si="32"/>
        <v>0</v>
      </c>
      <c r="G62" s="524">
        <f t="shared" si="36"/>
        <v>0</v>
      </c>
      <c r="H62" s="491">
        <f t="shared" si="37"/>
        <v>0</v>
      </c>
      <c r="I62" s="511">
        <f t="shared" si="6"/>
        <v>0</v>
      </c>
      <c r="J62" s="511"/>
      <c r="K62" s="525"/>
      <c r="L62" s="514">
        <f t="shared" si="3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31"/>
        <v>0</v>
      </c>
      <c r="F63" s="523">
        <f t="shared" si="32"/>
        <v>0</v>
      </c>
      <c r="G63" s="524">
        <f t="shared" si="36"/>
        <v>0</v>
      </c>
      <c r="H63" s="491">
        <f t="shared" si="37"/>
        <v>0</v>
      </c>
      <c r="I63" s="511">
        <f t="shared" si="6"/>
        <v>0</v>
      </c>
      <c r="J63" s="511"/>
      <c r="K63" s="525"/>
      <c r="L63" s="514">
        <f t="shared" si="3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31"/>
        <v>0</v>
      </c>
      <c r="F64" s="523">
        <f t="shared" si="32"/>
        <v>0</v>
      </c>
      <c r="G64" s="524">
        <f t="shared" si="36"/>
        <v>0</v>
      </c>
      <c r="H64" s="491">
        <f t="shared" si="37"/>
        <v>0</v>
      </c>
      <c r="I64" s="511">
        <f t="shared" si="6"/>
        <v>0</v>
      </c>
      <c r="J64" s="511"/>
      <c r="K64" s="525"/>
      <c r="L64" s="514">
        <f t="shared" si="3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31"/>
        <v>0</v>
      </c>
      <c r="F65" s="523">
        <f t="shared" si="32"/>
        <v>0</v>
      </c>
      <c r="G65" s="524">
        <f t="shared" si="36"/>
        <v>0</v>
      </c>
      <c r="H65" s="491">
        <f t="shared" si="37"/>
        <v>0</v>
      </c>
      <c r="I65" s="511">
        <f t="shared" si="6"/>
        <v>0</v>
      </c>
      <c r="J65" s="511"/>
      <c r="K65" s="525"/>
      <c r="L65" s="514">
        <f t="shared" si="3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31"/>
        <v>0</v>
      </c>
      <c r="F66" s="523">
        <f t="shared" si="32"/>
        <v>0</v>
      </c>
      <c r="G66" s="524">
        <f t="shared" si="36"/>
        <v>0</v>
      </c>
      <c r="H66" s="491">
        <f t="shared" si="37"/>
        <v>0</v>
      </c>
      <c r="I66" s="511">
        <f t="shared" si="6"/>
        <v>0</v>
      </c>
      <c r="J66" s="511"/>
      <c r="K66" s="525"/>
      <c r="L66" s="514">
        <f t="shared" si="3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31"/>
        <v>0</v>
      </c>
      <c r="F67" s="523">
        <f t="shared" si="32"/>
        <v>0</v>
      </c>
      <c r="G67" s="524">
        <f t="shared" si="36"/>
        <v>0</v>
      </c>
      <c r="H67" s="491">
        <f t="shared" si="37"/>
        <v>0</v>
      </c>
      <c r="I67" s="511">
        <f t="shared" si="6"/>
        <v>0</v>
      </c>
      <c r="J67" s="511"/>
      <c r="K67" s="525"/>
      <c r="L67" s="514">
        <f t="shared" si="3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31"/>
        <v>0</v>
      </c>
      <c r="F68" s="523">
        <f t="shared" si="32"/>
        <v>0</v>
      </c>
      <c r="G68" s="524">
        <f t="shared" si="36"/>
        <v>0</v>
      </c>
      <c r="H68" s="491">
        <f t="shared" si="37"/>
        <v>0</v>
      </c>
      <c r="I68" s="511">
        <f t="shared" si="6"/>
        <v>0</v>
      </c>
      <c r="J68" s="511"/>
      <c r="K68" s="525"/>
      <c r="L68" s="514">
        <f t="shared" si="3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31"/>
        <v>0</v>
      </c>
      <c r="F69" s="523">
        <f t="shared" si="32"/>
        <v>0</v>
      </c>
      <c r="G69" s="524">
        <f t="shared" si="36"/>
        <v>0</v>
      </c>
      <c r="H69" s="491">
        <f t="shared" si="37"/>
        <v>0</v>
      </c>
      <c r="I69" s="511">
        <f t="shared" si="6"/>
        <v>0</v>
      </c>
      <c r="J69" s="511"/>
      <c r="K69" s="525"/>
      <c r="L69" s="514">
        <f t="shared" si="3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31"/>
        <v>0</v>
      </c>
      <c r="F70" s="523">
        <f t="shared" si="32"/>
        <v>0</v>
      </c>
      <c r="G70" s="524">
        <f t="shared" si="36"/>
        <v>0</v>
      </c>
      <c r="H70" s="491">
        <f t="shared" si="37"/>
        <v>0</v>
      </c>
      <c r="I70" s="511">
        <f t="shared" si="6"/>
        <v>0</v>
      </c>
      <c r="J70" s="511"/>
      <c r="K70" s="525"/>
      <c r="L70" s="514">
        <f t="shared" si="3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31"/>
        <v>0</v>
      </c>
      <c r="F71" s="523">
        <f t="shared" si="32"/>
        <v>0</v>
      </c>
      <c r="G71" s="524">
        <f t="shared" si="36"/>
        <v>0</v>
      </c>
      <c r="H71" s="491">
        <f t="shared" si="37"/>
        <v>0</v>
      </c>
      <c r="I71" s="511">
        <f t="shared" si="6"/>
        <v>0</v>
      </c>
      <c r="J71" s="511"/>
      <c r="K71" s="525"/>
      <c r="L71" s="514">
        <f t="shared" si="3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31"/>
        <v>0</v>
      </c>
      <c r="F72" s="523">
        <f t="shared" si="32"/>
        <v>0</v>
      </c>
      <c r="G72" s="524">
        <f t="shared" si="36"/>
        <v>0</v>
      </c>
      <c r="H72" s="491">
        <f t="shared" si="37"/>
        <v>0</v>
      </c>
      <c r="I72" s="511">
        <f t="shared" si="6"/>
        <v>0</v>
      </c>
      <c r="J72" s="511"/>
      <c r="K72" s="532"/>
      <c r="L72" s="533">
        <f t="shared" si="3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5048525.9999999991</v>
      </c>
      <c r="F73" s="375"/>
      <c r="G73" s="375">
        <f>SUM(G17:G72)</f>
        <v>18244032.119954515</v>
      </c>
      <c r="H73" s="375">
        <f>SUM(H17:H72)</f>
        <v>18244032.119954515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606058.35081928712</v>
      </c>
      <c r="N87" s="546">
        <f>IF(J92&lt;D11,0,VLOOKUP(J92,C17:O72,11))</f>
        <v>606058.35081928712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589927.97734396392</v>
      </c>
      <c r="N88" s="550">
        <f>IF(J92&lt;D11,0,VLOOKUP(J92,C99:P154,7))</f>
        <v>589927.97734396392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-16130.373475323198</v>
      </c>
      <c r="N89" s="555">
        <f>+N88-N87</f>
        <v>-16130.373475323198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114739.22727272728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38">H99</f>
        <v>397520.86907446757</v>
      </c>
      <c r="M99" s="519">
        <f t="shared" ref="M99:M104" si="39">IF(L99&lt;&gt;0,+H99-L99,0)</f>
        <v>0</v>
      </c>
      <c r="N99" s="518">
        <f t="shared" ref="N99:N104" si="40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38"/>
        <v>790031.91488158714</v>
      </c>
      <c r="M100" s="519">
        <f t="shared" si="39"/>
        <v>0</v>
      </c>
      <c r="N100" s="518">
        <f t="shared" si="40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41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38"/>
        <v>753764.11200720049</v>
      </c>
      <c r="M101" s="519">
        <f t="shared" si="39"/>
        <v>0</v>
      </c>
      <c r="N101" s="518">
        <f t="shared" si="40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42">+I102-H102</f>
        <v>0</v>
      </c>
      <c r="K102" s="514"/>
      <c r="L102" s="518">
        <f t="shared" si="38"/>
        <v>712716.54417822254</v>
      </c>
      <c r="M102" s="519">
        <f t="shared" si="39"/>
        <v>0</v>
      </c>
      <c r="N102" s="518">
        <f t="shared" si="40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42"/>
        <v>0</v>
      </c>
      <c r="K103" s="514"/>
      <c r="L103" s="518">
        <f t="shared" si="38"/>
        <v>675389.93455255101</v>
      </c>
      <c r="M103" s="519">
        <f t="shared" si="39"/>
        <v>0</v>
      </c>
      <c r="N103" s="518">
        <f t="shared" si="40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42"/>
        <v>0</v>
      </c>
      <c r="K104" s="514"/>
      <c r="L104" s="518">
        <f t="shared" si="38"/>
        <v>590176.19481222471</v>
      </c>
      <c r="M104" s="519">
        <f t="shared" si="39"/>
        <v>0</v>
      </c>
      <c r="N104" s="518">
        <f t="shared" si="40"/>
        <v>590176.19481222471</v>
      </c>
      <c r="O104" s="514">
        <f t="shared" ref="O104:O130" si="43">IF(N104&lt;&gt;0,+I104-N104,0)</f>
        <v>0</v>
      </c>
      <c r="P104" s="514">
        <f t="shared" ref="P104:P130" si="44"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42"/>
        <v>0</v>
      </c>
      <c r="K105" s="514"/>
      <c r="L105" s="518">
        <f t="shared" ref="L105:L106" si="45">H105</f>
        <v>581054.26400771562</v>
      </c>
      <c r="M105" s="519">
        <f t="shared" ref="M105:M106" si="46">IF(L105&lt;&gt;0,+H105-L105,0)</f>
        <v>0</v>
      </c>
      <c r="N105" s="518">
        <f t="shared" ref="N105:N106" si="47">I105</f>
        <v>581054.26400771562</v>
      </c>
      <c r="O105" s="514">
        <f t="shared" si="43"/>
        <v>0</v>
      </c>
      <c r="P105" s="514">
        <f t="shared" si="44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42"/>
        <v>0</v>
      </c>
      <c r="K106" s="514"/>
      <c r="L106" s="518">
        <f t="shared" si="45"/>
        <v>573379.27306704223</v>
      </c>
      <c r="M106" s="519">
        <f t="shared" si="46"/>
        <v>0</v>
      </c>
      <c r="N106" s="518">
        <f t="shared" si="47"/>
        <v>573379.27306704223</v>
      </c>
      <c r="O106" s="514">
        <f t="shared" si="43"/>
        <v>0</v>
      </c>
      <c r="P106" s="514">
        <f t="shared" si="44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2021</v>
      </c>
      <c r="D107" s="629">
        <v>4152598.3967331126</v>
      </c>
      <c r="E107" s="630">
        <v>123134.78048780488</v>
      </c>
      <c r="F107" s="631">
        <v>4029463.616245308</v>
      </c>
      <c r="G107" s="631">
        <v>4091031.0064892103</v>
      </c>
      <c r="H107" s="633">
        <v>587525.00025247002</v>
      </c>
      <c r="I107" s="634">
        <v>587525.00025247002</v>
      </c>
      <c r="J107" s="514">
        <f t="shared" si="42"/>
        <v>0</v>
      </c>
      <c r="K107" s="514"/>
      <c r="L107" s="518">
        <f t="shared" ref="L107" si="48">H107</f>
        <v>587525.00025247002</v>
      </c>
      <c r="M107" s="519">
        <f t="shared" ref="M107" si="49">IF(L107&lt;&gt;0,+H107-L107,0)</f>
        <v>0</v>
      </c>
      <c r="N107" s="518">
        <f t="shared" ref="N107" si="50">I107</f>
        <v>587525.00025247002</v>
      </c>
      <c r="O107" s="514">
        <f t="shared" ref="O107" si="51">IF(N107&lt;&gt;0,+I107-N107,0)</f>
        <v>0</v>
      </c>
      <c r="P107" s="514">
        <f t="shared" ref="P107" si="52">+O107-M107</f>
        <v>0</v>
      </c>
      <c r="Q107" s="269"/>
    </row>
    <row r="108" spans="1:17" ht="13">
      <c r="B108" s="195" t="str">
        <f t="shared" si="41"/>
        <v/>
      </c>
      <c r="C108" s="669">
        <f>IF(D93="","-",+C107+1)</f>
        <v>2022</v>
      </c>
      <c r="D108" s="374">
        <v>4029463.616245308</v>
      </c>
      <c r="E108" s="522">
        <v>120203</v>
      </c>
      <c r="F108" s="523">
        <v>3909260.616245308</v>
      </c>
      <c r="G108" s="523">
        <v>3969362.116245308</v>
      </c>
      <c r="H108" s="526">
        <v>586435.71242843394</v>
      </c>
      <c r="I108" s="577">
        <v>586435.71242843394</v>
      </c>
      <c r="J108" s="514">
        <f t="shared" si="42"/>
        <v>0</v>
      </c>
      <c r="K108" s="514"/>
      <c r="L108" s="525"/>
      <c r="M108" s="514">
        <f t="shared" ref="M108:M130" si="53">IF(L108&lt;&gt;0,+H108-L108,0)</f>
        <v>0</v>
      </c>
      <c r="N108" s="525"/>
      <c r="O108" s="514">
        <f t="shared" si="43"/>
        <v>0</v>
      </c>
      <c r="P108" s="514">
        <f t="shared" si="44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2023</v>
      </c>
      <c r="D109" s="374">
        <f>IF(F108+SUM(E$99:E108)=D$92,F108,D$92-SUM(E$99:E108))</f>
        <v>3909260.616245308</v>
      </c>
      <c r="E109" s="522">
        <f t="shared" ref="E109:E154" si="54">IF(+$J$96&lt;F108,$J$96,D109)</f>
        <v>114739.22727272728</v>
      </c>
      <c r="F109" s="523">
        <f t="shared" ref="F109:F154" si="55">+D109-E109</f>
        <v>3794521.3889725809</v>
      </c>
      <c r="G109" s="523">
        <f t="shared" ref="G109:G154" si="56">+(F109+D109)/2</f>
        <v>3851891.0026089447</v>
      </c>
      <c r="H109" s="526">
        <f t="shared" ref="H109:H154" si="57">+J$94*G109+E109</f>
        <v>589927.97734396392</v>
      </c>
      <c r="I109" s="577">
        <f t="shared" ref="I109:I154" si="58">+J$95*G109+E109</f>
        <v>589927.97734396392</v>
      </c>
      <c r="J109" s="514">
        <f t="shared" si="42"/>
        <v>0</v>
      </c>
      <c r="K109" s="514"/>
      <c r="L109" s="525"/>
      <c r="M109" s="514">
        <f t="shared" si="53"/>
        <v>0</v>
      </c>
      <c r="N109" s="525"/>
      <c r="O109" s="514">
        <f t="shared" si="43"/>
        <v>0</v>
      </c>
      <c r="P109" s="514">
        <f t="shared" si="44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2024</v>
      </c>
      <c r="D110" s="374">
        <f>IF(F109+SUM(E$99:E109)=D$92,F109,D$92-SUM(E$99:E109))</f>
        <v>3794521.3889725809</v>
      </c>
      <c r="E110" s="522">
        <f t="shared" si="54"/>
        <v>114739.22727272728</v>
      </c>
      <c r="F110" s="523">
        <f t="shared" si="55"/>
        <v>3679782.1616998538</v>
      </c>
      <c r="G110" s="523">
        <f t="shared" si="56"/>
        <v>3737151.7753362171</v>
      </c>
      <c r="H110" s="526">
        <f t="shared" si="57"/>
        <v>575773.16612138832</v>
      </c>
      <c r="I110" s="577">
        <f t="shared" si="58"/>
        <v>575773.16612138832</v>
      </c>
      <c r="J110" s="514">
        <f t="shared" si="42"/>
        <v>0</v>
      </c>
      <c r="K110" s="514"/>
      <c r="L110" s="525"/>
      <c r="M110" s="514">
        <f t="shared" si="53"/>
        <v>0</v>
      </c>
      <c r="N110" s="525"/>
      <c r="O110" s="514">
        <f t="shared" si="43"/>
        <v>0</v>
      </c>
      <c r="P110" s="514">
        <f t="shared" si="44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2025</v>
      </c>
      <c r="D111" s="374">
        <f>IF(F110+SUM(E$99:E110)=D$92,F110,D$92-SUM(E$99:E110))</f>
        <v>3679782.1616998538</v>
      </c>
      <c r="E111" s="522">
        <f t="shared" si="54"/>
        <v>114739.22727272728</v>
      </c>
      <c r="F111" s="523">
        <f t="shared" si="55"/>
        <v>3565042.9344271268</v>
      </c>
      <c r="G111" s="523">
        <f t="shared" si="56"/>
        <v>3622412.5480634905</v>
      </c>
      <c r="H111" s="526">
        <f t="shared" si="57"/>
        <v>561618.35489881283</v>
      </c>
      <c r="I111" s="577">
        <f t="shared" si="58"/>
        <v>561618.35489881283</v>
      </c>
      <c r="J111" s="514">
        <f t="shared" si="42"/>
        <v>0</v>
      </c>
      <c r="K111" s="514"/>
      <c r="L111" s="525"/>
      <c r="M111" s="514">
        <f t="shared" si="53"/>
        <v>0</v>
      </c>
      <c r="N111" s="525"/>
      <c r="O111" s="514">
        <f t="shared" si="43"/>
        <v>0</v>
      </c>
      <c r="P111" s="514">
        <f t="shared" si="44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2026</v>
      </c>
      <c r="D112" s="374">
        <f>IF(F111+SUM(E$99:E111)=D$92,F111,D$92-SUM(E$99:E111))</f>
        <v>3565042.9344271268</v>
      </c>
      <c r="E112" s="522">
        <f t="shared" si="54"/>
        <v>114739.22727272728</v>
      </c>
      <c r="F112" s="523">
        <f t="shared" si="55"/>
        <v>3450303.7071543997</v>
      </c>
      <c r="G112" s="523">
        <f t="shared" si="56"/>
        <v>3507673.320790763</v>
      </c>
      <c r="H112" s="526">
        <f t="shared" si="57"/>
        <v>547463.54367623734</v>
      </c>
      <c r="I112" s="577">
        <f t="shared" si="58"/>
        <v>547463.54367623734</v>
      </c>
      <c r="J112" s="514">
        <f t="shared" si="42"/>
        <v>0</v>
      </c>
      <c r="K112" s="514"/>
      <c r="L112" s="525"/>
      <c r="M112" s="514">
        <f t="shared" si="53"/>
        <v>0</v>
      </c>
      <c r="N112" s="525"/>
      <c r="O112" s="514">
        <f t="shared" si="43"/>
        <v>0</v>
      </c>
      <c r="P112" s="514">
        <f t="shared" si="44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2027</v>
      </c>
      <c r="D113" s="374">
        <f>IF(F112+SUM(E$99:E112)=D$92,F112,D$92-SUM(E$99:E112))</f>
        <v>3450303.7071543997</v>
      </c>
      <c r="E113" s="522">
        <f t="shared" si="54"/>
        <v>114739.22727272728</v>
      </c>
      <c r="F113" s="523">
        <f t="shared" si="55"/>
        <v>3335564.4798816727</v>
      </c>
      <c r="G113" s="523">
        <f t="shared" si="56"/>
        <v>3392934.0935180364</v>
      </c>
      <c r="H113" s="526">
        <f t="shared" si="57"/>
        <v>533308.73245366185</v>
      </c>
      <c r="I113" s="577">
        <f t="shared" si="58"/>
        <v>533308.73245366185</v>
      </c>
      <c r="J113" s="514">
        <f t="shared" si="42"/>
        <v>0</v>
      </c>
      <c r="K113" s="514"/>
      <c r="L113" s="525"/>
      <c r="M113" s="514">
        <f t="shared" si="53"/>
        <v>0</v>
      </c>
      <c r="N113" s="525"/>
      <c r="O113" s="514">
        <f t="shared" si="43"/>
        <v>0</v>
      </c>
      <c r="P113" s="514">
        <f t="shared" si="44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2028</v>
      </c>
      <c r="D114" s="374">
        <f>IF(F113+SUM(E$99:E113)=D$92,F113,D$92-SUM(E$99:E113))</f>
        <v>3335564.4798816727</v>
      </c>
      <c r="E114" s="522">
        <f t="shared" si="54"/>
        <v>114739.22727272728</v>
      </c>
      <c r="F114" s="523">
        <f t="shared" si="55"/>
        <v>3220825.2526089456</v>
      </c>
      <c r="G114" s="523">
        <f t="shared" si="56"/>
        <v>3278194.8662453089</v>
      </c>
      <c r="H114" s="526">
        <f t="shared" si="57"/>
        <v>519153.92123108631</v>
      </c>
      <c r="I114" s="577">
        <f t="shared" si="58"/>
        <v>519153.92123108631</v>
      </c>
      <c r="J114" s="514">
        <f t="shared" si="42"/>
        <v>0</v>
      </c>
      <c r="K114" s="514"/>
      <c r="L114" s="525"/>
      <c r="M114" s="514">
        <f t="shared" si="53"/>
        <v>0</v>
      </c>
      <c r="N114" s="525"/>
      <c r="O114" s="514">
        <f t="shared" si="43"/>
        <v>0</v>
      </c>
      <c r="P114" s="514">
        <f t="shared" si="44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2029</v>
      </c>
      <c r="D115" s="374">
        <f>IF(F114+SUM(E$99:E114)=D$92,F114,D$92-SUM(E$99:E114))</f>
        <v>3220825.2526089456</v>
      </c>
      <c r="E115" s="522">
        <f t="shared" si="54"/>
        <v>114739.22727272728</v>
      </c>
      <c r="F115" s="523">
        <f t="shared" si="55"/>
        <v>3106086.0253362185</v>
      </c>
      <c r="G115" s="523">
        <f t="shared" si="56"/>
        <v>3163455.6389725823</v>
      </c>
      <c r="H115" s="526">
        <f t="shared" si="57"/>
        <v>504999.11000851088</v>
      </c>
      <c r="I115" s="577">
        <f t="shared" si="58"/>
        <v>504999.11000851088</v>
      </c>
      <c r="J115" s="514">
        <f t="shared" si="42"/>
        <v>0</v>
      </c>
      <c r="K115" s="514"/>
      <c r="L115" s="525"/>
      <c r="M115" s="514">
        <f t="shared" si="53"/>
        <v>0</v>
      </c>
      <c r="N115" s="525"/>
      <c r="O115" s="514">
        <f t="shared" si="43"/>
        <v>0</v>
      </c>
      <c r="P115" s="514">
        <f t="shared" si="44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2030</v>
      </c>
      <c r="D116" s="374">
        <f>IF(F115+SUM(E$99:E115)=D$92,F115,D$92-SUM(E$99:E115))</f>
        <v>3106086.0253362185</v>
      </c>
      <c r="E116" s="522">
        <f t="shared" si="54"/>
        <v>114739.22727272728</v>
      </c>
      <c r="F116" s="523">
        <f t="shared" si="55"/>
        <v>2991346.7980634915</v>
      </c>
      <c r="G116" s="523">
        <f t="shared" si="56"/>
        <v>3048716.4116998548</v>
      </c>
      <c r="H116" s="526">
        <f t="shared" si="57"/>
        <v>490844.29878593527</v>
      </c>
      <c r="I116" s="577">
        <f t="shared" si="58"/>
        <v>490844.29878593527</v>
      </c>
      <c r="J116" s="514">
        <f t="shared" si="42"/>
        <v>0</v>
      </c>
      <c r="K116" s="514"/>
      <c r="L116" s="525"/>
      <c r="M116" s="514">
        <f t="shared" si="53"/>
        <v>0</v>
      </c>
      <c r="N116" s="525"/>
      <c r="O116" s="514">
        <f t="shared" si="43"/>
        <v>0</v>
      </c>
      <c r="P116" s="514">
        <f t="shared" si="44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2031</v>
      </c>
      <c r="D117" s="374">
        <f>IF(F116+SUM(E$99:E116)=D$92,F116,D$92-SUM(E$99:E116))</f>
        <v>2991346.7980634915</v>
      </c>
      <c r="E117" s="522">
        <f t="shared" si="54"/>
        <v>114739.22727272728</v>
      </c>
      <c r="F117" s="523">
        <f t="shared" si="55"/>
        <v>2876607.5707907644</v>
      </c>
      <c r="G117" s="523">
        <f t="shared" si="56"/>
        <v>2933977.1844271282</v>
      </c>
      <c r="H117" s="526">
        <f t="shared" si="57"/>
        <v>476689.48756335984</v>
      </c>
      <c r="I117" s="577">
        <f t="shared" si="58"/>
        <v>476689.48756335984</v>
      </c>
      <c r="J117" s="514">
        <f t="shared" si="42"/>
        <v>0</v>
      </c>
      <c r="K117" s="514"/>
      <c r="L117" s="525"/>
      <c r="M117" s="514">
        <f t="shared" si="53"/>
        <v>0</v>
      </c>
      <c r="N117" s="525"/>
      <c r="O117" s="514">
        <f t="shared" si="43"/>
        <v>0</v>
      </c>
      <c r="P117" s="514">
        <f t="shared" si="44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2032</v>
      </c>
      <c r="D118" s="374">
        <f>IF(F117+SUM(E$99:E117)=D$92,F117,D$92-SUM(E$99:E117))</f>
        <v>2876607.5707907644</v>
      </c>
      <c r="E118" s="522">
        <f t="shared" si="54"/>
        <v>114739.22727272728</v>
      </c>
      <c r="F118" s="523">
        <f t="shared" si="55"/>
        <v>2761868.3435180373</v>
      </c>
      <c r="G118" s="523">
        <f t="shared" si="56"/>
        <v>2819237.9571544006</v>
      </c>
      <c r="H118" s="526">
        <f t="shared" si="57"/>
        <v>462534.6763407843</v>
      </c>
      <c r="I118" s="577">
        <f t="shared" si="58"/>
        <v>462534.6763407843</v>
      </c>
      <c r="J118" s="514">
        <f t="shared" si="42"/>
        <v>0</v>
      </c>
      <c r="K118" s="514"/>
      <c r="L118" s="525"/>
      <c r="M118" s="514">
        <f t="shared" si="53"/>
        <v>0</v>
      </c>
      <c r="N118" s="525"/>
      <c r="O118" s="514">
        <f t="shared" si="43"/>
        <v>0</v>
      </c>
      <c r="P118" s="514">
        <f t="shared" si="44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2033</v>
      </c>
      <c r="D119" s="374">
        <f>IF(F118+SUM(E$99:E118)=D$92,F118,D$92-SUM(E$99:E118))</f>
        <v>2761868.3435180373</v>
      </c>
      <c r="E119" s="522">
        <f t="shared" si="54"/>
        <v>114739.22727272728</v>
      </c>
      <c r="F119" s="523">
        <f t="shared" si="55"/>
        <v>2647129.1162453103</v>
      </c>
      <c r="G119" s="523">
        <f t="shared" si="56"/>
        <v>2704498.7298816741</v>
      </c>
      <c r="H119" s="526">
        <f t="shared" si="57"/>
        <v>448379.86511820881</v>
      </c>
      <c r="I119" s="577">
        <f t="shared" si="58"/>
        <v>448379.86511820881</v>
      </c>
      <c r="J119" s="514">
        <f t="shared" si="42"/>
        <v>0</v>
      </c>
      <c r="K119" s="514"/>
      <c r="L119" s="525"/>
      <c r="M119" s="514">
        <f t="shared" si="53"/>
        <v>0</v>
      </c>
      <c r="N119" s="525"/>
      <c r="O119" s="514">
        <f t="shared" si="43"/>
        <v>0</v>
      </c>
      <c r="P119" s="514">
        <f t="shared" si="44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2034</v>
      </c>
      <c r="D120" s="374">
        <f>IF(F119+SUM(E$99:E119)=D$92,F119,D$92-SUM(E$99:E119))</f>
        <v>2647129.1162453103</v>
      </c>
      <c r="E120" s="522">
        <f t="shared" si="54"/>
        <v>114739.22727272728</v>
      </c>
      <c r="F120" s="523">
        <f t="shared" si="55"/>
        <v>2532389.8889725832</v>
      </c>
      <c r="G120" s="523">
        <f t="shared" si="56"/>
        <v>2589759.5026089465</v>
      </c>
      <c r="H120" s="526">
        <f t="shared" si="57"/>
        <v>434225.05389563326</v>
      </c>
      <c r="I120" s="577">
        <f t="shared" si="58"/>
        <v>434225.05389563326</v>
      </c>
      <c r="J120" s="514">
        <f t="shared" si="42"/>
        <v>0</v>
      </c>
      <c r="K120" s="514"/>
      <c r="L120" s="525"/>
      <c r="M120" s="514">
        <f t="shared" si="53"/>
        <v>0</v>
      </c>
      <c r="N120" s="525"/>
      <c r="O120" s="514">
        <f t="shared" si="43"/>
        <v>0</v>
      </c>
      <c r="P120" s="514">
        <f t="shared" si="44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2035</v>
      </c>
      <c r="D121" s="374">
        <f>IF(F120+SUM(E$99:E120)=D$92,F120,D$92-SUM(E$99:E120))</f>
        <v>2532389.8889725832</v>
      </c>
      <c r="E121" s="522">
        <f t="shared" si="54"/>
        <v>114739.22727272728</v>
      </c>
      <c r="F121" s="523">
        <f t="shared" si="55"/>
        <v>2417650.6616998562</v>
      </c>
      <c r="G121" s="523">
        <f t="shared" si="56"/>
        <v>2475020.2753362199</v>
      </c>
      <c r="H121" s="526">
        <f t="shared" si="57"/>
        <v>420070.24267305783</v>
      </c>
      <c r="I121" s="577">
        <f t="shared" si="58"/>
        <v>420070.24267305783</v>
      </c>
      <c r="J121" s="514">
        <f t="shared" si="42"/>
        <v>0</v>
      </c>
      <c r="K121" s="514"/>
      <c r="L121" s="525"/>
      <c r="M121" s="514">
        <f t="shared" si="53"/>
        <v>0</v>
      </c>
      <c r="N121" s="525"/>
      <c r="O121" s="514">
        <f t="shared" si="43"/>
        <v>0</v>
      </c>
      <c r="P121" s="514">
        <f t="shared" si="44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2036</v>
      </c>
      <c r="D122" s="374">
        <f>IF(F121+SUM(E$99:E121)=D$92,F121,D$92-SUM(E$99:E121))</f>
        <v>2417650.6616998562</v>
      </c>
      <c r="E122" s="522">
        <f t="shared" si="54"/>
        <v>114739.22727272728</v>
      </c>
      <c r="F122" s="523">
        <f t="shared" si="55"/>
        <v>2302911.4344271291</v>
      </c>
      <c r="G122" s="523">
        <f t="shared" si="56"/>
        <v>2360281.0480634924</v>
      </c>
      <c r="H122" s="526">
        <f t="shared" si="57"/>
        <v>405915.43145048223</v>
      </c>
      <c r="I122" s="577">
        <f t="shared" si="58"/>
        <v>405915.43145048223</v>
      </c>
      <c r="J122" s="514">
        <f t="shared" si="42"/>
        <v>0</v>
      </c>
      <c r="K122" s="514"/>
      <c r="L122" s="525"/>
      <c r="M122" s="514">
        <f t="shared" si="53"/>
        <v>0</v>
      </c>
      <c r="N122" s="525"/>
      <c r="O122" s="514">
        <f t="shared" si="43"/>
        <v>0</v>
      </c>
      <c r="P122" s="514">
        <f t="shared" si="44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2037</v>
      </c>
      <c r="D123" s="374">
        <f>IF(F122+SUM(E$99:E122)=D$92,F122,D$92-SUM(E$99:E122))</f>
        <v>2302911.4344271291</v>
      </c>
      <c r="E123" s="522">
        <f t="shared" si="54"/>
        <v>114739.22727272728</v>
      </c>
      <c r="F123" s="523">
        <f t="shared" si="55"/>
        <v>2188172.207154402</v>
      </c>
      <c r="G123" s="523">
        <f t="shared" si="56"/>
        <v>2245541.8207907658</v>
      </c>
      <c r="H123" s="526">
        <f t="shared" si="57"/>
        <v>391760.62022790679</v>
      </c>
      <c r="I123" s="577">
        <f t="shared" si="58"/>
        <v>391760.62022790679</v>
      </c>
      <c r="J123" s="514">
        <f t="shared" si="42"/>
        <v>0</v>
      </c>
      <c r="K123" s="514"/>
      <c r="L123" s="525"/>
      <c r="M123" s="514">
        <f t="shared" si="53"/>
        <v>0</v>
      </c>
      <c r="N123" s="525"/>
      <c r="O123" s="514">
        <f t="shared" si="43"/>
        <v>0</v>
      </c>
      <c r="P123" s="514">
        <f t="shared" si="44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2038</v>
      </c>
      <c r="D124" s="374">
        <f>IF(F123+SUM(E$99:E123)=D$92,F123,D$92-SUM(E$99:E123))</f>
        <v>2188172.207154402</v>
      </c>
      <c r="E124" s="522">
        <f t="shared" si="54"/>
        <v>114739.22727272728</v>
      </c>
      <c r="F124" s="523">
        <f t="shared" si="55"/>
        <v>2073432.9798816747</v>
      </c>
      <c r="G124" s="523">
        <f t="shared" si="56"/>
        <v>2130802.5935180383</v>
      </c>
      <c r="H124" s="526">
        <f t="shared" si="57"/>
        <v>377605.80900533125</v>
      </c>
      <c r="I124" s="577">
        <f t="shared" si="58"/>
        <v>377605.80900533125</v>
      </c>
      <c r="J124" s="514">
        <f t="shared" si="42"/>
        <v>0</v>
      </c>
      <c r="K124" s="514"/>
      <c r="L124" s="525"/>
      <c r="M124" s="514">
        <f t="shared" si="53"/>
        <v>0</v>
      </c>
      <c r="N124" s="525"/>
      <c r="O124" s="514">
        <f t="shared" si="43"/>
        <v>0</v>
      </c>
      <c r="P124" s="514">
        <f t="shared" si="44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2039</v>
      </c>
      <c r="D125" s="374">
        <f>IF(F124+SUM(E$99:E124)=D$92,F124,D$92-SUM(E$99:E124))</f>
        <v>2073432.9798816747</v>
      </c>
      <c r="E125" s="522">
        <f t="shared" si="54"/>
        <v>114739.22727272728</v>
      </c>
      <c r="F125" s="523">
        <f t="shared" si="55"/>
        <v>1958693.7526089475</v>
      </c>
      <c r="G125" s="523">
        <f t="shared" si="56"/>
        <v>2016063.3662453112</v>
      </c>
      <c r="H125" s="526">
        <f t="shared" si="57"/>
        <v>363450.9977827557</v>
      </c>
      <c r="I125" s="577">
        <f t="shared" si="58"/>
        <v>363450.9977827557</v>
      </c>
      <c r="J125" s="514">
        <f t="shared" si="42"/>
        <v>0</v>
      </c>
      <c r="K125" s="514"/>
      <c r="L125" s="525"/>
      <c r="M125" s="514">
        <f t="shared" si="53"/>
        <v>0</v>
      </c>
      <c r="N125" s="525"/>
      <c r="O125" s="514">
        <f t="shared" si="43"/>
        <v>0</v>
      </c>
      <c r="P125" s="514">
        <f t="shared" si="44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2040</v>
      </c>
      <c r="D126" s="374">
        <f>IF(F125+SUM(E$99:E125)=D$92,F125,D$92-SUM(E$99:E125))</f>
        <v>1958693.7526089475</v>
      </c>
      <c r="E126" s="522">
        <f t="shared" si="54"/>
        <v>114739.22727272728</v>
      </c>
      <c r="F126" s="523">
        <f t="shared" si="55"/>
        <v>1843954.5253362202</v>
      </c>
      <c r="G126" s="523">
        <f t="shared" si="56"/>
        <v>1901324.1389725837</v>
      </c>
      <c r="H126" s="526">
        <f t="shared" si="57"/>
        <v>349296.18656018015</v>
      </c>
      <c r="I126" s="577">
        <f t="shared" si="58"/>
        <v>349296.18656018015</v>
      </c>
      <c r="J126" s="514">
        <f t="shared" si="42"/>
        <v>0</v>
      </c>
      <c r="K126" s="514"/>
      <c r="L126" s="525"/>
      <c r="M126" s="514">
        <f t="shared" si="53"/>
        <v>0</v>
      </c>
      <c r="N126" s="525"/>
      <c r="O126" s="514">
        <f t="shared" si="43"/>
        <v>0</v>
      </c>
      <c r="P126" s="514">
        <f t="shared" si="44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2041</v>
      </c>
      <c r="D127" s="374">
        <f>IF(F126+SUM(E$99:E126)=D$92,F126,D$92-SUM(E$99:E126))</f>
        <v>1843954.5253362202</v>
      </c>
      <c r="E127" s="522">
        <f t="shared" si="54"/>
        <v>114739.22727272728</v>
      </c>
      <c r="F127" s="523">
        <f t="shared" si="55"/>
        <v>1729215.2980634929</v>
      </c>
      <c r="G127" s="523">
        <f t="shared" si="56"/>
        <v>1786584.9116998566</v>
      </c>
      <c r="H127" s="526">
        <f t="shared" si="57"/>
        <v>335141.37533760461</v>
      </c>
      <c r="I127" s="577">
        <f t="shared" si="58"/>
        <v>335141.37533760461</v>
      </c>
      <c r="J127" s="514">
        <f t="shared" si="42"/>
        <v>0</v>
      </c>
      <c r="K127" s="514"/>
      <c r="L127" s="525"/>
      <c r="M127" s="514">
        <f t="shared" si="53"/>
        <v>0</v>
      </c>
      <c r="N127" s="525"/>
      <c r="O127" s="514">
        <f t="shared" si="43"/>
        <v>0</v>
      </c>
      <c r="P127" s="514">
        <f t="shared" si="44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2042</v>
      </c>
      <c r="D128" s="374">
        <f>IF(F127+SUM(E$99:E127)=D$92,F127,D$92-SUM(E$99:E127))</f>
        <v>1729215.2980634929</v>
      </c>
      <c r="E128" s="522">
        <f t="shared" si="54"/>
        <v>114739.22727272728</v>
      </c>
      <c r="F128" s="523">
        <f t="shared" si="55"/>
        <v>1614476.0707907656</v>
      </c>
      <c r="G128" s="523">
        <f t="shared" si="56"/>
        <v>1671845.6844271291</v>
      </c>
      <c r="H128" s="526">
        <f t="shared" si="57"/>
        <v>320986.56411502906</v>
      </c>
      <c r="I128" s="577">
        <f t="shared" si="58"/>
        <v>320986.56411502906</v>
      </c>
      <c r="J128" s="514">
        <f t="shared" si="42"/>
        <v>0</v>
      </c>
      <c r="K128" s="514"/>
      <c r="L128" s="525"/>
      <c r="M128" s="514">
        <f t="shared" si="53"/>
        <v>0</v>
      </c>
      <c r="N128" s="525"/>
      <c r="O128" s="514">
        <f t="shared" si="43"/>
        <v>0</v>
      </c>
      <c r="P128" s="514">
        <f t="shared" si="44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2043</v>
      </c>
      <c r="D129" s="374">
        <f>IF(F128+SUM(E$99:E128)=D$92,F128,D$92-SUM(E$99:E128))</f>
        <v>1614476.0707907656</v>
      </c>
      <c r="E129" s="522">
        <f t="shared" si="54"/>
        <v>114739.22727272728</v>
      </c>
      <c r="F129" s="523">
        <f t="shared" si="55"/>
        <v>1499736.8435180383</v>
      </c>
      <c r="G129" s="523">
        <f t="shared" si="56"/>
        <v>1557106.457154402</v>
      </c>
      <c r="H129" s="526">
        <f t="shared" si="57"/>
        <v>306831.75289245357</v>
      </c>
      <c r="I129" s="577">
        <f t="shared" si="58"/>
        <v>306831.75289245357</v>
      </c>
      <c r="J129" s="514">
        <f t="shared" si="42"/>
        <v>0</v>
      </c>
      <c r="K129" s="514"/>
      <c r="L129" s="525"/>
      <c r="M129" s="514">
        <f t="shared" si="53"/>
        <v>0</v>
      </c>
      <c r="N129" s="525"/>
      <c r="O129" s="514">
        <f t="shared" si="43"/>
        <v>0</v>
      </c>
      <c r="P129" s="514">
        <f t="shared" si="44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2044</v>
      </c>
      <c r="D130" s="374">
        <f>IF(F129+SUM(E$99:E129)=D$92,F129,D$92-SUM(E$99:E129))</f>
        <v>1499736.8435180383</v>
      </c>
      <c r="E130" s="522">
        <f t="shared" si="54"/>
        <v>114739.22727272728</v>
      </c>
      <c r="F130" s="523">
        <f t="shared" si="55"/>
        <v>1384997.616245311</v>
      </c>
      <c r="G130" s="523">
        <f t="shared" si="56"/>
        <v>1442367.2298816745</v>
      </c>
      <c r="H130" s="526">
        <f t="shared" si="57"/>
        <v>292676.94166987797</v>
      </c>
      <c r="I130" s="577">
        <f t="shared" si="58"/>
        <v>292676.94166987797</v>
      </c>
      <c r="J130" s="514">
        <f t="shared" si="42"/>
        <v>0</v>
      </c>
      <c r="K130" s="514"/>
      <c r="L130" s="525"/>
      <c r="M130" s="514">
        <f t="shared" si="53"/>
        <v>0</v>
      </c>
      <c r="N130" s="525"/>
      <c r="O130" s="514">
        <f t="shared" si="43"/>
        <v>0</v>
      </c>
      <c r="P130" s="514">
        <f t="shared" si="44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2045</v>
      </c>
      <c r="D131" s="374">
        <f>IF(F130+SUM(E$99:E130)=D$92,F130,D$92-SUM(E$99:E130))</f>
        <v>1384997.616245311</v>
      </c>
      <c r="E131" s="522">
        <f t="shared" si="54"/>
        <v>114739.22727272728</v>
      </c>
      <c r="F131" s="523">
        <f t="shared" si="55"/>
        <v>1270258.3889725837</v>
      </c>
      <c r="G131" s="523">
        <f t="shared" si="56"/>
        <v>1327628.0026089475</v>
      </c>
      <c r="H131" s="526">
        <f t="shared" si="57"/>
        <v>278522.13044730248</v>
      </c>
      <c r="I131" s="577">
        <f t="shared" si="58"/>
        <v>278522.13044730248</v>
      </c>
      <c r="J131" s="514">
        <f t="shared" si="42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2046</v>
      </c>
      <c r="D132" s="374">
        <f>IF(F131+SUM(E$99:E131)=D$92,F131,D$92-SUM(E$99:E131))</f>
        <v>1270258.3889725837</v>
      </c>
      <c r="E132" s="522">
        <f t="shared" si="54"/>
        <v>114739.22727272728</v>
      </c>
      <c r="F132" s="523">
        <f t="shared" si="55"/>
        <v>1155519.1616998564</v>
      </c>
      <c r="G132" s="523">
        <f t="shared" si="56"/>
        <v>1212888.7753362199</v>
      </c>
      <c r="H132" s="526">
        <f t="shared" si="57"/>
        <v>264367.31922472693</v>
      </c>
      <c r="I132" s="577">
        <f t="shared" si="58"/>
        <v>264367.31922472693</v>
      </c>
      <c r="J132" s="514">
        <f t="shared" si="42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2047</v>
      </c>
      <c r="D133" s="374">
        <f>IF(F132+SUM(E$99:E132)=D$92,F132,D$92-SUM(E$99:E132))</f>
        <v>1155519.1616998564</v>
      </c>
      <c r="E133" s="522">
        <f t="shared" si="54"/>
        <v>114739.22727272728</v>
      </c>
      <c r="F133" s="523">
        <f t="shared" si="55"/>
        <v>1040779.9344271291</v>
      </c>
      <c r="G133" s="523">
        <f t="shared" si="56"/>
        <v>1098149.5480634929</v>
      </c>
      <c r="H133" s="526">
        <f t="shared" si="57"/>
        <v>250212.50800215139</v>
      </c>
      <c r="I133" s="577">
        <f t="shared" si="58"/>
        <v>250212.50800215139</v>
      </c>
      <c r="J133" s="514">
        <f t="shared" si="42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2048</v>
      </c>
      <c r="D134" s="374">
        <f>IF(F133+SUM(E$99:E133)=D$92,F133,D$92-SUM(E$99:E133))</f>
        <v>1040779.9344271291</v>
      </c>
      <c r="E134" s="522">
        <f t="shared" si="54"/>
        <v>114739.22727272728</v>
      </c>
      <c r="F134" s="523">
        <f t="shared" si="55"/>
        <v>926040.70715440181</v>
      </c>
      <c r="G134" s="523">
        <f t="shared" si="56"/>
        <v>983410.32079076546</v>
      </c>
      <c r="H134" s="526">
        <f t="shared" si="57"/>
        <v>236057.69677957587</v>
      </c>
      <c r="I134" s="577">
        <f t="shared" si="58"/>
        <v>236057.69677957587</v>
      </c>
      <c r="J134" s="514">
        <f t="shared" si="42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2049</v>
      </c>
      <c r="D135" s="374">
        <f>IF(F134+SUM(E$99:E134)=D$92,F134,D$92-SUM(E$99:E134))</f>
        <v>926040.70715440181</v>
      </c>
      <c r="E135" s="522">
        <f t="shared" si="54"/>
        <v>114739.22727272728</v>
      </c>
      <c r="F135" s="523">
        <f t="shared" si="55"/>
        <v>811301.47988167452</v>
      </c>
      <c r="G135" s="523">
        <f t="shared" si="56"/>
        <v>868671.09351803816</v>
      </c>
      <c r="H135" s="526">
        <f t="shared" si="57"/>
        <v>221902.88555700032</v>
      </c>
      <c r="I135" s="577">
        <f t="shared" si="58"/>
        <v>221902.88555700032</v>
      </c>
      <c r="J135" s="514">
        <f t="shared" si="42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2050</v>
      </c>
      <c r="D136" s="374">
        <f>IF(F135+SUM(E$99:E135)=D$92,F135,D$92-SUM(E$99:E135))</f>
        <v>811301.47988167452</v>
      </c>
      <c r="E136" s="522">
        <f t="shared" si="54"/>
        <v>114739.22727272728</v>
      </c>
      <c r="F136" s="523">
        <f t="shared" si="55"/>
        <v>696562.25260894722</v>
      </c>
      <c r="G136" s="523">
        <f t="shared" si="56"/>
        <v>753931.86624531087</v>
      </c>
      <c r="H136" s="526">
        <f t="shared" si="57"/>
        <v>207748.0743344248</v>
      </c>
      <c r="I136" s="577">
        <f t="shared" si="58"/>
        <v>207748.0743344248</v>
      </c>
      <c r="J136" s="514">
        <f t="shared" si="42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2051</v>
      </c>
      <c r="D137" s="374">
        <f>IF(F136+SUM(E$99:E136)=D$92,F136,D$92-SUM(E$99:E136))</f>
        <v>696562.25260894722</v>
      </c>
      <c r="E137" s="522">
        <f t="shared" si="54"/>
        <v>114739.22727272728</v>
      </c>
      <c r="F137" s="523">
        <f t="shared" si="55"/>
        <v>581823.02533621993</v>
      </c>
      <c r="G137" s="523">
        <f t="shared" si="56"/>
        <v>639192.63897258358</v>
      </c>
      <c r="H137" s="526">
        <f t="shared" si="57"/>
        <v>193593.26311184926</v>
      </c>
      <c r="I137" s="577">
        <f t="shared" si="58"/>
        <v>193593.26311184926</v>
      </c>
      <c r="J137" s="514">
        <f t="shared" si="42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2052</v>
      </c>
      <c r="D138" s="374">
        <f>IF(F137+SUM(E$99:E137)=D$92,F137,D$92-SUM(E$99:E137))</f>
        <v>581823.02533621993</v>
      </c>
      <c r="E138" s="522">
        <f t="shared" si="54"/>
        <v>114739.22727272728</v>
      </c>
      <c r="F138" s="523">
        <f t="shared" si="55"/>
        <v>467083.79806349264</v>
      </c>
      <c r="G138" s="523">
        <f t="shared" si="56"/>
        <v>524453.41169985628</v>
      </c>
      <c r="H138" s="526">
        <f t="shared" si="57"/>
        <v>179438.45188927371</v>
      </c>
      <c r="I138" s="577">
        <f t="shared" si="58"/>
        <v>179438.45188927371</v>
      </c>
      <c r="J138" s="514">
        <f t="shared" si="42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2053</v>
      </c>
      <c r="D139" s="374">
        <f>IF(F138+SUM(E$99:E138)=D$92,F138,D$92-SUM(E$99:E138))</f>
        <v>467083.79806349264</v>
      </c>
      <c r="E139" s="522">
        <f t="shared" si="54"/>
        <v>114739.22727272728</v>
      </c>
      <c r="F139" s="523">
        <f t="shared" si="55"/>
        <v>352344.57079076534</v>
      </c>
      <c r="G139" s="523">
        <f t="shared" si="56"/>
        <v>409714.18442712899</v>
      </c>
      <c r="H139" s="526">
        <f t="shared" si="57"/>
        <v>165283.64066669816</v>
      </c>
      <c r="I139" s="577">
        <f t="shared" si="58"/>
        <v>165283.64066669816</v>
      </c>
      <c r="J139" s="514">
        <f t="shared" si="42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2054</v>
      </c>
      <c r="D140" s="374">
        <f>IF(F139+SUM(E$99:E139)=D$92,F139,D$92-SUM(E$99:E139))</f>
        <v>352344.57079076534</v>
      </c>
      <c r="E140" s="522">
        <f t="shared" si="54"/>
        <v>114739.22727272728</v>
      </c>
      <c r="F140" s="523">
        <f t="shared" si="55"/>
        <v>237605.34351803805</v>
      </c>
      <c r="G140" s="523">
        <f t="shared" si="56"/>
        <v>294974.95715440169</v>
      </c>
      <c r="H140" s="526">
        <f t="shared" si="57"/>
        <v>151128.82944412265</v>
      </c>
      <c r="I140" s="577">
        <f t="shared" si="58"/>
        <v>151128.82944412265</v>
      </c>
      <c r="J140" s="514">
        <f t="shared" si="42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2055</v>
      </c>
      <c r="D141" s="374">
        <f>IF(F140+SUM(E$99:E140)=D$92,F140,D$92-SUM(E$99:E140))</f>
        <v>237605.34351803805</v>
      </c>
      <c r="E141" s="522">
        <f t="shared" si="54"/>
        <v>114739.22727272728</v>
      </c>
      <c r="F141" s="523">
        <f t="shared" si="55"/>
        <v>122866.11624531077</v>
      </c>
      <c r="G141" s="523">
        <f t="shared" si="56"/>
        <v>180235.7298816744</v>
      </c>
      <c r="H141" s="526">
        <f t="shared" si="57"/>
        <v>136974.0182215471</v>
      </c>
      <c r="I141" s="577">
        <f t="shared" si="58"/>
        <v>136974.0182215471</v>
      </c>
      <c r="J141" s="514">
        <f t="shared" si="42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2056</v>
      </c>
      <c r="D142" s="374">
        <f>IF(F141+SUM(E$99:E141)=D$92,F141,D$92-SUM(E$99:E141))</f>
        <v>122866.11624531077</v>
      </c>
      <c r="E142" s="522">
        <f t="shared" si="54"/>
        <v>114739.22727272728</v>
      </c>
      <c r="F142" s="523">
        <f t="shared" si="55"/>
        <v>8126.8889725834888</v>
      </c>
      <c r="G142" s="523">
        <f t="shared" si="56"/>
        <v>65496.502608947128</v>
      </c>
      <c r="H142" s="526">
        <f t="shared" si="57"/>
        <v>122819.20699897157</v>
      </c>
      <c r="I142" s="577">
        <f t="shared" si="58"/>
        <v>122819.20699897157</v>
      </c>
      <c r="J142" s="514">
        <f t="shared" si="42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2057</v>
      </c>
      <c r="D143" s="374">
        <f>IF(F142+SUM(E$99:E142)=D$92,F142,D$92-SUM(E$99:E142))</f>
        <v>8126.8889725834888</v>
      </c>
      <c r="E143" s="522">
        <f t="shared" si="54"/>
        <v>8126.8889725834888</v>
      </c>
      <c r="F143" s="523">
        <f t="shared" si="55"/>
        <v>0</v>
      </c>
      <c r="G143" s="523">
        <f t="shared" si="56"/>
        <v>4063.4444862917444</v>
      </c>
      <c r="H143" s="526">
        <f t="shared" si="57"/>
        <v>8628.1760300617516</v>
      </c>
      <c r="I143" s="577">
        <f t="shared" si="58"/>
        <v>8628.1760300617516</v>
      </c>
      <c r="J143" s="514">
        <f t="shared" si="42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42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42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42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42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42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42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42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42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42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42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42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5048526.0000000019</v>
      </c>
      <c r="F155" s="375"/>
      <c r="G155" s="375"/>
      <c r="H155" s="375">
        <f>SUM(H99:H154)</f>
        <v>18373324.129121877</v>
      </c>
      <c r="I155" s="375">
        <f>SUM(I99:I154)</f>
        <v>18373324.129121877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2" priority="1" stopIfTrue="1" operator="equal">
      <formula>$I$10</formula>
    </cfRule>
  </conditionalFormatting>
  <conditionalFormatting sqref="C99:C154">
    <cfRule type="cellIs" dxfId="9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10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286155.60533346806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286155.60533346806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666" t="s">
        <v>499</v>
      </c>
      <c r="F9" s="478"/>
      <c r="G9" s="672" t="s">
        <v>552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61307.883720930229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2094119.960646085</v>
      </c>
      <c r="E26" s="609">
        <v>62767.595238095237</v>
      </c>
      <c r="F26" s="626">
        <v>2031352.3654079898</v>
      </c>
      <c r="G26" s="609">
        <v>294710.10019772034</v>
      </c>
      <c r="H26" s="610">
        <v>294710.10019772034</v>
      </c>
      <c r="I26" s="511">
        <f t="shared" si="6"/>
        <v>0</v>
      </c>
      <c r="J26" s="511"/>
      <c r="K26" s="518">
        <f t="shared" ref="K26" si="18">G26</f>
        <v>294710.10019772034</v>
      </c>
      <c r="L26" s="519">
        <f t="shared" ref="L26" si="19">IF(K26&lt;&gt;0,+G26-K26,0)</f>
        <v>0</v>
      </c>
      <c r="M26" s="518">
        <f t="shared" ref="M26" si="20">H26</f>
        <v>294710.10019772034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2031352.3654079898</v>
      </c>
      <c r="E27" s="609">
        <v>62767.595238095237</v>
      </c>
      <c r="F27" s="626">
        <v>1968584.7701698947</v>
      </c>
      <c r="G27" s="609">
        <v>315417.20046708721</v>
      </c>
      <c r="H27" s="610">
        <v>315417.20046708721</v>
      </c>
      <c r="I27" s="511">
        <f t="shared" si="6"/>
        <v>0</v>
      </c>
      <c r="J27" s="511"/>
      <c r="K27" s="518">
        <f t="shared" ref="K27" si="21">G27</f>
        <v>315417.20046708721</v>
      </c>
      <c r="L27" s="519">
        <f t="shared" ref="L27" si="22">IF(K27&lt;&gt;0,+G27-K27,0)</f>
        <v>0</v>
      </c>
      <c r="M27" s="518">
        <f t="shared" ref="M27" si="23">H27</f>
        <v>315417.20046708721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3">
      <c r="B28" s="195" t="str">
        <f t="shared" si="5"/>
        <v/>
      </c>
      <c r="C28" s="669">
        <f>IF(D11="","-",+C27+1)</f>
        <v>2024</v>
      </c>
      <c r="D28" s="626">
        <v>1968584.7701698947</v>
      </c>
      <c r="E28" s="609">
        <v>59914.522727272728</v>
      </c>
      <c r="F28" s="626">
        <v>1908670.247442622</v>
      </c>
      <c r="G28" s="609">
        <v>291633.10820049315</v>
      </c>
      <c r="H28" s="610">
        <v>291633.10820049315</v>
      </c>
      <c r="I28" s="511">
        <f t="shared" si="6"/>
        <v>0</v>
      </c>
      <c r="J28" s="511"/>
      <c r="K28" s="518">
        <f t="shared" ref="K28" si="26">G28</f>
        <v>291633.10820049315</v>
      </c>
      <c r="L28" s="519">
        <f t="shared" ref="L28" si="27">IF(K28&lt;&gt;0,+G28-K28,0)</f>
        <v>0</v>
      </c>
      <c r="M28" s="518">
        <f t="shared" ref="M28" si="28">H28</f>
        <v>291633.10820049315</v>
      </c>
      <c r="N28" s="514">
        <f t="shared" ref="N28" si="29">IF(M28&lt;&gt;0,+H28-M28,0)</f>
        <v>0</v>
      </c>
      <c r="O28" s="514">
        <f t="shared" ref="O28" si="30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1908670.247442622</v>
      </c>
      <c r="E29" s="522">
        <f t="shared" ref="E29:E72" si="31">IF(+$I$14&lt;F28,$I$14,D29)</f>
        <v>61307.883720930229</v>
      </c>
      <c r="F29" s="523">
        <f t="shared" ref="F29:F72" si="32">+D29-E29</f>
        <v>1847362.3637216918</v>
      </c>
      <c r="G29" s="524">
        <f t="shared" ref="G29:G52" si="33">+I$12*((D29+F29)/2)+E29</f>
        <v>286155.60533346806</v>
      </c>
      <c r="H29" s="491">
        <f t="shared" ref="H29:H52" si="34">+I$13*((D29+F29)/2)+E29</f>
        <v>286155.60533346806</v>
      </c>
      <c r="I29" s="511">
        <f t="shared" si="6"/>
        <v>0</v>
      </c>
      <c r="J29" s="511"/>
      <c r="K29" s="525"/>
      <c r="L29" s="514">
        <f t="shared" ref="L29:L72" si="3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1847362.3637216918</v>
      </c>
      <c r="E30" s="522">
        <f t="shared" si="31"/>
        <v>61307.883720930229</v>
      </c>
      <c r="F30" s="523">
        <f t="shared" si="32"/>
        <v>1786054.4800007616</v>
      </c>
      <c r="G30" s="524">
        <f t="shared" si="33"/>
        <v>278815.44650174567</v>
      </c>
      <c r="H30" s="491">
        <f t="shared" si="34"/>
        <v>278815.44650174567</v>
      </c>
      <c r="I30" s="511">
        <f t="shared" si="6"/>
        <v>0</v>
      </c>
      <c r="J30" s="511"/>
      <c r="K30" s="525"/>
      <c r="L30" s="514">
        <f t="shared" si="3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1786054.4800007616</v>
      </c>
      <c r="E31" s="522">
        <f t="shared" si="31"/>
        <v>61307.883720930229</v>
      </c>
      <c r="F31" s="523">
        <f t="shared" si="32"/>
        <v>1724746.5962798314</v>
      </c>
      <c r="G31" s="524">
        <f t="shared" si="33"/>
        <v>271475.28767002327</v>
      </c>
      <c r="H31" s="491">
        <f t="shared" si="34"/>
        <v>271475.28767002327</v>
      </c>
      <c r="I31" s="511">
        <f t="shared" si="6"/>
        <v>0</v>
      </c>
      <c r="J31" s="511"/>
      <c r="K31" s="525"/>
      <c r="L31" s="514">
        <f t="shared" si="3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1724746.5962798314</v>
      </c>
      <c r="E32" s="522">
        <f t="shared" si="31"/>
        <v>61307.883720930229</v>
      </c>
      <c r="F32" s="523">
        <f t="shared" si="32"/>
        <v>1663438.7125589012</v>
      </c>
      <c r="G32" s="524">
        <f t="shared" si="33"/>
        <v>264135.12883830082</v>
      </c>
      <c r="H32" s="491">
        <f t="shared" si="34"/>
        <v>264135.12883830082</v>
      </c>
      <c r="I32" s="511">
        <f t="shared" si="6"/>
        <v>0</v>
      </c>
      <c r="J32" s="511"/>
      <c r="K32" s="525"/>
      <c r="L32" s="514">
        <f t="shared" si="3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1663438.7125589012</v>
      </c>
      <c r="E33" s="522">
        <f t="shared" si="31"/>
        <v>61307.883720930229</v>
      </c>
      <c r="F33" s="523">
        <f t="shared" si="32"/>
        <v>1602130.828837971</v>
      </c>
      <c r="G33" s="524">
        <f t="shared" si="33"/>
        <v>256794.97000657846</v>
      </c>
      <c r="H33" s="491">
        <f t="shared" si="34"/>
        <v>256794.97000657846</v>
      </c>
      <c r="I33" s="511">
        <f t="shared" si="6"/>
        <v>0</v>
      </c>
      <c r="J33" s="511"/>
      <c r="K33" s="525"/>
      <c r="L33" s="514">
        <f t="shared" si="3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1602130.828837971</v>
      </c>
      <c r="E34" s="522">
        <f t="shared" si="31"/>
        <v>61307.883720930229</v>
      </c>
      <c r="F34" s="523">
        <f t="shared" si="32"/>
        <v>1540822.9451170408</v>
      </c>
      <c r="G34" s="524">
        <f t="shared" si="33"/>
        <v>249454.81117485603</v>
      </c>
      <c r="H34" s="491">
        <f t="shared" si="34"/>
        <v>249454.81117485603</v>
      </c>
      <c r="I34" s="511">
        <f t="shared" si="6"/>
        <v>0</v>
      </c>
      <c r="J34" s="511"/>
      <c r="K34" s="525"/>
      <c r="L34" s="514">
        <f t="shared" si="3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1540822.9451170408</v>
      </c>
      <c r="E35" s="522">
        <f t="shared" si="31"/>
        <v>61307.883720930229</v>
      </c>
      <c r="F35" s="523">
        <f t="shared" si="32"/>
        <v>1479515.0613961106</v>
      </c>
      <c r="G35" s="524">
        <f t="shared" si="33"/>
        <v>242114.65234313364</v>
      </c>
      <c r="H35" s="491">
        <f t="shared" si="34"/>
        <v>242114.65234313364</v>
      </c>
      <c r="I35" s="511">
        <f t="shared" si="6"/>
        <v>0</v>
      </c>
      <c r="J35" s="511"/>
      <c r="K35" s="525"/>
      <c r="L35" s="514">
        <f t="shared" si="3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1479515.0613961106</v>
      </c>
      <c r="E36" s="522">
        <f t="shared" si="31"/>
        <v>61307.883720930229</v>
      </c>
      <c r="F36" s="523">
        <f t="shared" si="32"/>
        <v>1418207.1776751804</v>
      </c>
      <c r="G36" s="524">
        <f t="shared" si="33"/>
        <v>234774.49351141122</v>
      </c>
      <c r="H36" s="491">
        <f t="shared" si="34"/>
        <v>234774.49351141122</v>
      </c>
      <c r="I36" s="511">
        <f t="shared" si="6"/>
        <v>0</v>
      </c>
      <c r="J36" s="511"/>
      <c r="K36" s="525"/>
      <c r="L36" s="514">
        <f t="shared" si="3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1418207.1776751804</v>
      </c>
      <c r="E37" s="522">
        <f t="shared" si="31"/>
        <v>61307.883720930229</v>
      </c>
      <c r="F37" s="523">
        <f t="shared" si="32"/>
        <v>1356899.2939542502</v>
      </c>
      <c r="G37" s="524">
        <f t="shared" si="33"/>
        <v>227434.33467968882</v>
      </c>
      <c r="H37" s="491">
        <f t="shared" si="34"/>
        <v>227434.33467968882</v>
      </c>
      <c r="I37" s="511">
        <f t="shared" si="6"/>
        <v>0</v>
      </c>
      <c r="J37" s="511"/>
      <c r="K37" s="525"/>
      <c r="L37" s="514">
        <f t="shared" si="3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1356899.2939542502</v>
      </c>
      <c r="E38" s="522">
        <f t="shared" si="31"/>
        <v>61307.883720930229</v>
      </c>
      <c r="F38" s="523">
        <f t="shared" si="32"/>
        <v>1295591.41023332</v>
      </c>
      <c r="G38" s="524">
        <f t="shared" si="33"/>
        <v>220094.1758479664</v>
      </c>
      <c r="H38" s="491">
        <f t="shared" si="34"/>
        <v>220094.1758479664</v>
      </c>
      <c r="I38" s="511">
        <f t="shared" si="6"/>
        <v>0</v>
      </c>
      <c r="J38" s="511"/>
      <c r="K38" s="525"/>
      <c r="L38" s="514">
        <f t="shared" si="3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1295591.41023332</v>
      </c>
      <c r="E39" s="522">
        <f t="shared" si="31"/>
        <v>61307.883720930229</v>
      </c>
      <c r="F39" s="523">
        <f t="shared" si="32"/>
        <v>1234283.5265123898</v>
      </c>
      <c r="G39" s="524">
        <f t="shared" si="33"/>
        <v>212754.017016244</v>
      </c>
      <c r="H39" s="491">
        <f t="shared" si="34"/>
        <v>212754.017016244</v>
      </c>
      <c r="I39" s="511">
        <f t="shared" si="6"/>
        <v>0</v>
      </c>
      <c r="J39" s="511"/>
      <c r="K39" s="525"/>
      <c r="L39" s="514">
        <f t="shared" si="3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1234283.5265123898</v>
      </c>
      <c r="E40" s="522">
        <f t="shared" si="31"/>
        <v>61307.883720930229</v>
      </c>
      <c r="F40" s="523">
        <f t="shared" si="32"/>
        <v>1172975.6427914596</v>
      </c>
      <c r="G40" s="524">
        <f t="shared" si="33"/>
        <v>205413.85818452161</v>
      </c>
      <c r="H40" s="491">
        <f t="shared" si="34"/>
        <v>205413.85818452161</v>
      </c>
      <c r="I40" s="511">
        <f t="shared" si="6"/>
        <v>0</v>
      </c>
      <c r="J40" s="511"/>
      <c r="K40" s="525"/>
      <c r="L40" s="514">
        <f t="shared" si="3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1172975.6427914596</v>
      </c>
      <c r="E41" s="522">
        <f t="shared" si="31"/>
        <v>61307.883720930229</v>
      </c>
      <c r="F41" s="523">
        <f t="shared" si="32"/>
        <v>1111667.7590705294</v>
      </c>
      <c r="G41" s="524">
        <f t="shared" si="33"/>
        <v>198073.69935279919</v>
      </c>
      <c r="H41" s="491">
        <f t="shared" si="34"/>
        <v>198073.69935279919</v>
      </c>
      <c r="I41" s="511">
        <f t="shared" si="6"/>
        <v>0</v>
      </c>
      <c r="J41" s="511"/>
      <c r="K41" s="525"/>
      <c r="L41" s="514">
        <f t="shared" si="3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1111667.7590705294</v>
      </c>
      <c r="E42" s="522">
        <f t="shared" si="31"/>
        <v>61307.883720930229</v>
      </c>
      <c r="F42" s="523">
        <f t="shared" si="32"/>
        <v>1050359.8753495992</v>
      </c>
      <c r="G42" s="524">
        <f t="shared" si="33"/>
        <v>190733.54052107679</v>
      </c>
      <c r="H42" s="491">
        <f t="shared" si="34"/>
        <v>190733.54052107679</v>
      </c>
      <c r="I42" s="511">
        <f t="shared" si="6"/>
        <v>0</v>
      </c>
      <c r="J42" s="511"/>
      <c r="K42" s="525"/>
      <c r="L42" s="514">
        <f t="shared" si="3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1050359.8753495992</v>
      </c>
      <c r="E43" s="522">
        <f t="shared" si="31"/>
        <v>61307.883720930229</v>
      </c>
      <c r="F43" s="523">
        <f t="shared" si="32"/>
        <v>989051.99162866897</v>
      </c>
      <c r="G43" s="524">
        <f t="shared" si="33"/>
        <v>183393.38168935437</v>
      </c>
      <c r="H43" s="491">
        <f t="shared" si="34"/>
        <v>183393.38168935437</v>
      </c>
      <c r="I43" s="511">
        <f t="shared" si="6"/>
        <v>0</v>
      </c>
      <c r="J43" s="511"/>
      <c r="K43" s="525"/>
      <c r="L43" s="514">
        <f t="shared" si="3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989051.99162866897</v>
      </c>
      <c r="E44" s="522">
        <f t="shared" si="31"/>
        <v>61307.883720930229</v>
      </c>
      <c r="F44" s="523">
        <f t="shared" si="32"/>
        <v>927744.10790773877</v>
      </c>
      <c r="G44" s="524">
        <f t="shared" si="33"/>
        <v>176053.22285763198</v>
      </c>
      <c r="H44" s="491">
        <f t="shared" si="34"/>
        <v>176053.22285763198</v>
      </c>
      <c r="I44" s="511">
        <f t="shared" si="6"/>
        <v>0</v>
      </c>
      <c r="J44" s="511"/>
      <c r="K44" s="525"/>
      <c r="L44" s="514">
        <f t="shared" si="3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927744.10790773877</v>
      </c>
      <c r="E45" s="522">
        <f t="shared" si="31"/>
        <v>61307.883720930229</v>
      </c>
      <c r="F45" s="523">
        <f t="shared" si="32"/>
        <v>866436.22418680857</v>
      </c>
      <c r="G45" s="524">
        <f t="shared" si="33"/>
        <v>168713.06402590958</v>
      </c>
      <c r="H45" s="491">
        <f t="shared" si="34"/>
        <v>168713.06402590958</v>
      </c>
      <c r="I45" s="511">
        <f t="shared" si="6"/>
        <v>0</v>
      </c>
      <c r="J45" s="511"/>
      <c r="K45" s="525"/>
      <c r="L45" s="514">
        <f t="shared" si="3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866436.22418680857</v>
      </c>
      <c r="E46" s="522">
        <f t="shared" si="31"/>
        <v>61307.883720930229</v>
      </c>
      <c r="F46" s="523">
        <f t="shared" si="32"/>
        <v>805128.34046587837</v>
      </c>
      <c r="G46" s="524">
        <f t="shared" si="33"/>
        <v>161372.90519418716</v>
      </c>
      <c r="H46" s="491">
        <f t="shared" si="34"/>
        <v>161372.90519418716</v>
      </c>
      <c r="I46" s="511">
        <f t="shared" si="6"/>
        <v>0</v>
      </c>
      <c r="J46" s="511"/>
      <c r="K46" s="525"/>
      <c r="L46" s="514">
        <f t="shared" si="3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805128.34046587837</v>
      </c>
      <c r="E47" s="522">
        <f t="shared" si="31"/>
        <v>61307.883720930229</v>
      </c>
      <c r="F47" s="523">
        <f t="shared" si="32"/>
        <v>743820.45674494817</v>
      </c>
      <c r="G47" s="524">
        <f t="shared" si="33"/>
        <v>154032.74636246474</v>
      </c>
      <c r="H47" s="491">
        <f t="shared" si="34"/>
        <v>154032.74636246474</v>
      </c>
      <c r="I47" s="511">
        <f t="shared" si="6"/>
        <v>0</v>
      </c>
      <c r="J47" s="511"/>
      <c r="K47" s="525"/>
      <c r="L47" s="514">
        <f t="shared" si="3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743820.45674494817</v>
      </c>
      <c r="E48" s="522">
        <f t="shared" si="31"/>
        <v>61307.883720930229</v>
      </c>
      <c r="F48" s="523">
        <f t="shared" si="32"/>
        <v>682512.57302401797</v>
      </c>
      <c r="G48" s="524">
        <f t="shared" si="33"/>
        <v>146692.58753074234</v>
      </c>
      <c r="H48" s="491">
        <f t="shared" si="34"/>
        <v>146692.58753074234</v>
      </c>
      <c r="I48" s="511">
        <f t="shared" si="6"/>
        <v>0</v>
      </c>
      <c r="J48" s="511"/>
      <c r="K48" s="525"/>
      <c r="L48" s="514">
        <f t="shared" si="3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682512.57302401797</v>
      </c>
      <c r="E49" s="522">
        <f t="shared" si="31"/>
        <v>61307.883720930229</v>
      </c>
      <c r="F49" s="523">
        <f t="shared" si="32"/>
        <v>621204.68930308777</v>
      </c>
      <c r="G49" s="524">
        <f t="shared" si="33"/>
        <v>139352.42869901995</v>
      </c>
      <c r="H49" s="491">
        <f t="shared" si="34"/>
        <v>139352.42869901995</v>
      </c>
      <c r="I49" s="511">
        <f t="shared" si="6"/>
        <v>0</v>
      </c>
      <c r="J49" s="511"/>
      <c r="K49" s="525"/>
      <c r="L49" s="514">
        <f t="shared" si="3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621204.68930308777</v>
      </c>
      <c r="E50" s="522">
        <f t="shared" si="31"/>
        <v>61307.883720930229</v>
      </c>
      <c r="F50" s="523">
        <f t="shared" si="32"/>
        <v>559896.80558215757</v>
      </c>
      <c r="G50" s="524">
        <f t="shared" si="33"/>
        <v>132012.26986729755</v>
      </c>
      <c r="H50" s="491">
        <f t="shared" si="34"/>
        <v>132012.26986729755</v>
      </c>
      <c r="I50" s="511">
        <f t="shared" si="6"/>
        <v>0</v>
      </c>
      <c r="J50" s="511"/>
      <c r="K50" s="525"/>
      <c r="L50" s="514">
        <f t="shared" si="3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559896.80558215757</v>
      </c>
      <c r="E51" s="522">
        <f t="shared" si="31"/>
        <v>61307.883720930229</v>
      </c>
      <c r="F51" s="523">
        <f t="shared" si="32"/>
        <v>498588.92186122737</v>
      </c>
      <c r="G51" s="524">
        <f t="shared" si="33"/>
        <v>124672.11103557513</v>
      </c>
      <c r="H51" s="491">
        <f t="shared" si="34"/>
        <v>124672.11103557513</v>
      </c>
      <c r="I51" s="511">
        <f t="shared" si="6"/>
        <v>0</v>
      </c>
      <c r="J51" s="511"/>
      <c r="K51" s="525"/>
      <c r="L51" s="514">
        <f t="shared" si="3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498588.92186122737</v>
      </c>
      <c r="E52" s="522">
        <f t="shared" si="31"/>
        <v>61307.883720930229</v>
      </c>
      <c r="F52" s="523">
        <f t="shared" si="32"/>
        <v>437281.03814029717</v>
      </c>
      <c r="G52" s="524">
        <f t="shared" si="33"/>
        <v>117331.95220385272</v>
      </c>
      <c r="H52" s="491">
        <f t="shared" si="34"/>
        <v>117331.95220385272</v>
      </c>
      <c r="I52" s="511">
        <f t="shared" si="6"/>
        <v>0</v>
      </c>
      <c r="J52" s="511"/>
      <c r="K52" s="525"/>
      <c r="L52" s="514">
        <f t="shared" si="3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437281.03814029717</v>
      </c>
      <c r="E53" s="522">
        <f t="shared" si="31"/>
        <v>61307.883720930229</v>
      </c>
      <c r="F53" s="523">
        <f t="shared" si="32"/>
        <v>375973.15441936697</v>
      </c>
      <c r="G53" s="524">
        <f t="shared" ref="G53:G72" si="36">+I$12*((D53+F53)/2)+E53</f>
        <v>109991.79337213031</v>
      </c>
      <c r="H53" s="491">
        <f t="shared" ref="H53:H72" si="37">+I$13*((D53+F53)/2)+E53</f>
        <v>109991.79337213031</v>
      </c>
      <c r="I53" s="511">
        <f t="shared" si="6"/>
        <v>0</v>
      </c>
      <c r="J53" s="511"/>
      <c r="K53" s="525"/>
      <c r="L53" s="514">
        <f t="shared" si="3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375973.15441936697</v>
      </c>
      <c r="E54" s="522">
        <f t="shared" si="31"/>
        <v>61307.883720930229</v>
      </c>
      <c r="F54" s="523">
        <f t="shared" si="32"/>
        <v>314665.27069843677</v>
      </c>
      <c r="G54" s="524">
        <f t="shared" si="36"/>
        <v>102651.63454040792</v>
      </c>
      <c r="H54" s="491">
        <f t="shared" si="37"/>
        <v>102651.63454040792</v>
      </c>
      <c r="I54" s="511">
        <f t="shared" si="6"/>
        <v>0</v>
      </c>
      <c r="J54" s="511"/>
      <c r="K54" s="525"/>
      <c r="L54" s="514">
        <f t="shared" si="3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314665.27069843677</v>
      </c>
      <c r="E55" s="522">
        <f t="shared" si="31"/>
        <v>61307.883720930229</v>
      </c>
      <c r="F55" s="523">
        <f t="shared" si="32"/>
        <v>253357.38697750654</v>
      </c>
      <c r="G55" s="524">
        <f t="shared" si="36"/>
        <v>95311.475708685495</v>
      </c>
      <c r="H55" s="491">
        <f t="shared" si="37"/>
        <v>95311.475708685495</v>
      </c>
      <c r="I55" s="511">
        <f t="shared" si="6"/>
        <v>0</v>
      </c>
      <c r="J55" s="511"/>
      <c r="K55" s="525"/>
      <c r="L55" s="514">
        <f t="shared" si="3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253357.38697750654</v>
      </c>
      <c r="E56" s="522">
        <f t="shared" si="31"/>
        <v>61307.883720930229</v>
      </c>
      <c r="F56" s="523">
        <f t="shared" si="32"/>
        <v>192049.50325657631</v>
      </c>
      <c r="G56" s="524">
        <f t="shared" si="36"/>
        <v>87971.316876963087</v>
      </c>
      <c r="H56" s="491">
        <f t="shared" si="37"/>
        <v>87971.316876963087</v>
      </c>
      <c r="I56" s="511">
        <f t="shared" si="6"/>
        <v>0</v>
      </c>
      <c r="J56" s="511"/>
      <c r="K56" s="525"/>
      <c r="L56" s="514">
        <f t="shared" si="3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192049.50325657631</v>
      </c>
      <c r="E57" s="522">
        <f t="shared" si="31"/>
        <v>61307.883720930229</v>
      </c>
      <c r="F57" s="523">
        <f t="shared" si="32"/>
        <v>130741.61953564608</v>
      </c>
      <c r="G57" s="524">
        <f t="shared" si="36"/>
        <v>80631.158045240678</v>
      </c>
      <c r="H57" s="491">
        <f t="shared" si="37"/>
        <v>80631.158045240678</v>
      </c>
      <c r="I57" s="511">
        <f t="shared" si="6"/>
        <v>0</v>
      </c>
      <c r="J57" s="511"/>
      <c r="K57" s="525"/>
      <c r="L57" s="514">
        <f t="shared" si="3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130741.61953564608</v>
      </c>
      <c r="E58" s="522">
        <f t="shared" si="31"/>
        <v>61307.883720930229</v>
      </c>
      <c r="F58" s="523">
        <f t="shared" si="32"/>
        <v>69433.735814715852</v>
      </c>
      <c r="G58" s="524">
        <f t="shared" si="36"/>
        <v>73290.999213518269</v>
      </c>
      <c r="H58" s="491">
        <f t="shared" si="37"/>
        <v>73290.999213518269</v>
      </c>
      <c r="I58" s="511">
        <f t="shared" si="6"/>
        <v>0</v>
      </c>
      <c r="J58" s="511"/>
      <c r="K58" s="525"/>
      <c r="L58" s="514">
        <f t="shared" si="3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69433.735814715852</v>
      </c>
      <c r="E59" s="522">
        <f t="shared" si="31"/>
        <v>61307.883720930229</v>
      </c>
      <c r="F59" s="523">
        <f t="shared" si="32"/>
        <v>8125.8520937856229</v>
      </c>
      <c r="G59" s="524">
        <f t="shared" si="36"/>
        <v>65950.840381795861</v>
      </c>
      <c r="H59" s="491">
        <f t="shared" si="37"/>
        <v>65950.840381795861</v>
      </c>
      <c r="I59" s="511">
        <f t="shared" si="6"/>
        <v>0</v>
      </c>
      <c r="J59" s="511"/>
      <c r="K59" s="525"/>
      <c r="L59" s="514">
        <f t="shared" si="3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8125.8520937856229</v>
      </c>
      <c r="E60" s="522">
        <f t="shared" si="31"/>
        <v>8125.8520937856229</v>
      </c>
      <c r="F60" s="523">
        <f t="shared" si="32"/>
        <v>0</v>
      </c>
      <c r="G60" s="524">
        <f t="shared" si="36"/>
        <v>8612.2907162878382</v>
      </c>
      <c r="H60" s="491">
        <f t="shared" si="37"/>
        <v>8612.2907162878382</v>
      </c>
      <c r="I60" s="511">
        <f t="shared" si="6"/>
        <v>0</v>
      </c>
      <c r="J60" s="511"/>
      <c r="K60" s="525"/>
      <c r="L60" s="514">
        <f t="shared" si="3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31"/>
        <v>0</v>
      </c>
      <c r="F61" s="523">
        <f t="shared" si="32"/>
        <v>0</v>
      </c>
      <c r="G61" s="524">
        <f t="shared" si="36"/>
        <v>0</v>
      </c>
      <c r="H61" s="491">
        <f t="shared" si="37"/>
        <v>0</v>
      </c>
      <c r="I61" s="511">
        <f t="shared" si="6"/>
        <v>0</v>
      </c>
      <c r="J61" s="511"/>
      <c r="K61" s="525"/>
      <c r="L61" s="514">
        <f t="shared" si="3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31"/>
        <v>0</v>
      </c>
      <c r="F62" s="523">
        <f t="shared" si="32"/>
        <v>0</v>
      </c>
      <c r="G62" s="524">
        <f t="shared" si="36"/>
        <v>0</v>
      </c>
      <c r="H62" s="491">
        <f t="shared" si="37"/>
        <v>0</v>
      </c>
      <c r="I62" s="511">
        <f t="shared" si="6"/>
        <v>0</v>
      </c>
      <c r="J62" s="511"/>
      <c r="K62" s="525"/>
      <c r="L62" s="514">
        <f t="shared" si="3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31"/>
        <v>0</v>
      </c>
      <c r="F63" s="523">
        <f t="shared" si="32"/>
        <v>0</v>
      </c>
      <c r="G63" s="524">
        <f t="shared" si="36"/>
        <v>0</v>
      </c>
      <c r="H63" s="491">
        <f t="shared" si="37"/>
        <v>0</v>
      </c>
      <c r="I63" s="511">
        <f t="shared" si="6"/>
        <v>0</v>
      </c>
      <c r="J63" s="511"/>
      <c r="K63" s="525"/>
      <c r="L63" s="514">
        <f t="shared" si="3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31"/>
        <v>0</v>
      </c>
      <c r="F64" s="523">
        <f t="shared" si="32"/>
        <v>0</v>
      </c>
      <c r="G64" s="524">
        <f t="shared" si="36"/>
        <v>0</v>
      </c>
      <c r="H64" s="491">
        <f t="shared" si="37"/>
        <v>0</v>
      </c>
      <c r="I64" s="511">
        <f t="shared" si="6"/>
        <v>0</v>
      </c>
      <c r="J64" s="511"/>
      <c r="K64" s="525"/>
      <c r="L64" s="514">
        <f t="shared" si="3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31"/>
        <v>0</v>
      </c>
      <c r="F65" s="523">
        <f t="shared" si="32"/>
        <v>0</v>
      </c>
      <c r="G65" s="524">
        <f t="shared" si="36"/>
        <v>0</v>
      </c>
      <c r="H65" s="491">
        <f t="shared" si="37"/>
        <v>0</v>
      </c>
      <c r="I65" s="511">
        <f t="shared" si="6"/>
        <v>0</v>
      </c>
      <c r="J65" s="511"/>
      <c r="K65" s="525"/>
      <c r="L65" s="514">
        <f t="shared" si="3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31"/>
        <v>0</v>
      </c>
      <c r="F66" s="523">
        <f t="shared" si="32"/>
        <v>0</v>
      </c>
      <c r="G66" s="524">
        <f t="shared" si="36"/>
        <v>0</v>
      </c>
      <c r="H66" s="491">
        <f t="shared" si="37"/>
        <v>0</v>
      </c>
      <c r="I66" s="511">
        <f t="shared" si="6"/>
        <v>0</v>
      </c>
      <c r="J66" s="511"/>
      <c r="K66" s="525"/>
      <c r="L66" s="514">
        <f t="shared" si="3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31"/>
        <v>0</v>
      </c>
      <c r="F67" s="523">
        <f t="shared" si="32"/>
        <v>0</v>
      </c>
      <c r="G67" s="524">
        <f t="shared" si="36"/>
        <v>0</v>
      </c>
      <c r="H67" s="491">
        <f t="shared" si="37"/>
        <v>0</v>
      </c>
      <c r="I67" s="511">
        <f t="shared" si="6"/>
        <v>0</v>
      </c>
      <c r="J67" s="511"/>
      <c r="K67" s="525"/>
      <c r="L67" s="514">
        <f t="shared" si="3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31"/>
        <v>0</v>
      </c>
      <c r="F68" s="523">
        <f t="shared" si="32"/>
        <v>0</v>
      </c>
      <c r="G68" s="524">
        <f t="shared" si="36"/>
        <v>0</v>
      </c>
      <c r="H68" s="491">
        <f t="shared" si="37"/>
        <v>0</v>
      </c>
      <c r="I68" s="511">
        <f t="shared" si="6"/>
        <v>0</v>
      </c>
      <c r="J68" s="511"/>
      <c r="K68" s="525"/>
      <c r="L68" s="514">
        <f t="shared" si="3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31"/>
        <v>0</v>
      </c>
      <c r="F69" s="523">
        <f t="shared" si="32"/>
        <v>0</v>
      </c>
      <c r="G69" s="524">
        <f t="shared" si="36"/>
        <v>0</v>
      </c>
      <c r="H69" s="491">
        <f t="shared" si="37"/>
        <v>0</v>
      </c>
      <c r="I69" s="511">
        <f t="shared" si="6"/>
        <v>0</v>
      </c>
      <c r="J69" s="511"/>
      <c r="K69" s="525"/>
      <c r="L69" s="514">
        <f t="shared" si="3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31"/>
        <v>0</v>
      </c>
      <c r="F70" s="523">
        <f t="shared" si="32"/>
        <v>0</v>
      </c>
      <c r="G70" s="524">
        <f t="shared" si="36"/>
        <v>0</v>
      </c>
      <c r="H70" s="491">
        <f t="shared" si="37"/>
        <v>0</v>
      </c>
      <c r="I70" s="511">
        <f t="shared" si="6"/>
        <v>0</v>
      </c>
      <c r="J70" s="511"/>
      <c r="K70" s="525"/>
      <c r="L70" s="514">
        <f t="shared" si="3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31"/>
        <v>0</v>
      </c>
      <c r="F71" s="523">
        <f t="shared" si="32"/>
        <v>0</v>
      </c>
      <c r="G71" s="524">
        <f t="shared" si="36"/>
        <v>0</v>
      </c>
      <c r="H71" s="491">
        <f t="shared" si="37"/>
        <v>0</v>
      </c>
      <c r="I71" s="511">
        <f t="shared" si="6"/>
        <v>0</v>
      </c>
      <c r="J71" s="511"/>
      <c r="K71" s="525"/>
      <c r="L71" s="514">
        <f t="shared" si="3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31"/>
        <v>0</v>
      </c>
      <c r="F72" s="523">
        <f t="shared" si="32"/>
        <v>0</v>
      </c>
      <c r="G72" s="524">
        <f t="shared" si="36"/>
        <v>0</v>
      </c>
      <c r="H72" s="491">
        <f t="shared" si="37"/>
        <v>0</v>
      </c>
      <c r="I72" s="511">
        <f t="shared" si="6"/>
        <v>0</v>
      </c>
      <c r="J72" s="511"/>
      <c r="K72" s="532"/>
      <c r="L72" s="533">
        <f t="shared" si="3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2636239.0000000005</v>
      </c>
      <c r="F73" s="375"/>
      <c r="G73" s="375">
        <f>SUM(G17:G72)</f>
        <v>9767735.4850518908</v>
      </c>
      <c r="H73" s="375">
        <f>SUM(H17:H72)</f>
        <v>9767735.4850518908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315417.20046708721</v>
      </c>
      <c r="N87" s="546">
        <f>IF(J92&lt;D11,0,VLOOKUP(J92,C17:O72,11))</f>
        <v>315417.20046708721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308048.29386396433</v>
      </c>
      <c r="N88" s="550">
        <f>IF(J92&lt;D11,0,VLOOKUP(J92,C99:P154,7))</f>
        <v>308048.29386396433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-7368.9066031228867</v>
      </c>
      <c r="N89" s="555">
        <f>+N88-N87</f>
        <v>-7368.9066031228867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59914.522727272728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38">H99</f>
        <v>207591.44491891743</v>
      </c>
      <c r="M99" s="519">
        <f t="shared" ref="M99:M104" si="39">IF(L99&lt;&gt;0,+H99-L99,0)</f>
        <v>0</v>
      </c>
      <c r="N99" s="518">
        <f t="shared" ref="N99:N104" si="40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38"/>
        <v>412562.73217828164</v>
      </c>
      <c r="M100" s="519">
        <f t="shared" si="39"/>
        <v>0</v>
      </c>
      <c r="N100" s="518">
        <f t="shared" si="40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41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38"/>
        <v>393600.21889551368</v>
      </c>
      <c r="M101" s="519">
        <f t="shared" si="39"/>
        <v>0</v>
      </c>
      <c r="N101" s="518">
        <f t="shared" si="40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42">+I102-H102</f>
        <v>0</v>
      </c>
      <c r="K102" s="514"/>
      <c r="L102" s="518">
        <f t="shared" si="38"/>
        <v>372166.01263516292</v>
      </c>
      <c r="M102" s="519">
        <f t="shared" si="39"/>
        <v>0</v>
      </c>
      <c r="N102" s="518">
        <f t="shared" si="40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42"/>
        <v>0</v>
      </c>
      <c r="K103" s="514"/>
      <c r="L103" s="518">
        <f t="shared" si="38"/>
        <v>352674.81750168814</v>
      </c>
      <c r="M103" s="519">
        <f t="shared" si="39"/>
        <v>0</v>
      </c>
      <c r="N103" s="518">
        <f t="shared" si="40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42"/>
        <v>0</v>
      </c>
      <c r="K104" s="514"/>
      <c r="L104" s="518">
        <f t="shared" si="38"/>
        <v>308177.94569514133</v>
      </c>
      <c r="M104" s="519">
        <f t="shared" si="39"/>
        <v>0</v>
      </c>
      <c r="N104" s="518">
        <f t="shared" si="40"/>
        <v>308177.94569514133</v>
      </c>
      <c r="O104" s="514">
        <f t="shared" ref="O104:O130" si="43">IF(N104&lt;&gt;0,+I104-N104,0)</f>
        <v>0</v>
      </c>
      <c r="P104" s="514">
        <f t="shared" ref="P104:P130" si="44"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42"/>
        <v>0</v>
      </c>
      <c r="K105" s="514"/>
      <c r="L105" s="518">
        <f t="shared" ref="L105:L106" si="45">H105</f>
        <v>303414.65337781532</v>
      </c>
      <c r="M105" s="519">
        <f t="shared" ref="M105:M106" si="46">IF(L105&lt;&gt;0,+H105-L105,0)</f>
        <v>0</v>
      </c>
      <c r="N105" s="518">
        <f t="shared" ref="N105:N106" si="47">I105</f>
        <v>303414.65337781532</v>
      </c>
      <c r="O105" s="514">
        <f t="shared" si="43"/>
        <v>0</v>
      </c>
      <c r="P105" s="514">
        <f t="shared" si="44"/>
        <v>0</v>
      </c>
      <c r="Q105" s="269"/>
    </row>
    <row r="106" spans="1:17" ht="12.5">
      <c r="B106" s="195" t="str">
        <f t="shared" si="41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42"/>
        <v>0</v>
      </c>
      <c r="K106" s="514"/>
      <c r="L106" s="518">
        <f t="shared" si="45"/>
        <v>299406.92594418232</v>
      </c>
      <c r="M106" s="519">
        <f t="shared" si="46"/>
        <v>0</v>
      </c>
      <c r="N106" s="518">
        <f t="shared" si="47"/>
        <v>299406.92594418232</v>
      </c>
      <c r="O106" s="514">
        <f t="shared" si="43"/>
        <v>0</v>
      </c>
      <c r="P106" s="514">
        <f t="shared" si="44"/>
        <v>0</v>
      </c>
      <c r="Q106" s="269"/>
    </row>
    <row r="107" spans="1:17" ht="12.5">
      <c r="B107" s="195" t="str">
        <f t="shared" si="41"/>
        <v/>
      </c>
      <c r="C107" s="507">
        <f>IF(D93="","-",+C106+1)</f>
        <v>2021</v>
      </c>
      <c r="D107" s="629">
        <v>2168401.4587486163</v>
      </c>
      <c r="E107" s="630">
        <v>64298.512195121948</v>
      </c>
      <c r="F107" s="631">
        <v>2104102.9465534943</v>
      </c>
      <c r="G107" s="631">
        <v>2136252.2026510555</v>
      </c>
      <c r="H107" s="633">
        <v>306793.5283141082</v>
      </c>
      <c r="I107" s="634">
        <v>306793.5283141082</v>
      </c>
      <c r="J107" s="514">
        <f t="shared" si="42"/>
        <v>0</v>
      </c>
      <c r="K107" s="514"/>
      <c r="L107" s="518">
        <f t="shared" ref="L107" si="48">H107</f>
        <v>306793.5283141082</v>
      </c>
      <c r="M107" s="519">
        <f t="shared" ref="M107" si="49">IF(L107&lt;&gt;0,+H107-L107,0)</f>
        <v>0</v>
      </c>
      <c r="N107" s="518">
        <f t="shared" ref="N107" si="50">I107</f>
        <v>306793.5283141082</v>
      </c>
      <c r="O107" s="514">
        <f t="shared" ref="O107" si="51">IF(N107&lt;&gt;0,+I107-N107,0)</f>
        <v>0</v>
      </c>
      <c r="P107" s="514">
        <f t="shared" ref="P107" si="52">+O107-M107</f>
        <v>0</v>
      </c>
      <c r="Q107" s="269"/>
    </row>
    <row r="108" spans="1:17" ht="13">
      <c r="B108" s="195" t="str">
        <f t="shared" si="41"/>
        <v/>
      </c>
      <c r="C108" s="669">
        <f>IF(D93="","-",+C107+1)</f>
        <v>2022</v>
      </c>
      <c r="D108" s="374">
        <v>2104102.9465534943</v>
      </c>
      <c r="E108" s="522">
        <v>62767.595238095237</v>
      </c>
      <c r="F108" s="523">
        <v>2041335.3513153992</v>
      </c>
      <c r="G108" s="523">
        <v>2072719.1489344467</v>
      </c>
      <c r="H108" s="526">
        <v>306224.71570463729</v>
      </c>
      <c r="I108" s="577">
        <v>306224.71570463729</v>
      </c>
      <c r="J108" s="514">
        <f t="shared" si="42"/>
        <v>0</v>
      </c>
      <c r="K108" s="514"/>
      <c r="L108" s="525"/>
      <c r="M108" s="514">
        <f t="shared" ref="M108:M130" si="53">IF(L108&lt;&gt;0,+H108-L108,0)</f>
        <v>0</v>
      </c>
      <c r="N108" s="525"/>
      <c r="O108" s="514">
        <f t="shared" si="43"/>
        <v>0</v>
      </c>
      <c r="P108" s="514">
        <f t="shared" si="44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2023</v>
      </c>
      <c r="D109" s="374">
        <f>IF(F108+SUM(E$99:E108)=D$92,F108,D$92-SUM(E$99:E108))</f>
        <v>2041335.3513153992</v>
      </c>
      <c r="E109" s="522">
        <f t="shared" ref="E109:E154" si="54">IF(+$J$96&lt;F108,$J$96,D109)</f>
        <v>59914.522727272728</v>
      </c>
      <c r="F109" s="523">
        <f t="shared" ref="F109:F154" si="55">+D109-E109</f>
        <v>1981420.8285881265</v>
      </c>
      <c r="G109" s="523">
        <f t="shared" ref="G109:G154" si="56">+(F109+D109)/2</f>
        <v>2011378.0899517629</v>
      </c>
      <c r="H109" s="526">
        <f t="shared" ref="H109:H154" si="57">+J$94*G109+E109</f>
        <v>308048.29386396433</v>
      </c>
      <c r="I109" s="577">
        <f t="shared" ref="I109:I154" si="58">+J$95*G109+E109</f>
        <v>308048.29386396433</v>
      </c>
      <c r="J109" s="514">
        <f t="shared" si="42"/>
        <v>0</v>
      </c>
      <c r="K109" s="514"/>
      <c r="L109" s="525"/>
      <c r="M109" s="514">
        <f t="shared" si="53"/>
        <v>0</v>
      </c>
      <c r="N109" s="525"/>
      <c r="O109" s="514">
        <f t="shared" si="43"/>
        <v>0</v>
      </c>
      <c r="P109" s="514">
        <f t="shared" si="44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2024</v>
      </c>
      <c r="D110" s="374">
        <f>IF(F109+SUM(E$99:E109)=D$92,F109,D$92-SUM(E$99:E109))</f>
        <v>1981420.8285881265</v>
      </c>
      <c r="E110" s="522">
        <f t="shared" si="54"/>
        <v>59914.522727272728</v>
      </c>
      <c r="F110" s="523">
        <f t="shared" si="55"/>
        <v>1921506.3058608538</v>
      </c>
      <c r="G110" s="523">
        <f t="shared" si="56"/>
        <v>1951463.56722449</v>
      </c>
      <c r="H110" s="526">
        <f t="shared" si="57"/>
        <v>300656.93539961427</v>
      </c>
      <c r="I110" s="577">
        <f t="shared" si="58"/>
        <v>300656.93539961427</v>
      </c>
      <c r="J110" s="514">
        <f t="shared" si="42"/>
        <v>0</v>
      </c>
      <c r="K110" s="514"/>
      <c r="L110" s="525"/>
      <c r="M110" s="514">
        <f t="shared" si="53"/>
        <v>0</v>
      </c>
      <c r="N110" s="525"/>
      <c r="O110" s="514">
        <f t="shared" si="43"/>
        <v>0</v>
      </c>
      <c r="P110" s="514">
        <f t="shared" si="44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2025</v>
      </c>
      <c r="D111" s="374">
        <f>IF(F110+SUM(E$99:E110)=D$92,F110,D$92-SUM(E$99:E110))</f>
        <v>1921506.3058608538</v>
      </c>
      <c r="E111" s="522">
        <f t="shared" si="54"/>
        <v>59914.522727272728</v>
      </c>
      <c r="F111" s="523">
        <f t="shared" si="55"/>
        <v>1861591.783133581</v>
      </c>
      <c r="G111" s="523">
        <f t="shared" si="56"/>
        <v>1891549.0444972175</v>
      </c>
      <c r="H111" s="526">
        <f t="shared" si="57"/>
        <v>293265.57693526428</v>
      </c>
      <c r="I111" s="577">
        <f t="shared" si="58"/>
        <v>293265.57693526428</v>
      </c>
      <c r="J111" s="514">
        <f t="shared" si="42"/>
        <v>0</v>
      </c>
      <c r="K111" s="514"/>
      <c r="L111" s="525"/>
      <c r="M111" s="514">
        <f t="shared" si="53"/>
        <v>0</v>
      </c>
      <c r="N111" s="525"/>
      <c r="O111" s="514">
        <f t="shared" si="43"/>
        <v>0</v>
      </c>
      <c r="P111" s="514">
        <f t="shared" si="44"/>
        <v>0</v>
      </c>
      <c r="Q111" s="269"/>
    </row>
    <row r="112" spans="1:17" ht="12.5">
      <c r="B112" s="195" t="str">
        <f t="shared" si="41"/>
        <v/>
      </c>
      <c r="C112" s="507">
        <f>IF(D93="","-",+C111+1)</f>
        <v>2026</v>
      </c>
      <c r="D112" s="374">
        <f>IF(F111+SUM(E$99:E111)=D$92,F111,D$92-SUM(E$99:E111))</f>
        <v>1861591.783133581</v>
      </c>
      <c r="E112" s="522">
        <f t="shared" si="54"/>
        <v>59914.522727272728</v>
      </c>
      <c r="F112" s="523">
        <f t="shared" si="55"/>
        <v>1801677.2604063083</v>
      </c>
      <c r="G112" s="523">
        <f t="shared" si="56"/>
        <v>1831634.5217699446</v>
      </c>
      <c r="H112" s="526">
        <f t="shared" si="57"/>
        <v>285874.21847091417</v>
      </c>
      <c r="I112" s="577">
        <f t="shared" si="58"/>
        <v>285874.21847091417</v>
      </c>
      <c r="J112" s="514">
        <f t="shared" si="42"/>
        <v>0</v>
      </c>
      <c r="K112" s="514"/>
      <c r="L112" s="525"/>
      <c r="M112" s="514">
        <f t="shared" si="53"/>
        <v>0</v>
      </c>
      <c r="N112" s="525"/>
      <c r="O112" s="514">
        <f t="shared" si="43"/>
        <v>0</v>
      </c>
      <c r="P112" s="514">
        <f t="shared" si="44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2027</v>
      </c>
      <c r="D113" s="374">
        <f>IF(F112+SUM(E$99:E112)=D$92,F112,D$92-SUM(E$99:E112))</f>
        <v>1801677.2604063083</v>
      </c>
      <c r="E113" s="522">
        <f t="shared" si="54"/>
        <v>59914.522727272728</v>
      </c>
      <c r="F113" s="523">
        <f t="shared" si="55"/>
        <v>1741762.7376790356</v>
      </c>
      <c r="G113" s="523">
        <f t="shared" si="56"/>
        <v>1771719.9990426721</v>
      </c>
      <c r="H113" s="526">
        <f t="shared" si="57"/>
        <v>278482.86000656418</v>
      </c>
      <c r="I113" s="577">
        <f t="shared" si="58"/>
        <v>278482.86000656418</v>
      </c>
      <c r="J113" s="514">
        <f t="shared" si="42"/>
        <v>0</v>
      </c>
      <c r="K113" s="514"/>
      <c r="L113" s="525"/>
      <c r="M113" s="514">
        <f t="shared" si="53"/>
        <v>0</v>
      </c>
      <c r="N113" s="525"/>
      <c r="O113" s="514">
        <f t="shared" si="43"/>
        <v>0</v>
      </c>
      <c r="P113" s="514">
        <f t="shared" si="44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2028</v>
      </c>
      <c r="D114" s="374">
        <f>IF(F113+SUM(E$99:E113)=D$92,F113,D$92-SUM(E$99:E113))</f>
        <v>1741762.7376790356</v>
      </c>
      <c r="E114" s="522">
        <f t="shared" si="54"/>
        <v>59914.522727272728</v>
      </c>
      <c r="F114" s="523">
        <f t="shared" si="55"/>
        <v>1681848.2149517629</v>
      </c>
      <c r="G114" s="523">
        <f t="shared" si="56"/>
        <v>1711805.4763153992</v>
      </c>
      <c r="H114" s="526">
        <f t="shared" si="57"/>
        <v>271091.50154221407</v>
      </c>
      <c r="I114" s="577">
        <f t="shared" si="58"/>
        <v>271091.50154221407</v>
      </c>
      <c r="J114" s="514">
        <f t="shared" si="42"/>
        <v>0</v>
      </c>
      <c r="K114" s="514"/>
      <c r="L114" s="525"/>
      <c r="M114" s="514">
        <f t="shared" si="53"/>
        <v>0</v>
      </c>
      <c r="N114" s="525"/>
      <c r="O114" s="514">
        <f t="shared" si="43"/>
        <v>0</v>
      </c>
      <c r="P114" s="514">
        <f t="shared" si="44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2029</v>
      </c>
      <c r="D115" s="374">
        <f>IF(F114+SUM(E$99:E114)=D$92,F114,D$92-SUM(E$99:E114))</f>
        <v>1681848.2149517629</v>
      </c>
      <c r="E115" s="522">
        <f t="shared" si="54"/>
        <v>59914.522727272728</v>
      </c>
      <c r="F115" s="523">
        <f t="shared" si="55"/>
        <v>1621933.6922244902</v>
      </c>
      <c r="G115" s="523">
        <f t="shared" si="56"/>
        <v>1651890.9535881267</v>
      </c>
      <c r="H115" s="526">
        <f t="shared" si="57"/>
        <v>263700.14307786408</v>
      </c>
      <c r="I115" s="577">
        <f t="shared" si="58"/>
        <v>263700.14307786408</v>
      </c>
      <c r="J115" s="514">
        <f t="shared" si="42"/>
        <v>0</v>
      </c>
      <c r="K115" s="514"/>
      <c r="L115" s="525"/>
      <c r="M115" s="514">
        <f t="shared" si="53"/>
        <v>0</v>
      </c>
      <c r="N115" s="525"/>
      <c r="O115" s="514">
        <f t="shared" si="43"/>
        <v>0</v>
      </c>
      <c r="P115" s="514">
        <f t="shared" si="44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2030</v>
      </c>
      <c r="D116" s="374">
        <f>IF(F115+SUM(E$99:E115)=D$92,F115,D$92-SUM(E$99:E115))</f>
        <v>1621933.6922244902</v>
      </c>
      <c r="E116" s="522">
        <f t="shared" si="54"/>
        <v>59914.522727272728</v>
      </c>
      <c r="F116" s="523">
        <f t="shared" si="55"/>
        <v>1562019.1694972175</v>
      </c>
      <c r="G116" s="523">
        <f t="shared" si="56"/>
        <v>1591976.4308608538</v>
      </c>
      <c r="H116" s="526">
        <f t="shared" si="57"/>
        <v>256308.784613514</v>
      </c>
      <c r="I116" s="577">
        <f t="shared" si="58"/>
        <v>256308.784613514</v>
      </c>
      <c r="J116" s="514">
        <f t="shared" si="42"/>
        <v>0</v>
      </c>
      <c r="K116" s="514"/>
      <c r="L116" s="525"/>
      <c r="M116" s="514">
        <f t="shared" si="53"/>
        <v>0</v>
      </c>
      <c r="N116" s="525"/>
      <c r="O116" s="514">
        <f t="shared" si="43"/>
        <v>0</v>
      </c>
      <c r="P116" s="514">
        <f t="shared" si="44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2031</v>
      </c>
      <c r="D117" s="374">
        <f>IF(F116+SUM(E$99:E116)=D$92,F116,D$92-SUM(E$99:E116))</f>
        <v>1562019.1694972175</v>
      </c>
      <c r="E117" s="522">
        <f t="shared" si="54"/>
        <v>59914.522727272728</v>
      </c>
      <c r="F117" s="523">
        <f t="shared" si="55"/>
        <v>1502104.6467699448</v>
      </c>
      <c r="G117" s="523">
        <f t="shared" si="56"/>
        <v>1532061.9081335813</v>
      </c>
      <c r="H117" s="526">
        <f t="shared" si="57"/>
        <v>248917.42614916398</v>
      </c>
      <c r="I117" s="577">
        <f t="shared" si="58"/>
        <v>248917.42614916398</v>
      </c>
      <c r="J117" s="514">
        <f t="shared" si="42"/>
        <v>0</v>
      </c>
      <c r="K117" s="514"/>
      <c r="L117" s="525"/>
      <c r="M117" s="514">
        <f t="shared" si="53"/>
        <v>0</v>
      </c>
      <c r="N117" s="525"/>
      <c r="O117" s="514">
        <f t="shared" si="43"/>
        <v>0</v>
      </c>
      <c r="P117" s="514">
        <f t="shared" si="44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2032</v>
      </c>
      <c r="D118" s="374">
        <f>IF(F117+SUM(E$99:E117)=D$92,F117,D$92-SUM(E$99:E117))</f>
        <v>1502104.6467699448</v>
      </c>
      <c r="E118" s="522">
        <f t="shared" si="54"/>
        <v>59914.522727272728</v>
      </c>
      <c r="F118" s="523">
        <f t="shared" si="55"/>
        <v>1442190.1240426721</v>
      </c>
      <c r="G118" s="523">
        <f t="shared" si="56"/>
        <v>1472147.3854063083</v>
      </c>
      <c r="H118" s="526">
        <f t="shared" si="57"/>
        <v>241526.0676848139</v>
      </c>
      <c r="I118" s="577">
        <f t="shared" si="58"/>
        <v>241526.0676848139</v>
      </c>
      <c r="J118" s="514">
        <f t="shared" si="42"/>
        <v>0</v>
      </c>
      <c r="K118" s="514"/>
      <c r="L118" s="525"/>
      <c r="M118" s="514">
        <f t="shared" si="53"/>
        <v>0</v>
      </c>
      <c r="N118" s="525"/>
      <c r="O118" s="514">
        <f t="shared" si="43"/>
        <v>0</v>
      </c>
      <c r="P118" s="514">
        <f t="shared" si="44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2033</v>
      </c>
      <c r="D119" s="374">
        <f>IF(F118+SUM(E$99:E118)=D$92,F118,D$92-SUM(E$99:E118))</f>
        <v>1442190.1240426721</v>
      </c>
      <c r="E119" s="522">
        <f t="shared" si="54"/>
        <v>59914.522727272728</v>
      </c>
      <c r="F119" s="523">
        <f t="shared" si="55"/>
        <v>1382275.6013153994</v>
      </c>
      <c r="G119" s="523">
        <f t="shared" si="56"/>
        <v>1412232.8626790359</v>
      </c>
      <c r="H119" s="526">
        <f t="shared" si="57"/>
        <v>234134.70922046388</v>
      </c>
      <c r="I119" s="577">
        <f t="shared" si="58"/>
        <v>234134.70922046388</v>
      </c>
      <c r="J119" s="514">
        <f t="shared" si="42"/>
        <v>0</v>
      </c>
      <c r="K119" s="514"/>
      <c r="L119" s="525"/>
      <c r="M119" s="514">
        <f t="shared" si="53"/>
        <v>0</v>
      </c>
      <c r="N119" s="525"/>
      <c r="O119" s="514">
        <f t="shared" si="43"/>
        <v>0</v>
      </c>
      <c r="P119" s="514">
        <f t="shared" si="44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2034</v>
      </c>
      <c r="D120" s="374">
        <f>IF(F119+SUM(E$99:E119)=D$92,F119,D$92-SUM(E$99:E119))</f>
        <v>1382275.6013153994</v>
      </c>
      <c r="E120" s="522">
        <f t="shared" si="54"/>
        <v>59914.522727272728</v>
      </c>
      <c r="F120" s="523">
        <f t="shared" si="55"/>
        <v>1322361.0785881267</v>
      </c>
      <c r="G120" s="523">
        <f t="shared" si="56"/>
        <v>1352318.3399517629</v>
      </c>
      <c r="H120" s="526">
        <f t="shared" si="57"/>
        <v>226743.35075611382</v>
      </c>
      <c r="I120" s="577">
        <f t="shared" si="58"/>
        <v>226743.35075611382</v>
      </c>
      <c r="J120" s="514">
        <f t="shared" si="42"/>
        <v>0</v>
      </c>
      <c r="K120" s="514"/>
      <c r="L120" s="525"/>
      <c r="M120" s="514">
        <f t="shared" si="53"/>
        <v>0</v>
      </c>
      <c r="N120" s="525"/>
      <c r="O120" s="514">
        <f t="shared" si="43"/>
        <v>0</v>
      </c>
      <c r="P120" s="514">
        <f t="shared" si="44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2035</v>
      </c>
      <c r="D121" s="374">
        <f>IF(F120+SUM(E$99:E120)=D$92,F120,D$92-SUM(E$99:E120))</f>
        <v>1322361.0785881267</v>
      </c>
      <c r="E121" s="522">
        <f t="shared" si="54"/>
        <v>59914.522727272728</v>
      </c>
      <c r="F121" s="523">
        <f t="shared" si="55"/>
        <v>1262446.555860854</v>
      </c>
      <c r="G121" s="523">
        <f t="shared" si="56"/>
        <v>1292403.8172244905</v>
      </c>
      <c r="H121" s="526">
        <f t="shared" si="57"/>
        <v>219351.9922917638</v>
      </c>
      <c r="I121" s="577">
        <f t="shared" si="58"/>
        <v>219351.9922917638</v>
      </c>
      <c r="J121" s="514">
        <f t="shared" si="42"/>
        <v>0</v>
      </c>
      <c r="K121" s="514"/>
      <c r="L121" s="525"/>
      <c r="M121" s="514">
        <f t="shared" si="53"/>
        <v>0</v>
      </c>
      <c r="N121" s="525"/>
      <c r="O121" s="514">
        <f t="shared" si="43"/>
        <v>0</v>
      </c>
      <c r="P121" s="514">
        <f t="shared" si="44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2036</v>
      </c>
      <c r="D122" s="374">
        <f>IF(F121+SUM(E$99:E121)=D$92,F121,D$92-SUM(E$99:E121))</f>
        <v>1262446.555860854</v>
      </c>
      <c r="E122" s="522">
        <f t="shared" si="54"/>
        <v>59914.522727272728</v>
      </c>
      <c r="F122" s="523">
        <f t="shared" si="55"/>
        <v>1202532.0331335813</v>
      </c>
      <c r="G122" s="523">
        <f t="shared" si="56"/>
        <v>1232489.2944972175</v>
      </c>
      <c r="H122" s="526">
        <f t="shared" si="57"/>
        <v>211960.63382741372</v>
      </c>
      <c r="I122" s="577">
        <f t="shared" si="58"/>
        <v>211960.63382741372</v>
      </c>
      <c r="J122" s="514">
        <f t="shared" si="42"/>
        <v>0</v>
      </c>
      <c r="K122" s="514"/>
      <c r="L122" s="525"/>
      <c r="M122" s="514">
        <f t="shared" si="53"/>
        <v>0</v>
      </c>
      <c r="N122" s="525"/>
      <c r="O122" s="514">
        <f t="shared" si="43"/>
        <v>0</v>
      </c>
      <c r="P122" s="514">
        <f t="shared" si="44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2037</v>
      </c>
      <c r="D123" s="374">
        <f>IF(F122+SUM(E$99:E122)=D$92,F122,D$92-SUM(E$99:E122))</f>
        <v>1202532.0331335813</v>
      </c>
      <c r="E123" s="522">
        <f t="shared" si="54"/>
        <v>59914.522727272728</v>
      </c>
      <c r="F123" s="523">
        <f t="shared" si="55"/>
        <v>1142617.5104063086</v>
      </c>
      <c r="G123" s="523">
        <f t="shared" si="56"/>
        <v>1172574.771769945</v>
      </c>
      <c r="H123" s="526">
        <f t="shared" si="57"/>
        <v>204569.2753630637</v>
      </c>
      <c r="I123" s="577">
        <f t="shared" si="58"/>
        <v>204569.2753630637</v>
      </c>
      <c r="J123" s="514">
        <f t="shared" si="42"/>
        <v>0</v>
      </c>
      <c r="K123" s="514"/>
      <c r="L123" s="525"/>
      <c r="M123" s="514">
        <f t="shared" si="53"/>
        <v>0</v>
      </c>
      <c r="N123" s="525"/>
      <c r="O123" s="514">
        <f t="shared" si="43"/>
        <v>0</v>
      </c>
      <c r="P123" s="514">
        <f t="shared" si="44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2038</v>
      </c>
      <c r="D124" s="374">
        <f>IF(F123+SUM(E$99:E123)=D$92,F123,D$92-SUM(E$99:E123))</f>
        <v>1142617.5104063086</v>
      </c>
      <c r="E124" s="522">
        <f t="shared" si="54"/>
        <v>59914.522727272728</v>
      </c>
      <c r="F124" s="523">
        <f t="shared" si="55"/>
        <v>1082702.9876790359</v>
      </c>
      <c r="G124" s="523">
        <f t="shared" si="56"/>
        <v>1112660.2490426721</v>
      </c>
      <c r="H124" s="526">
        <f t="shared" si="57"/>
        <v>197177.91689871362</v>
      </c>
      <c r="I124" s="577">
        <f t="shared" si="58"/>
        <v>197177.91689871362</v>
      </c>
      <c r="J124" s="514">
        <f t="shared" si="42"/>
        <v>0</v>
      </c>
      <c r="K124" s="514"/>
      <c r="L124" s="525"/>
      <c r="M124" s="514">
        <f t="shared" si="53"/>
        <v>0</v>
      </c>
      <c r="N124" s="525"/>
      <c r="O124" s="514">
        <f t="shared" si="43"/>
        <v>0</v>
      </c>
      <c r="P124" s="514">
        <f t="shared" si="44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2039</v>
      </c>
      <c r="D125" s="374">
        <f>IF(F124+SUM(E$99:E124)=D$92,F124,D$92-SUM(E$99:E124))</f>
        <v>1082702.9876790359</v>
      </c>
      <c r="E125" s="522">
        <f t="shared" si="54"/>
        <v>59914.522727272728</v>
      </c>
      <c r="F125" s="523">
        <f t="shared" si="55"/>
        <v>1022788.4649517632</v>
      </c>
      <c r="G125" s="523">
        <f t="shared" si="56"/>
        <v>1052745.7263153996</v>
      </c>
      <c r="H125" s="526">
        <f t="shared" si="57"/>
        <v>189786.5584343636</v>
      </c>
      <c r="I125" s="577">
        <f t="shared" si="58"/>
        <v>189786.5584343636</v>
      </c>
      <c r="J125" s="514">
        <f t="shared" si="42"/>
        <v>0</v>
      </c>
      <c r="K125" s="514"/>
      <c r="L125" s="525"/>
      <c r="M125" s="514">
        <f t="shared" si="53"/>
        <v>0</v>
      </c>
      <c r="N125" s="525"/>
      <c r="O125" s="514">
        <f t="shared" si="43"/>
        <v>0</v>
      </c>
      <c r="P125" s="514">
        <f t="shared" si="44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2040</v>
      </c>
      <c r="D126" s="374">
        <f>IF(F125+SUM(E$99:E125)=D$92,F125,D$92-SUM(E$99:E125))</f>
        <v>1022788.4649517632</v>
      </c>
      <c r="E126" s="522">
        <f t="shared" si="54"/>
        <v>59914.522727272728</v>
      </c>
      <c r="F126" s="523">
        <f t="shared" si="55"/>
        <v>962873.94222449046</v>
      </c>
      <c r="G126" s="523">
        <f t="shared" si="56"/>
        <v>992831.20358812681</v>
      </c>
      <c r="H126" s="526">
        <f t="shared" si="57"/>
        <v>182395.19997001352</v>
      </c>
      <c r="I126" s="577">
        <f t="shared" si="58"/>
        <v>182395.19997001352</v>
      </c>
      <c r="J126" s="514">
        <f t="shared" si="42"/>
        <v>0</v>
      </c>
      <c r="K126" s="514"/>
      <c r="L126" s="525"/>
      <c r="M126" s="514">
        <f t="shared" si="53"/>
        <v>0</v>
      </c>
      <c r="N126" s="525"/>
      <c r="O126" s="514">
        <f t="shared" si="43"/>
        <v>0</v>
      </c>
      <c r="P126" s="514">
        <f t="shared" si="44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2041</v>
      </c>
      <c r="D127" s="374">
        <f>IF(F126+SUM(E$99:E126)=D$92,F126,D$92-SUM(E$99:E126))</f>
        <v>962873.94222449046</v>
      </c>
      <c r="E127" s="522">
        <f t="shared" si="54"/>
        <v>59914.522727272728</v>
      </c>
      <c r="F127" s="523">
        <f t="shared" si="55"/>
        <v>902959.41949721775</v>
      </c>
      <c r="G127" s="523">
        <f t="shared" si="56"/>
        <v>932916.6808608541</v>
      </c>
      <c r="H127" s="526">
        <f t="shared" si="57"/>
        <v>175003.84150566347</v>
      </c>
      <c r="I127" s="577">
        <f t="shared" si="58"/>
        <v>175003.84150566347</v>
      </c>
      <c r="J127" s="514">
        <f t="shared" si="42"/>
        <v>0</v>
      </c>
      <c r="K127" s="514"/>
      <c r="L127" s="525"/>
      <c r="M127" s="514">
        <f t="shared" si="53"/>
        <v>0</v>
      </c>
      <c r="N127" s="525"/>
      <c r="O127" s="514">
        <f t="shared" si="43"/>
        <v>0</v>
      </c>
      <c r="P127" s="514">
        <f t="shared" si="44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2042</v>
      </c>
      <c r="D128" s="374">
        <f>IF(F127+SUM(E$99:E127)=D$92,F127,D$92-SUM(E$99:E127))</f>
        <v>902959.41949721775</v>
      </c>
      <c r="E128" s="522">
        <f t="shared" si="54"/>
        <v>59914.522727272728</v>
      </c>
      <c r="F128" s="523">
        <f t="shared" si="55"/>
        <v>843044.89676994504</v>
      </c>
      <c r="G128" s="523">
        <f t="shared" si="56"/>
        <v>873002.1581335814</v>
      </c>
      <c r="H128" s="526">
        <f t="shared" si="57"/>
        <v>167612.48304131345</v>
      </c>
      <c r="I128" s="577">
        <f t="shared" si="58"/>
        <v>167612.48304131345</v>
      </c>
      <c r="J128" s="514">
        <f t="shared" si="42"/>
        <v>0</v>
      </c>
      <c r="K128" s="514"/>
      <c r="L128" s="525"/>
      <c r="M128" s="514">
        <f t="shared" si="53"/>
        <v>0</v>
      </c>
      <c r="N128" s="525"/>
      <c r="O128" s="514">
        <f t="shared" si="43"/>
        <v>0</v>
      </c>
      <c r="P128" s="514">
        <f t="shared" si="44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2043</v>
      </c>
      <c r="D129" s="374">
        <f>IF(F128+SUM(E$99:E128)=D$92,F128,D$92-SUM(E$99:E128))</f>
        <v>843044.89676994504</v>
      </c>
      <c r="E129" s="522">
        <f t="shared" si="54"/>
        <v>59914.522727272728</v>
      </c>
      <c r="F129" s="523">
        <f t="shared" si="55"/>
        <v>783130.37404267234</v>
      </c>
      <c r="G129" s="523">
        <f t="shared" si="56"/>
        <v>813087.63540630869</v>
      </c>
      <c r="H129" s="526">
        <f t="shared" si="57"/>
        <v>160221.1245769634</v>
      </c>
      <c r="I129" s="577">
        <f t="shared" si="58"/>
        <v>160221.1245769634</v>
      </c>
      <c r="J129" s="514">
        <f t="shared" si="42"/>
        <v>0</v>
      </c>
      <c r="K129" s="514"/>
      <c r="L129" s="525"/>
      <c r="M129" s="514">
        <f t="shared" si="53"/>
        <v>0</v>
      </c>
      <c r="N129" s="525"/>
      <c r="O129" s="514">
        <f t="shared" si="43"/>
        <v>0</v>
      </c>
      <c r="P129" s="514">
        <f t="shared" si="44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2044</v>
      </c>
      <c r="D130" s="374">
        <f>IF(F129+SUM(E$99:E129)=D$92,F129,D$92-SUM(E$99:E129))</f>
        <v>783130.37404267234</v>
      </c>
      <c r="E130" s="522">
        <f t="shared" si="54"/>
        <v>59914.522727272728</v>
      </c>
      <c r="F130" s="523">
        <f t="shared" si="55"/>
        <v>723215.85131539963</v>
      </c>
      <c r="G130" s="523">
        <f t="shared" si="56"/>
        <v>753173.11267903598</v>
      </c>
      <c r="H130" s="526">
        <f t="shared" si="57"/>
        <v>152829.76611261335</v>
      </c>
      <c r="I130" s="577">
        <f t="shared" si="58"/>
        <v>152829.76611261335</v>
      </c>
      <c r="J130" s="514">
        <f t="shared" si="42"/>
        <v>0</v>
      </c>
      <c r="K130" s="514"/>
      <c r="L130" s="525"/>
      <c r="M130" s="514">
        <f t="shared" si="53"/>
        <v>0</v>
      </c>
      <c r="N130" s="525"/>
      <c r="O130" s="514">
        <f t="shared" si="43"/>
        <v>0</v>
      </c>
      <c r="P130" s="514">
        <f t="shared" si="44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2045</v>
      </c>
      <c r="D131" s="374">
        <f>IF(F130+SUM(E$99:E130)=D$92,F130,D$92-SUM(E$99:E130))</f>
        <v>723215.85131539963</v>
      </c>
      <c r="E131" s="522">
        <f t="shared" si="54"/>
        <v>59914.522727272728</v>
      </c>
      <c r="F131" s="523">
        <f t="shared" si="55"/>
        <v>663301.32858812693</v>
      </c>
      <c r="G131" s="523">
        <f t="shared" si="56"/>
        <v>693258.58995176328</v>
      </c>
      <c r="H131" s="526">
        <f t="shared" si="57"/>
        <v>145438.4076482633</v>
      </c>
      <c r="I131" s="577">
        <f t="shared" si="58"/>
        <v>145438.4076482633</v>
      </c>
      <c r="J131" s="514">
        <f t="shared" si="42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2046</v>
      </c>
      <c r="D132" s="374">
        <f>IF(F131+SUM(E$99:E131)=D$92,F131,D$92-SUM(E$99:E131))</f>
        <v>663301.32858812693</v>
      </c>
      <c r="E132" s="522">
        <f t="shared" si="54"/>
        <v>59914.522727272728</v>
      </c>
      <c r="F132" s="523">
        <f t="shared" si="55"/>
        <v>603386.80586085422</v>
      </c>
      <c r="G132" s="523">
        <f t="shared" si="56"/>
        <v>633344.06722449057</v>
      </c>
      <c r="H132" s="526">
        <f t="shared" si="57"/>
        <v>138047.04918391324</v>
      </c>
      <c r="I132" s="577">
        <f t="shared" si="58"/>
        <v>138047.04918391324</v>
      </c>
      <c r="J132" s="514">
        <f t="shared" si="42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2047</v>
      </c>
      <c r="D133" s="374">
        <f>IF(F132+SUM(E$99:E132)=D$92,F132,D$92-SUM(E$99:E132))</f>
        <v>603386.80586085422</v>
      </c>
      <c r="E133" s="522">
        <f t="shared" si="54"/>
        <v>59914.522727272728</v>
      </c>
      <c r="F133" s="523">
        <f t="shared" si="55"/>
        <v>543472.28313358151</v>
      </c>
      <c r="G133" s="523">
        <f t="shared" si="56"/>
        <v>573429.54449721787</v>
      </c>
      <c r="H133" s="526">
        <f t="shared" si="57"/>
        <v>130655.69071956319</v>
      </c>
      <c r="I133" s="577">
        <f t="shared" si="58"/>
        <v>130655.69071956319</v>
      </c>
      <c r="J133" s="514">
        <f t="shared" si="42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2048</v>
      </c>
      <c r="D134" s="374">
        <f>IF(F133+SUM(E$99:E133)=D$92,F133,D$92-SUM(E$99:E133))</f>
        <v>543472.28313358151</v>
      </c>
      <c r="E134" s="522">
        <f t="shared" si="54"/>
        <v>59914.522727272728</v>
      </c>
      <c r="F134" s="523">
        <f t="shared" si="55"/>
        <v>483557.76040630881</v>
      </c>
      <c r="G134" s="523">
        <f t="shared" si="56"/>
        <v>513515.02176994516</v>
      </c>
      <c r="H134" s="526">
        <f t="shared" si="57"/>
        <v>123264.33225521314</v>
      </c>
      <c r="I134" s="577">
        <f t="shared" si="58"/>
        <v>123264.33225521314</v>
      </c>
      <c r="J134" s="514">
        <f t="shared" si="42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2049</v>
      </c>
      <c r="D135" s="374">
        <f>IF(F134+SUM(E$99:E134)=D$92,F134,D$92-SUM(E$99:E134))</f>
        <v>483557.76040630881</v>
      </c>
      <c r="E135" s="522">
        <f t="shared" si="54"/>
        <v>59914.522727272728</v>
      </c>
      <c r="F135" s="523">
        <f t="shared" si="55"/>
        <v>423643.2376790361</v>
      </c>
      <c r="G135" s="523">
        <f t="shared" si="56"/>
        <v>453600.49904267245</v>
      </c>
      <c r="H135" s="526">
        <f t="shared" si="57"/>
        <v>115872.97379086309</v>
      </c>
      <c r="I135" s="577">
        <f t="shared" si="58"/>
        <v>115872.97379086309</v>
      </c>
      <c r="J135" s="514">
        <f t="shared" si="42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2050</v>
      </c>
      <c r="D136" s="374">
        <f>IF(F135+SUM(E$99:E135)=D$92,F135,D$92-SUM(E$99:E135))</f>
        <v>423643.2376790361</v>
      </c>
      <c r="E136" s="522">
        <f t="shared" si="54"/>
        <v>59914.522727272728</v>
      </c>
      <c r="F136" s="523">
        <f t="shared" si="55"/>
        <v>363728.7149517634</v>
      </c>
      <c r="G136" s="523">
        <f t="shared" si="56"/>
        <v>393685.97631539975</v>
      </c>
      <c r="H136" s="526">
        <f t="shared" si="57"/>
        <v>108481.61532651304</v>
      </c>
      <c r="I136" s="577">
        <f t="shared" si="58"/>
        <v>108481.61532651304</v>
      </c>
      <c r="J136" s="514">
        <f t="shared" si="42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2051</v>
      </c>
      <c r="D137" s="374">
        <f>IF(F136+SUM(E$99:E136)=D$92,F136,D$92-SUM(E$99:E136))</f>
        <v>363728.7149517634</v>
      </c>
      <c r="E137" s="522">
        <f t="shared" si="54"/>
        <v>59914.522727272728</v>
      </c>
      <c r="F137" s="523">
        <f t="shared" si="55"/>
        <v>303814.19222449069</v>
      </c>
      <c r="G137" s="523">
        <f t="shared" si="56"/>
        <v>333771.45358812704</v>
      </c>
      <c r="H137" s="526">
        <f t="shared" si="57"/>
        <v>101090.25686216301</v>
      </c>
      <c r="I137" s="577">
        <f t="shared" si="58"/>
        <v>101090.25686216301</v>
      </c>
      <c r="J137" s="514">
        <f t="shared" si="42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2052</v>
      </c>
      <c r="D138" s="374">
        <f>IF(F137+SUM(E$99:E137)=D$92,F137,D$92-SUM(E$99:E137))</f>
        <v>303814.19222449069</v>
      </c>
      <c r="E138" s="522">
        <f t="shared" si="54"/>
        <v>59914.522727272728</v>
      </c>
      <c r="F138" s="523">
        <f t="shared" si="55"/>
        <v>243899.66949721795</v>
      </c>
      <c r="G138" s="523">
        <f t="shared" si="56"/>
        <v>273856.93086085434</v>
      </c>
      <c r="H138" s="526">
        <f t="shared" si="57"/>
        <v>93698.898397812954</v>
      </c>
      <c r="I138" s="577">
        <f t="shared" si="58"/>
        <v>93698.898397812954</v>
      </c>
      <c r="J138" s="514">
        <f t="shared" si="42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2053</v>
      </c>
      <c r="D139" s="374">
        <f>IF(F138+SUM(E$99:E138)=D$92,F138,D$92-SUM(E$99:E138))</f>
        <v>243899.66949721795</v>
      </c>
      <c r="E139" s="522">
        <f t="shared" si="54"/>
        <v>59914.522727272728</v>
      </c>
      <c r="F139" s="523">
        <f t="shared" si="55"/>
        <v>183985.14676994522</v>
      </c>
      <c r="G139" s="523">
        <f t="shared" si="56"/>
        <v>213942.40813358157</v>
      </c>
      <c r="H139" s="526">
        <f t="shared" si="57"/>
        <v>86307.539933462904</v>
      </c>
      <c r="I139" s="577">
        <f t="shared" si="58"/>
        <v>86307.539933462904</v>
      </c>
      <c r="J139" s="514">
        <f t="shared" si="42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2054</v>
      </c>
      <c r="D140" s="374">
        <f>IF(F139+SUM(E$99:E139)=D$92,F139,D$92-SUM(E$99:E139))</f>
        <v>183985.14676994522</v>
      </c>
      <c r="E140" s="522">
        <f t="shared" si="54"/>
        <v>59914.522727272728</v>
      </c>
      <c r="F140" s="523">
        <f t="shared" si="55"/>
        <v>124070.62404267248</v>
      </c>
      <c r="G140" s="523">
        <f t="shared" si="56"/>
        <v>154027.88540630887</v>
      </c>
      <c r="H140" s="526">
        <f t="shared" si="57"/>
        <v>78916.181469112853</v>
      </c>
      <c r="I140" s="577">
        <f t="shared" si="58"/>
        <v>78916.181469112853</v>
      </c>
      <c r="J140" s="514">
        <f t="shared" si="42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2055</v>
      </c>
      <c r="D141" s="374">
        <f>IF(F140+SUM(E$99:E140)=D$92,F140,D$92-SUM(E$99:E140))</f>
        <v>124070.62404267248</v>
      </c>
      <c r="E141" s="522">
        <f t="shared" si="54"/>
        <v>59914.522727272728</v>
      </c>
      <c r="F141" s="523">
        <f t="shared" si="55"/>
        <v>64156.101315399756</v>
      </c>
      <c r="G141" s="523">
        <f t="shared" si="56"/>
        <v>94113.362679036116</v>
      </c>
      <c r="H141" s="526">
        <f t="shared" si="57"/>
        <v>71524.823004762802</v>
      </c>
      <c r="I141" s="577">
        <f t="shared" si="58"/>
        <v>71524.823004762802</v>
      </c>
      <c r="J141" s="514">
        <f t="shared" si="42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2056</v>
      </c>
      <c r="D142" s="374">
        <f>IF(F141+SUM(E$99:E141)=D$92,F141,D$92-SUM(E$99:E141))</f>
        <v>64156.101315399756</v>
      </c>
      <c r="E142" s="522">
        <f t="shared" si="54"/>
        <v>59914.522727272728</v>
      </c>
      <c r="F142" s="523">
        <f t="shared" si="55"/>
        <v>4241.5785881270276</v>
      </c>
      <c r="G142" s="523">
        <f t="shared" si="56"/>
        <v>34198.839951763395</v>
      </c>
      <c r="H142" s="526">
        <f t="shared" si="57"/>
        <v>64133.464540412751</v>
      </c>
      <c r="I142" s="577">
        <f t="shared" si="58"/>
        <v>64133.464540412751</v>
      </c>
      <c r="J142" s="514">
        <f t="shared" si="42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2057</v>
      </c>
      <c r="D143" s="374">
        <f>IF(F142+SUM(E$99:E142)=D$92,F142,D$92-SUM(E$99:E142))</f>
        <v>4241.5785881270276</v>
      </c>
      <c r="E143" s="522">
        <f t="shared" si="54"/>
        <v>4241.5785881270276</v>
      </c>
      <c r="F143" s="523">
        <f t="shared" si="55"/>
        <v>0</v>
      </c>
      <c r="G143" s="523">
        <f t="shared" si="56"/>
        <v>2120.7892940635138</v>
      </c>
      <c r="H143" s="526">
        <f t="shared" si="57"/>
        <v>4503.2098786095257</v>
      </c>
      <c r="I143" s="577">
        <f t="shared" si="58"/>
        <v>4503.2098786095257</v>
      </c>
      <c r="J143" s="514">
        <f t="shared" si="42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42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42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42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42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42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42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42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42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42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42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42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2636239.0000000028</v>
      </c>
      <c r="F155" s="375"/>
      <c r="G155" s="375"/>
      <c r="H155" s="375">
        <f>SUM(H99:H154)</f>
        <v>9594206.0979184695</v>
      </c>
      <c r="I155" s="375">
        <f>SUM(I99:I154)</f>
        <v>9594206.0979184695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topLeftCell="A1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465532.76281125564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465532.76281125564</v>
      </c>
      <c r="O6" s="269"/>
      <c r="P6" s="269"/>
    </row>
    <row r="7" spans="1:16" ht="13.5" thickBot="1">
      <c r="C7" s="467" t="s">
        <v>48</v>
      </c>
      <c r="D7" s="624" t="s">
        <v>326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309</v>
      </c>
      <c r="E9" s="637" t="s">
        <v>325</v>
      </c>
      <c r="F9" s="478"/>
      <c r="G9" s="478"/>
      <c r="H9" s="672" t="s">
        <v>553</v>
      </c>
      <c r="I9" s="479"/>
      <c r="J9" s="480"/>
      <c r="O9" s="481"/>
      <c r="P9" s="272"/>
    </row>
    <row r="10" spans="1:16" ht="13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100387.62790697675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31">
        <v>3403690.8183764145</v>
      </c>
      <c r="E26" s="630">
        <v>102777.80952380953</v>
      </c>
      <c r="F26" s="631">
        <v>3300913.0088526048</v>
      </c>
      <c r="G26" s="630">
        <v>479724.37067958177</v>
      </c>
      <c r="H26" s="639">
        <v>479724.37067958177</v>
      </c>
      <c r="I26" s="511">
        <f t="shared" si="6"/>
        <v>0</v>
      </c>
      <c r="J26" s="511"/>
      <c r="K26" s="518">
        <f t="shared" ref="K26" si="18">G26</f>
        <v>479724.37067958177</v>
      </c>
      <c r="L26" s="519">
        <f t="shared" ref="L26" si="19">IF(K26&lt;&gt;0,+G26-K26,0)</f>
        <v>0</v>
      </c>
      <c r="M26" s="518">
        <f t="shared" ref="M26" si="20">H26</f>
        <v>479724.37067958177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31">
        <v>3300913.0088526048</v>
      </c>
      <c r="E27" s="630">
        <v>102777.80952380953</v>
      </c>
      <c r="F27" s="631">
        <v>3198135.1993287951</v>
      </c>
      <c r="G27" s="630">
        <v>513279.7520559628</v>
      </c>
      <c r="H27" s="639">
        <v>513279.7520559628</v>
      </c>
      <c r="I27" s="511">
        <f t="shared" si="6"/>
        <v>0</v>
      </c>
      <c r="J27" s="511"/>
      <c r="K27" s="518">
        <f t="shared" ref="K27" si="21">G27</f>
        <v>513279.7520559628</v>
      </c>
      <c r="L27" s="519">
        <f t="shared" ref="L27" si="22">IF(K27&lt;&gt;0,+G27-K27,0)</f>
        <v>0</v>
      </c>
      <c r="M27" s="518">
        <f t="shared" ref="M27" si="23">H27</f>
        <v>513279.7520559628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3">
      <c r="B28" s="195" t="str">
        <f t="shared" si="5"/>
        <v/>
      </c>
      <c r="C28" s="669">
        <f>IF(D11="","-",+C27+1)</f>
        <v>2024</v>
      </c>
      <c r="D28" s="631">
        <v>3198135.1993287951</v>
      </c>
      <c r="E28" s="630">
        <v>98106.090909090912</v>
      </c>
      <c r="F28" s="631">
        <v>3100029.1084197043</v>
      </c>
      <c r="G28" s="630">
        <v>474506.84810459183</v>
      </c>
      <c r="H28" s="639">
        <v>474506.84810459183</v>
      </c>
      <c r="I28" s="511">
        <f t="shared" si="6"/>
        <v>0</v>
      </c>
      <c r="J28" s="511"/>
      <c r="K28" s="518">
        <f t="shared" ref="K28" si="26">G28</f>
        <v>474506.84810459183</v>
      </c>
      <c r="L28" s="519">
        <f t="shared" ref="L28" si="27">IF(K28&lt;&gt;0,+G28-K28,0)</f>
        <v>0</v>
      </c>
      <c r="M28" s="518">
        <f t="shared" ref="M28" si="28">H28</f>
        <v>474506.84810459183</v>
      </c>
      <c r="N28" s="514">
        <f t="shared" ref="N28" si="29">IF(M28&lt;&gt;0,+H28-M28,0)</f>
        <v>0</v>
      </c>
      <c r="O28" s="514">
        <f t="shared" ref="O28" si="30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3100029.1084197043</v>
      </c>
      <c r="E29" s="522">
        <f t="shared" ref="E29:E72" si="31">IF(+$I$14&lt;F28,$I$14,D29)</f>
        <v>100387.62790697675</v>
      </c>
      <c r="F29" s="523">
        <f t="shared" ref="F29:F72" si="32">+D29-E29</f>
        <v>2999641.4805127275</v>
      </c>
      <c r="G29" s="524">
        <f t="shared" ref="G29:G52" si="33">+I$12*((D29+F29)/2)+E29</f>
        <v>465532.76281125564</v>
      </c>
      <c r="H29" s="491">
        <f t="shared" ref="H29:H52" si="34">+I$13*((D29+F29)/2)+E29</f>
        <v>465532.76281125564</v>
      </c>
      <c r="I29" s="511">
        <f t="shared" si="6"/>
        <v>0</v>
      </c>
      <c r="J29" s="511"/>
      <c r="K29" s="525"/>
      <c r="L29" s="514">
        <f t="shared" ref="L29:L72" si="3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2999641.4805127275</v>
      </c>
      <c r="E30" s="522">
        <f t="shared" si="31"/>
        <v>100387.62790697675</v>
      </c>
      <c r="F30" s="523">
        <f t="shared" si="32"/>
        <v>2899253.8526057508</v>
      </c>
      <c r="G30" s="524">
        <f t="shared" si="33"/>
        <v>453513.73542268667</v>
      </c>
      <c r="H30" s="491">
        <f t="shared" si="34"/>
        <v>453513.73542268667</v>
      </c>
      <c r="I30" s="511">
        <f t="shared" si="6"/>
        <v>0</v>
      </c>
      <c r="J30" s="511"/>
      <c r="K30" s="525"/>
      <c r="L30" s="514">
        <f t="shared" si="3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2899253.8526057508</v>
      </c>
      <c r="E31" s="522">
        <f t="shared" si="31"/>
        <v>100387.62790697675</v>
      </c>
      <c r="F31" s="523">
        <f t="shared" si="32"/>
        <v>2798866.2246987741</v>
      </c>
      <c r="G31" s="524">
        <f t="shared" si="33"/>
        <v>441494.70803411782</v>
      </c>
      <c r="H31" s="491">
        <f t="shared" si="34"/>
        <v>441494.70803411782</v>
      </c>
      <c r="I31" s="511">
        <f t="shared" si="6"/>
        <v>0</v>
      </c>
      <c r="J31" s="511"/>
      <c r="K31" s="525"/>
      <c r="L31" s="514">
        <f t="shared" si="3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2798866.2246987741</v>
      </c>
      <c r="E32" s="522">
        <f t="shared" si="31"/>
        <v>100387.62790697675</v>
      </c>
      <c r="F32" s="523">
        <f t="shared" si="32"/>
        <v>2698478.5967917973</v>
      </c>
      <c r="G32" s="524">
        <f t="shared" si="33"/>
        <v>429475.68064554885</v>
      </c>
      <c r="H32" s="491">
        <f t="shared" si="34"/>
        <v>429475.68064554885</v>
      </c>
      <c r="I32" s="511">
        <f t="shared" si="6"/>
        <v>0</v>
      </c>
      <c r="J32" s="511"/>
      <c r="K32" s="525"/>
      <c r="L32" s="514">
        <f t="shared" si="3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2698478.5967917973</v>
      </c>
      <c r="E33" s="522">
        <f t="shared" si="31"/>
        <v>100387.62790697675</v>
      </c>
      <c r="F33" s="523">
        <f t="shared" si="32"/>
        <v>2598090.9688848206</v>
      </c>
      <c r="G33" s="524">
        <f t="shared" si="33"/>
        <v>417456.65325698</v>
      </c>
      <c r="H33" s="491">
        <f t="shared" si="34"/>
        <v>417456.65325698</v>
      </c>
      <c r="I33" s="511">
        <f t="shared" si="6"/>
        <v>0</v>
      </c>
      <c r="J33" s="511"/>
      <c r="K33" s="525"/>
      <c r="L33" s="514">
        <f t="shared" si="3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2598090.9688848206</v>
      </c>
      <c r="E34" s="522">
        <f t="shared" si="31"/>
        <v>100387.62790697675</v>
      </c>
      <c r="F34" s="523">
        <f t="shared" si="32"/>
        <v>2497703.3409778439</v>
      </c>
      <c r="G34" s="524">
        <f t="shared" si="33"/>
        <v>405437.62586841104</v>
      </c>
      <c r="H34" s="491">
        <f t="shared" si="34"/>
        <v>405437.62586841104</v>
      </c>
      <c r="I34" s="511">
        <f t="shared" si="6"/>
        <v>0</v>
      </c>
      <c r="J34" s="511"/>
      <c r="K34" s="525"/>
      <c r="L34" s="514">
        <f t="shared" si="3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2497703.3409778439</v>
      </c>
      <c r="E35" s="522">
        <f t="shared" si="31"/>
        <v>100387.62790697675</v>
      </c>
      <c r="F35" s="523">
        <f t="shared" si="32"/>
        <v>2397315.7130708671</v>
      </c>
      <c r="G35" s="524">
        <f t="shared" si="33"/>
        <v>393418.59847984219</v>
      </c>
      <c r="H35" s="491">
        <f t="shared" si="34"/>
        <v>393418.59847984219</v>
      </c>
      <c r="I35" s="511">
        <f t="shared" si="6"/>
        <v>0</v>
      </c>
      <c r="J35" s="511"/>
      <c r="K35" s="525"/>
      <c r="L35" s="514">
        <f t="shared" si="3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2397315.7130708671</v>
      </c>
      <c r="E36" s="522">
        <f t="shared" si="31"/>
        <v>100387.62790697675</v>
      </c>
      <c r="F36" s="523">
        <f t="shared" si="32"/>
        <v>2296928.0851638904</v>
      </c>
      <c r="G36" s="524">
        <f t="shared" si="33"/>
        <v>381399.57109127322</v>
      </c>
      <c r="H36" s="491">
        <f t="shared" si="34"/>
        <v>381399.57109127322</v>
      </c>
      <c r="I36" s="511">
        <f t="shared" si="6"/>
        <v>0</v>
      </c>
      <c r="J36" s="511"/>
      <c r="K36" s="525"/>
      <c r="L36" s="514">
        <f t="shared" si="3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2296928.0851638904</v>
      </c>
      <c r="E37" s="522">
        <f t="shared" si="31"/>
        <v>100387.62790697675</v>
      </c>
      <c r="F37" s="523">
        <f t="shared" si="32"/>
        <v>2196540.4572569137</v>
      </c>
      <c r="G37" s="524">
        <f t="shared" si="33"/>
        <v>369380.54370270437</v>
      </c>
      <c r="H37" s="491">
        <f t="shared" si="34"/>
        <v>369380.54370270437</v>
      </c>
      <c r="I37" s="511">
        <f t="shared" si="6"/>
        <v>0</v>
      </c>
      <c r="J37" s="511"/>
      <c r="K37" s="525"/>
      <c r="L37" s="514">
        <f t="shared" si="3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2196540.4572569137</v>
      </c>
      <c r="E38" s="522">
        <f t="shared" si="31"/>
        <v>100387.62790697675</v>
      </c>
      <c r="F38" s="523">
        <f t="shared" si="32"/>
        <v>2096152.8293499369</v>
      </c>
      <c r="G38" s="524">
        <f t="shared" si="33"/>
        <v>357361.5163141354</v>
      </c>
      <c r="H38" s="491">
        <f t="shared" si="34"/>
        <v>357361.5163141354</v>
      </c>
      <c r="I38" s="511">
        <f t="shared" si="6"/>
        <v>0</v>
      </c>
      <c r="J38" s="511"/>
      <c r="K38" s="525"/>
      <c r="L38" s="514">
        <f t="shared" si="3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2096152.8293499369</v>
      </c>
      <c r="E39" s="522">
        <f t="shared" si="31"/>
        <v>100387.62790697675</v>
      </c>
      <c r="F39" s="523">
        <f t="shared" si="32"/>
        <v>1995765.2014429602</v>
      </c>
      <c r="G39" s="524">
        <f t="shared" si="33"/>
        <v>345342.48892556655</v>
      </c>
      <c r="H39" s="491">
        <f t="shared" si="34"/>
        <v>345342.48892556655</v>
      </c>
      <c r="I39" s="511">
        <f t="shared" si="6"/>
        <v>0</v>
      </c>
      <c r="J39" s="511"/>
      <c r="K39" s="525"/>
      <c r="L39" s="514">
        <f t="shared" si="3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1995765.2014429602</v>
      </c>
      <c r="E40" s="522">
        <f t="shared" si="31"/>
        <v>100387.62790697675</v>
      </c>
      <c r="F40" s="523">
        <f t="shared" si="32"/>
        <v>1895377.5735359835</v>
      </c>
      <c r="G40" s="524">
        <f t="shared" si="33"/>
        <v>333323.46153699764</v>
      </c>
      <c r="H40" s="491">
        <f t="shared" si="34"/>
        <v>333323.46153699764</v>
      </c>
      <c r="I40" s="511">
        <f t="shared" si="6"/>
        <v>0</v>
      </c>
      <c r="J40" s="511"/>
      <c r="K40" s="525"/>
      <c r="L40" s="514">
        <f t="shared" si="3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1895377.5735359835</v>
      </c>
      <c r="E41" s="522">
        <f t="shared" si="31"/>
        <v>100387.62790697675</v>
      </c>
      <c r="F41" s="523">
        <f t="shared" si="32"/>
        <v>1794989.9456290067</v>
      </c>
      <c r="G41" s="524">
        <f t="shared" si="33"/>
        <v>321304.43414842873</v>
      </c>
      <c r="H41" s="491">
        <f t="shared" si="34"/>
        <v>321304.43414842873</v>
      </c>
      <c r="I41" s="511">
        <f t="shared" si="6"/>
        <v>0</v>
      </c>
      <c r="J41" s="511"/>
      <c r="K41" s="525"/>
      <c r="L41" s="514">
        <f t="shared" si="3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1794989.9456290067</v>
      </c>
      <c r="E42" s="522">
        <f t="shared" si="31"/>
        <v>100387.62790697675</v>
      </c>
      <c r="F42" s="523">
        <f t="shared" si="32"/>
        <v>1694602.31772203</v>
      </c>
      <c r="G42" s="524">
        <f t="shared" si="33"/>
        <v>309285.40675985982</v>
      </c>
      <c r="H42" s="491">
        <f t="shared" si="34"/>
        <v>309285.40675985982</v>
      </c>
      <c r="I42" s="511">
        <f t="shared" si="6"/>
        <v>0</v>
      </c>
      <c r="J42" s="511"/>
      <c r="K42" s="525"/>
      <c r="L42" s="514">
        <f t="shared" si="3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1694602.31772203</v>
      </c>
      <c r="E43" s="522">
        <f t="shared" si="31"/>
        <v>100387.62790697675</v>
      </c>
      <c r="F43" s="523">
        <f t="shared" si="32"/>
        <v>1594214.6898150533</v>
      </c>
      <c r="G43" s="524">
        <f t="shared" si="33"/>
        <v>297266.37937129091</v>
      </c>
      <c r="H43" s="491">
        <f t="shared" si="34"/>
        <v>297266.37937129091</v>
      </c>
      <c r="I43" s="511">
        <f t="shared" si="6"/>
        <v>0</v>
      </c>
      <c r="J43" s="511"/>
      <c r="K43" s="525"/>
      <c r="L43" s="514">
        <f t="shared" si="3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1594214.6898150533</v>
      </c>
      <c r="E44" s="522">
        <f t="shared" si="31"/>
        <v>100387.62790697675</v>
      </c>
      <c r="F44" s="523">
        <f t="shared" si="32"/>
        <v>1493827.0619080765</v>
      </c>
      <c r="G44" s="524">
        <f t="shared" si="33"/>
        <v>285247.351982722</v>
      </c>
      <c r="H44" s="491">
        <f t="shared" si="34"/>
        <v>285247.351982722</v>
      </c>
      <c r="I44" s="511">
        <f t="shared" si="6"/>
        <v>0</v>
      </c>
      <c r="J44" s="511"/>
      <c r="K44" s="525"/>
      <c r="L44" s="514">
        <f t="shared" si="3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1493827.0619080765</v>
      </c>
      <c r="E45" s="522">
        <f t="shared" si="31"/>
        <v>100387.62790697675</v>
      </c>
      <c r="F45" s="523">
        <f t="shared" si="32"/>
        <v>1393439.4340010998</v>
      </c>
      <c r="G45" s="524">
        <f t="shared" si="33"/>
        <v>273228.32459415309</v>
      </c>
      <c r="H45" s="491">
        <f t="shared" si="34"/>
        <v>273228.32459415309</v>
      </c>
      <c r="I45" s="511">
        <f t="shared" si="6"/>
        <v>0</v>
      </c>
      <c r="J45" s="511"/>
      <c r="K45" s="525"/>
      <c r="L45" s="514">
        <f t="shared" si="3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1393439.4340010998</v>
      </c>
      <c r="E46" s="522">
        <f t="shared" si="31"/>
        <v>100387.62790697675</v>
      </c>
      <c r="F46" s="523">
        <f t="shared" si="32"/>
        <v>1293051.8060941231</v>
      </c>
      <c r="G46" s="524">
        <f t="shared" si="33"/>
        <v>261209.29720558418</v>
      </c>
      <c r="H46" s="491">
        <f t="shared" si="34"/>
        <v>261209.29720558418</v>
      </c>
      <c r="I46" s="511">
        <f t="shared" si="6"/>
        <v>0</v>
      </c>
      <c r="J46" s="511"/>
      <c r="K46" s="525"/>
      <c r="L46" s="514">
        <f t="shared" si="3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1293051.8060941231</v>
      </c>
      <c r="E47" s="522">
        <f t="shared" si="31"/>
        <v>100387.62790697675</v>
      </c>
      <c r="F47" s="523">
        <f t="shared" si="32"/>
        <v>1192664.1781871463</v>
      </c>
      <c r="G47" s="524">
        <f t="shared" si="33"/>
        <v>249190.26981701527</v>
      </c>
      <c r="H47" s="491">
        <f t="shared" si="34"/>
        <v>249190.26981701527</v>
      </c>
      <c r="I47" s="511">
        <f t="shared" si="6"/>
        <v>0</v>
      </c>
      <c r="J47" s="511"/>
      <c r="K47" s="525"/>
      <c r="L47" s="514">
        <f t="shared" si="3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1192664.1781871463</v>
      </c>
      <c r="E48" s="522">
        <f t="shared" si="31"/>
        <v>100387.62790697675</v>
      </c>
      <c r="F48" s="523">
        <f t="shared" si="32"/>
        <v>1092276.5502801696</v>
      </c>
      <c r="G48" s="524">
        <f t="shared" si="33"/>
        <v>237171.24242844636</v>
      </c>
      <c r="H48" s="491">
        <f t="shared" si="34"/>
        <v>237171.24242844636</v>
      </c>
      <c r="I48" s="511">
        <f t="shared" si="6"/>
        <v>0</v>
      </c>
      <c r="J48" s="511"/>
      <c r="K48" s="525"/>
      <c r="L48" s="514">
        <f t="shared" si="3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1092276.5502801696</v>
      </c>
      <c r="E49" s="522">
        <f t="shared" si="31"/>
        <v>100387.62790697675</v>
      </c>
      <c r="F49" s="523">
        <f t="shared" si="32"/>
        <v>991888.92237319285</v>
      </c>
      <c r="G49" s="524">
        <f t="shared" si="33"/>
        <v>225152.21503987745</v>
      </c>
      <c r="H49" s="491">
        <f t="shared" si="34"/>
        <v>225152.21503987745</v>
      </c>
      <c r="I49" s="511">
        <f t="shared" si="6"/>
        <v>0</v>
      </c>
      <c r="J49" s="511"/>
      <c r="K49" s="525"/>
      <c r="L49" s="514">
        <f t="shared" si="3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991888.92237319285</v>
      </c>
      <c r="E50" s="522">
        <f t="shared" si="31"/>
        <v>100387.62790697675</v>
      </c>
      <c r="F50" s="523">
        <f t="shared" si="32"/>
        <v>891501.29446621612</v>
      </c>
      <c r="G50" s="524">
        <f t="shared" si="33"/>
        <v>213133.18765130854</v>
      </c>
      <c r="H50" s="491">
        <f t="shared" si="34"/>
        <v>213133.18765130854</v>
      </c>
      <c r="I50" s="511">
        <f t="shared" si="6"/>
        <v>0</v>
      </c>
      <c r="J50" s="511"/>
      <c r="K50" s="525"/>
      <c r="L50" s="514">
        <f t="shared" si="3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891501.29446621612</v>
      </c>
      <c r="E51" s="522">
        <f t="shared" si="31"/>
        <v>100387.62790697675</v>
      </c>
      <c r="F51" s="523">
        <f t="shared" si="32"/>
        <v>791113.66655923938</v>
      </c>
      <c r="G51" s="524">
        <f t="shared" si="33"/>
        <v>201114.16026273964</v>
      </c>
      <c r="H51" s="491">
        <f t="shared" si="34"/>
        <v>201114.16026273964</v>
      </c>
      <c r="I51" s="511">
        <f t="shared" si="6"/>
        <v>0</v>
      </c>
      <c r="J51" s="511"/>
      <c r="K51" s="525"/>
      <c r="L51" s="514">
        <f t="shared" si="3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791113.66655923938</v>
      </c>
      <c r="E52" s="522">
        <f t="shared" si="31"/>
        <v>100387.62790697675</v>
      </c>
      <c r="F52" s="523">
        <f t="shared" si="32"/>
        <v>690726.03865226265</v>
      </c>
      <c r="G52" s="524">
        <f t="shared" si="33"/>
        <v>189095.13287417073</v>
      </c>
      <c r="H52" s="491">
        <f t="shared" si="34"/>
        <v>189095.13287417073</v>
      </c>
      <c r="I52" s="511">
        <f t="shared" si="6"/>
        <v>0</v>
      </c>
      <c r="J52" s="511"/>
      <c r="K52" s="525"/>
      <c r="L52" s="514">
        <f t="shared" si="3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690726.03865226265</v>
      </c>
      <c r="E53" s="522">
        <f t="shared" si="31"/>
        <v>100387.62790697675</v>
      </c>
      <c r="F53" s="523">
        <f t="shared" si="32"/>
        <v>590338.41074528592</v>
      </c>
      <c r="G53" s="524">
        <f t="shared" ref="G53:G72" si="36">+I$12*((D53+F53)/2)+E53</f>
        <v>177076.10548560182</v>
      </c>
      <c r="H53" s="491">
        <f t="shared" ref="H53:H72" si="37">+I$13*((D53+F53)/2)+E53</f>
        <v>177076.10548560182</v>
      </c>
      <c r="I53" s="511">
        <f t="shared" si="6"/>
        <v>0</v>
      </c>
      <c r="J53" s="511"/>
      <c r="K53" s="525"/>
      <c r="L53" s="514">
        <f t="shared" si="3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590338.41074528592</v>
      </c>
      <c r="E54" s="522">
        <f t="shared" si="31"/>
        <v>100387.62790697675</v>
      </c>
      <c r="F54" s="523">
        <f t="shared" si="32"/>
        <v>489950.78283830918</v>
      </c>
      <c r="G54" s="524">
        <f t="shared" si="36"/>
        <v>165057.07809703291</v>
      </c>
      <c r="H54" s="491">
        <f t="shared" si="37"/>
        <v>165057.07809703291</v>
      </c>
      <c r="I54" s="511">
        <f t="shared" si="6"/>
        <v>0</v>
      </c>
      <c r="J54" s="511"/>
      <c r="K54" s="525"/>
      <c r="L54" s="514">
        <f t="shared" si="3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489950.78283830918</v>
      </c>
      <c r="E55" s="522">
        <f t="shared" si="31"/>
        <v>100387.62790697675</v>
      </c>
      <c r="F55" s="523">
        <f t="shared" si="32"/>
        <v>389563.15493133245</v>
      </c>
      <c r="G55" s="524">
        <f t="shared" si="36"/>
        <v>153038.050708464</v>
      </c>
      <c r="H55" s="491">
        <f t="shared" si="37"/>
        <v>153038.050708464</v>
      </c>
      <c r="I55" s="511">
        <f t="shared" si="6"/>
        <v>0</v>
      </c>
      <c r="J55" s="511"/>
      <c r="K55" s="525"/>
      <c r="L55" s="514">
        <f t="shared" si="3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389563.15493133245</v>
      </c>
      <c r="E56" s="522">
        <f t="shared" si="31"/>
        <v>100387.62790697675</v>
      </c>
      <c r="F56" s="523">
        <f t="shared" si="32"/>
        <v>289175.52702435572</v>
      </c>
      <c r="G56" s="524">
        <f t="shared" si="36"/>
        <v>141019.02331989509</v>
      </c>
      <c r="H56" s="491">
        <f t="shared" si="37"/>
        <v>141019.02331989509</v>
      </c>
      <c r="I56" s="511">
        <f t="shared" si="6"/>
        <v>0</v>
      </c>
      <c r="J56" s="511"/>
      <c r="K56" s="525"/>
      <c r="L56" s="514">
        <f t="shared" si="3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289175.52702435572</v>
      </c>
      <c r="E57" s="522">
        <f t="shared" si="31"/>
        <v>100387.62790697675</v>
      </c>
      <c r="F57" s="523">
        <f t="shared" si="32"/>
        <v>188787.89911737898</v>
      </c>
      <c r="G57" s="524">
        <f t="shared" si="36"/>
        <v>128999.99593132619</v>
      </c>
      <c r="H57" s="491">
        <f t="shared" si="37"/>
        <v>128999.99593132619</v>
      </c>
      <c r="I57" s="511">
        <f t="shared" si="6"/>
        <v>0</v>
      </c>
      <c r="J57" s="511"/>
      <c r="K57" s="525"/>
      <c r="L57" s="514">
        <f t="shared" si="3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188787.89911737898</v>
      </c>
      <c r="E58" s="522">
        <f t="shared" si="31"/>
        <v>100387.62790697675</v>
      </c>
      <c r="F58" s="523">
        <f t="shared" si="32"/>
        <v>88400.271210402236</v>
      </c>
      <c r="G58" s="524">
        <f t="shared" si="36"/>
        <v>116980.96854275728</v>
      </c>
      <c r="H58" s="491">
        <f t="shared" si="37"/>
        <v>116980.96854275728</v>
      </c>
      <c r="I58" s="511">
        <f t="shared" si="6"/>
        <v>0</v>
      </c>
      <c r="J58" s="511"/>
      <c r="K58" s="525"/>
      <c r="L58" s="514">
        <f t="shared" si="3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88400.271210402236</v>
      </c>
      <c r="E59" s="522">
        <f t="shared" si="31"/>
        <v>88400.271210402236</v>
      </c>
      <c r="F59" s="523">
        <f t="shared" si="32"/>
        <v>0</v>
      </c>
      <c r="G59" s="524">
        <f t="shared" si="36"/>
        <v>93692.184681150276</v>
      </c>
      <c r="H59" s="491">
        <f t="shared" si="37"/>
        <v>93692.184681150276</v>
      </c>
      <c r="I59" s="511">
        <f t="shared" si="6"/>
        <v>0</v>
      </c>
      <c r="J59" s="511"/>
      <c r="K59" s="525"/>
      <c r="L59" s="514">
        <f t="shared" si="3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31"/>
        <v>0</v>
      </c>
      <c r="F60" s="523">
        <f t="shared" si="32"/>
        <v>0</v>
      </c>
      <c r="G60" s="524">
        <f t="shared" si="36"/>
        <v>0</v>
      </c>
      <c r="H60" s="491">
        <f t="shared" si="37"/>
        <v>0</v>
      </c>
      <c r="I60" s="511">
        <f t="shared" si="6"/>
        <v>0</v>
      </c>
      <c r="J60" s="511"/>
      <c r="K60" s="525"/>
      <c r="L60" s="514">
        <f t="shared" si="3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31"/>
        <v>0</v>
      </c>
      <c r="F61" s="523">
        <f t="shared" si="32"/>
        <v>0</v>
      </c>
      <c r="G61" s="524">
        <f t="shared" si="36"/>
        <v>0</v>
      </c>
      <c r="H61" s="491">
        <f t="shared" si="37"/>
        <v>0</v>
      </c>
      <c r="I61" s="511">
        <f t="shared" si="6"/>
        <v>0</v>
      </c>
      <c r="J61" s="511"/>
      <c r="K61" s="525"/>
      <c r="L61" s="514">
        <f t="shared" si="3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31"/>
        <v>0</v>
      </c>
      <c r="F62" s="523">
        <f t="shared" si="32"/>
        <v>0</v>
      </c>
      <c r="G62" s="524">
        <f t="shared" si="36"/>
        <v>0</v>
      </c>
      <c r="H62" s="491">
        <f t="shared" si="37"/>
        <v>0</v>
      </c>
      <c r="I62" s="511">
        <f t="shared" si="6"/>
        <v>0</v>
      </c>
      <c r="J62" s="511"/>
      <c r="K62" s="525"/>
      <c r="L62" s="514">
        <f t="shared" si="3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31"/>
        <v>0</v>
      </c>
      <c r="F63" s="523">
        <f t="shared" si="32"/>
        <v>0</v>
      </c>
      <c r="G63" s="524">
        <f t="shared" si="36"/>
        <v>0</v>
      </c>
      <c r="H63" s="491">
        <f t="shared" si="37"/>
        <v>0</v>
      </c>
      <c r="I63" s="511">
        <f t="shared" si="6"/>
        <v>0</v>
      </c>
      <c r="J63" s="511"/>
      <c r="K63" s="525"/>
      <c r="L63" s="514">
        <f t="shared" si="3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31"/>
        <v>0</v>
      </c>
      <c r="F64" s="523">
        <f t="shared" si="32"/>
        <v>0</v>
      </c>
      <c r="G64" s="524">
        <f t="shared" si="36"/>
        <v>0</v>
      </c>
      <c r="H64" s="491">
        <f t="shared" si="37"/>
        <v>0</v>
      </c>
      <c r="I64" s="511">
        <f t="shared" si="6"/>
        <v>0</v>
      </c>
      <c r="J64" s="511"/>
      <c r="K64" s="525"/>
      <c r="L64" s="514">
        <f t="shared" si="3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31"/>
        <v>0</v>
      </c>
      <c r="F65" s="523">
        <f t="shared" si="32"/>
        <v>0</v>
      </c>
      <c r="G65" s="524">
        <f t="shared" si="36"/>
        <v>0</v>
      </c>
      <c r="H65" s="491">
        <f t="shared" si="37"/>
        <v>0</v>
      </c>
      <c r="I65" s="511">
        <f t="shared" si="6"/>
        <v>0</v>
      </c>
      <c r="J65" s="511"/>
      <c r="K65" s="525"/>
      <c r="L65" s="514">
        <f t="shared" si="3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31"/>
        <v>0</v>
      </c>
      <c r="F66" s="523">
        <f t="shared" si="32"/>
        <v>0</v>
      </c>
      <c r="G66" s="524">
        <f t="shared" si="36"/>
        <v>0</v>
      </c>
      <c r="H66" s="491">
        <f t="shared" si="37"/>
        <v>0</v>
      </c>
      <c r="I66" s="511">
        <f t="shared" si="6"/>
        <v>0</v>
      </c>
      <c r="J66" s="511"/>
      <c r="K66" s="525"/>
      <c r="L66" s="514">
        <f t="shared" si="3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31"/>
        <v>0</v>
      </c>
      <c r="F67" s="523">
        <f t="shared" si="32"/>
        <v>0</v>
      </c>
      <c r="G67" s="524">
        <f t="shared" si="36"/>
        <v>0</v>
      </c>
      <c r="H67" s="491">
        <f t="shared" si="37"/>
        <v>0</v>
      </c>
      <c r="I67" s="511">
        <f t="shared" si="6"/>
        <v>0</v>
      </c>
      <c r="J67" s="511"/>
      <c r="K67" s="525"/>
      <c r="L67" s="514">
        <f t="shared" si="3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31"/>
        <v>0</v>
      </c>
      <c r="F68" s="523">
        <f t="shared" si="32"/>
        <v>0</v>
      </c>
      <c r="G68" s="524">
        <f t="shared" si="36"/>
        <v>0</v>
      </c>
      <c r="H68" s="491">
        <f t="shared" si="37"/>
        <v>0</v>
      </c>
      <c r="I68" s="511">
        <f t="shared" si="6"/>
        <v>0</v>
      </c>
      <c r="J68" s="511"/>
      <c r="K68" s="525"/>
      <c r="L68" s="514">
        <f t="shared" si="3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31"/>
        <v>0</v>
      </c>
      <c r="F69" s="523">
        <f t="shared" si="32"/>
        <v>0</v>
      </c>
      <c r="G69" s="524">
        <f t="shared" si="36"/>
        <v>0</v>
      </c>
      <c r="H69" s="491">
        <f t="shared" si="37"/>
        <v>0</v>
      </c>
      <c r="I69" s="511">
        <f t="shared" si="6"/>
        <v>0</v>
      </c>
      <c r="J69" s="511"/>
      <c r="K69" s="525"/>
      <c r="L69" s="514">
        <f t="shared" si="3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31"/>
        <v>0</v>
      </c>
      <c r="F70" s="523">
        <f t="shared" si="32"/>
        <v>0</v>
      </c>
      <c r="G70" s="524">
        <f t="shared" si="36"/>
        <v>0</v>
      </c>
      <c r="H70" s="491">
        <f t="shared" si="37"/>
        <v>0</v>
      </c>
      <c r="I70" s="511">
        <f t="shared" si="6"/>
        <v>0</v>
      </c>
      <c r="J70" s="511"/>
      <c r="K70" s="525"/>
      <c r="L70" s="514">
        <f t="shared" si="3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31"/>
        <v>0</v>
      </c>
      <c r="F71" s="523">
        <f t="shared" si="32"/>
        <v>0</v>
      </c>
      <c r="G71" s="524">
        <f t="shared" si="36"/>
        <v>0</v>
      </c>
      <c r="H71" s="491">
        <f t="shared" si="37"/>
        <v>0</v>
      </c>
      <c r="I71" s="511">
        <f t="shared" si="6"/>
        <v>0</v>
      </c>
      <c r="J71" s="511"/>
      <c r="K71" s="525"/>
      <c r="L71" s="514">
        <f t="shared" si="3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31"/>
        <v>0</v>
      </c>
      <c r="F72" s="523">
        <f t="shared" si="32"/>
        <v>0</v>
      </c>
      <c r="G72" s="524">
        <f t="shared" si="36"/>
        <v>0</v>
      </c>
      <c r="H72" s="491">
        <f t="shared" si="37"/>
        <v>0</v>
      </c>
      <c r="I72" s="511">
        <f t="shared" si="6"/>
        <v>0</v>
      </c>
      <c r="J72" s="511"/>
      <c r="K72" s="532"/>
      <c r="L72" s="533">
        <f t="shared" si="3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4316668</v>
      </c>
      <c r="F73" s="375"/>
      <c r="G73" s="375">
        <f>SUM(G17:G72)</f>
        <v>15535467.545353709</v>
      </c>
      <c r="H73" s="375">
        <f>SUM(H17:H72)</f>
        <v>15535467.545353709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513279.7520559628</v>
      </c>
      <c r="N87" s="546">
        <f>IF(J92&lt;D11,0,VLOOKUP(J92,C17:O72,11))</f>
        <v>513279.7520559628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500183.75101273519</v>
      </c>
      <c r="N88" s="550">
        <f>IF(J92&lt;D11,0,VLOOKUP(J92,C99:P154,7))</f>
        <v>500183.75101273519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-13096.001043227618</v>
      </c>
      <c r="N89" s="555">
        <f>+N88-N87</f>
        <v>-13096.001043227618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98106.090909090912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38">H99</f>
        <v>371812.50753135112</v>
      </c>
      <c r="M99" s="519">
        <f t="shared" ref="M99:M104" si="39">IF(L99&lt;&gt;0,+H99-L99,0)</f>
        <v>0</v>
      </c>
      <c r="N99" s="518">
        <f t="shared" ref="N99:N104" si="40">I99</f>
        <v>371812.50753135112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38"/>
        <v>670815.62922303798</v>
      </c>
      <c r="M100" s="519">
        <f t="shared" si="39"/>
        <v>0</v>
      </c>
      <c r="N100" s="518">
        <f t="shared" si="40"/>
        <v>670815.62922303798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41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38"/>
        <v>639981.58365995577</v>
      </c>
      <c r="M101" s="519">
        <f t="shared" si="39"/>
        <v>0</v>
      </c>
      <c r="N101" s="518">
        <f t="shared" si="40"/>
        <v>639981.58365995577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41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42">+I102-H102</f>
        <v>0</v>
      </c>
      <c r="K102" s="514"/>
      <c r="L102" s="518">
        <f t="shared" si="38"/>
        <v>605049.52036198007</v>
      </c>
      <c r="M102" s="519">
        <f t="shared" si="39"/>
        <v>0</v>
      </c>
      <c r="N102" s="518">
        <f t="shared" si="40"/>
        <v>605049.52036198007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41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42"/>
        <v>0</v>
      </c>
      <c r="K103" s="514"/>
      <c r="L103" s="518">
        <f t="shared" si="38"/>
        <v>573321.60174828372</v>
      </c>
      <c r="M103" s="519">
        <f t="shared" si="39"/>
        <v>0</v>
      </c>
      <c r="N103" s="518">
        <f t="shared" si="40"/>
        <v>573321.60174828372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41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42"/>
        <v>0</v>
      </c>
      <c r="K104" s="514"/>
      <c r="L104" s="518">
        <f t="shared" si="38"/>
        <v>501004.31746485061</v>
      </c>
      <c r="M104" s="519">
        <f t="shared" si="39"/>
        <v>0</v>
      </c>
      <c r="N104" s="518">
        <f t="shared" si="40"/>
        <v>501004.31746485061</v>
      </c>
      <c r="O104" s="514">
        <f t="shared" ref="O104:O130" si="43">IF(N104&lt;&gt;0,+I104-N104,0)</f>
        <v>0</v>
      </c>
      <c r="P104" s="514">
        <f t="shared" ref="P104:P130" si="44">+O104-M104</f>
        <v>0</v>
      </c>
    </row>
    <row r="105" spans="1:16" ht="12.5">
      <c r="B105" s="195" t="str">
        <f t="shared" si="41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42"/>
        <v>0</v>
      </c>
      <c r="K105" s="514"/>
      <c r="L105" s="518">
        <f t="shared" ref="L105:L106" si="45">H105</f>
        <v>493155.55998343643</v>
      </c>
      <c r="M105" s="519">
        <f t="shared" ref="M105:M106" si="46">IF(L105&lt;&gt;0,+H105-L105,0)</f>
        <v>0</v>
      </c>
      <c r="N105" s="518">
        <f t="shared" ref="N105:N106" si="47">I105</f>
        <v>493155.55998343643</v>
      </c>
      <c r="O105" s="514">
        <f t="shared" si="43"/>
        <v>0</v>
      </c>
      <c r="P105" s="514">
        <f t="shared" si="44"/>
        <v>0</v>
      </c>
    </row>
    <row r="106" spans="1:16" ht="12.5">
      <c r="B106" s="195" t="str">
        <f t="shared" si="41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42"/>
        <v>0</v>
      </c>
      <c r="K106" s="514"/>
      <c r="L106" s="518">
        <f t="shared" si="45"/>
        <v>486574.90560102114</v>
      </c>
      <c r="M106" s="519">
        <f t="shared" si="46"/>
        <v>0</v>
      </c>
      <c r="N106" s="518">
        <f t="shared" si="47"/>
        <v>486574.90560102114</v>
      </c>
      <c r="O106" s="514">
        <f t="shared" si="43"/>
        <v>0</v>
      </c>
      <c r="P106" s="514">
        <f t="shared" si="44"/>
        <v>0</v>
      </c>
    </row>
    <row r="107" spans="1:16" ht="12.5">
      <c r="B107" s="195" t="str">
        <f t="shared" si="41"/>
        <v/>
      </c>
      <c r="C107" s="507">
        <f>IF(D93="","-",+C106+1)</f>
        <v>2021</v>
      </c>
      <c r="D107" s="629">
        <v>3516366.2560908077</v>
      </c>
      <c r="E107" s="630">
        <v>105284.58536585367</v>
      </c>
      <c r="F107" s="631">
        <v>3411081.670724954</v>
      </c>
      <c r="G107" s="631">
        <v>3463723.9634078806</v>
      </c>
      <c r="H107" s="633">
        <v>498466.53143756086</v>
      </c>
      <c r="I107" s="634">
        <v>498466.53143756086</v>
      </c>
      <c r="J107" s="514">
        <f t="shared" si="42"/>
        <v>0</v>
      </c>
      <c r="K107" s="514"/>
      <c r="L107" s="518">
        <f t="shared" ref="L107" si="48">H107</f>
        <v>498466.53143756086</v>
      </c>
      <c r="M107" s="519">
        <f t="shared" ref="M107" si="49">IF(L107&lt;&gt;0,+H107-L107,0)</f>
        <v>0</v>
      </c>
      <c r="N107" s="518">
        <f t="shared" ref="N107" si="50">I107</f>
        <v>498466.53143756086</v>
      </c>
      <c r="O107" s="514">
        <f t="shared" ref="O107" si="51">IF(N107&lt;&gt;0,+I107-N107,0)</f>
        <v>0</v>
      </c>
      <c r="P107" s="514">
        <f t="shared" ref="P107" si="52">+O107-M107</f>
        <v>0</v>
      </c>
    </row>
    <row r="108" spans="1:16" ht="13">
      <c r="B108" s="195" t="str">
        <f t="shared" si="41"/>
        <v/>
      </c>
      <c r="C108" s="669">
        <f>IF(D93="","-",+C107+1)</f>
        <v>2022</v>
      </c>
      <c r="D108" s="374">
        <v>3411081.670724954</v>
      </c>
      <c r="E108" s="522">
        <v>102777.80952380953</v>
      </c>
      <c r="F108" s="523">
        <v>3308303.8612011443</v>
      </c>
      <c r="G108" s="523">
        <v>3359692.7659630491</v>
      </c>
      <c r="H108" s="526">
        <v>497400.0750990212</v>
      </c>
      <c r="I108" s="577">
        <v>497400.0750990212</v>
      </c>
      <c r="J108" s="514">
        <f t="shared" si="42"/>
        <v>0</v>
      </c>
      <c r="K108" s="514"/>
      <c r="L108" s="525"/>
      <c r="M108" s="514">
        <f t="shared" ref="M108:M130" si="53">IF(L108&lt;&gt;0,+H108-L108,0)</f>
        <v>0</v>
      </c>
      <c r="N108" s="525"/>
      <c r="O108" s="514">
        <f t="shared" si="43"/>
        <v>0</v>
      </c>
      <c r="P108" s="514">
        <f t="shared" si="44"/>
        <v>0</v>
      </c>
    </row>
    <row r="109" spans="1:16" ht="12.5">
      <c r="B109" s="195" t="str">
        <f t="shared" si="41"/>
        <v/>
      </c>
      <c r="C109" s="507">
        <f>IF(D93="","-",+C108+1)</f>
        <v>2023</v>
      </c>
      <c r="D109" s="374">
        <f>IF(F108+SUM(E$99:E108)=D$92,F108,D$92-SUM(E$99:E108))</f>
        <v>3308303.8612011443</v>
      </c>
      <c r="E109" s="522">
        <f t="shared" ref="E109:E154" si="54">IF(+$J$96&lt;F108,$J$96,D109)</f>
        <v>98106.090909090912</v>
      </c>
      <c r="F109" s="523">
        <f t="shared" ref="F109:F154" si="55">+D109-E109</f>
        <v>3210197.7702920535</v>
      </c>
      <c r="G109" s="523">
        <f t="shared" ref="G109:G154" si="56">+(F109+D109)/2</f>
        <v>3259250.8157465989</v>
      </c>
      <c r="H109" s="526">
        <f t="shared" ref="H109:H154" si="57">+J$94*G109+E109</f>
        <v>500183.75101273519</v>
      </c>
      <c r="I109" s="577">
        <f t="shared" ref="I109:I154" si="58">+J$95*G109+E109</f>
        <v>500183.75101273519</v>
      </c>
      <c r="J109" s="514">
        <f t="shared" si="42"/>
        <v>0</v>
      </c>
      <c r="K109" s="514"/>
      <c r="L109" s="525"/>
      <c r="M109" s="514">
        <f t="shared" si="53"/>
        <v>0</v>
      </c>
      <c r="N109" s="525"/>
      <c r="O109" s="514">
        <f t="shared" si="43"/>
        <v>0</v>
      </c>
      <c r="P109" s="514">
        <f t="shared" si="44"/>
        <v>0</v>
      </c>
    </row>
    <row r="110" spans="1:16" ht="12.5">
      <c r="B110" s="195" t="str">
        <f t="shared" si="41"/>
        <v/>
      </c>
      <c r="C110" s="507">
        <f>IF(D93="","-",+C109+1)</f>
        <v>2024</v>
      </c>
      <c r="D110" s="374">
        <f>IF(F109+SUM(E$99:E109)=D$92,F109,D$92-SUM(E$99:E109))</f>
        <v>3210197.7702920535</v>
      </c>
      <c r="E110" s="522">
        <f t="shared" si="54"/>
        <v>98106.090909090912</v>
      </c>
      <c r="F110" s="523">
        <f t="shared" si="55"/>
        <v>3112091.6793829626</v>
      </c>
      <c r="G110" s="523">
        <f t="shared" si="56"/>
        <v>3161144.7248375081</v>
      </c>
      <c r="H110" s="526">
        <f t="shared" si="57"/>
        <v>488080.88759269286</v>
      </c>
      <c r="I110" s="577">
        <f t="shared" si="58"/>
        <v>488080.88759269286</v>
      </c>
      <c r="J110" s="514">
        <f t="shared" si="42"/>
        <v>0</v>
      </c>
      <c r="K110" s="514"/>
      <c r="L110" s="525"/>
      <c r="M110" s="514">
        <f t="shared" si="53"/>
        <v>0</v>
      </c>
      <c r="N110" s="525"/>
      <c r="O110" s="514">
        <f t="shared" si="43"/>
        <v>0</v>
      </c>
      <c r="P110" s="514">
        <f t="shared" si="44"/>
        <v>0</v>
      </c>
    </row>
    <row r="111" spans="1:16" ht="12.5">
      <c r="B111" s="195" t="str">
        <f t="shared" si="41"/>
        <v/>
      </c>
      <c r="C111" s="507">
        <f>IF(D93="","-",+C110+1)</f>
        <v>2025</v>
      </c>
      <c r="D111" s="374">
        <f>IF(F110+SUM(E$99:E110)=D$92,F110,D$92-SUM(E$99:E110))</f>
        <v>3112091.6793829626</v>
      </c>
      <c r="E111" s="522">
        <f t="shared" si="54"/>
        <v>98106.090909090912</v>
      </c>
      <c r="F111" s="523">
        <f t="shared" si="55"/>
        <v>3013985.5884738718</v>
      </c>
      <c r="G111" s="523">
        <f t="shared" si="56"/>
        <v>3063038.6339284172</v>
      </c>
      <c r="H111" s="526">
        <f t="shared" si="57"/>
        <v>475978.02417265042</v>
      </c>
      <c r="I111" s="577">
        <f t="shared" si="58"/>
        <v>475978.02417265042</v>
      </c>
      <c r="J111" s="514">
        <f t="shared" si="42"/>
        <v>0</v>
      </c>
      <c r="K111" s="514"/>
      <c r="L111" s="525"/>
      <c r="M111" s="514">
        <f t="shared" si="53"/>
        <v>0</v>
      </c>
      <c r="N111" s="525"/>
      <c r="O111" s="514">
        <f t="shared" si="43"/>
        <v>0</v>
      </c>
      <c r="P111" s="514">
        <f t="shared" si="44"/>
        <v>0</v>
      </c>
    </row>
    <row r="112" spans="1:16" ht="12.5">
      <c r="B112" s="195" t="str">
        <f t="shared" si="41"/>
        <v/>
      </c>
      <c r="C112" s="507">
        <f>IF(D93="","-",+C111+1)</f>
        <v>2026</v>
      </c>
      <c r="D112" s="374">
        <f>IF(F111+SUM(E$99:E111)=D$92,F111,D$92-SUM(E$99:E111))</f>
        <v>3013985.5884738718</v>
      </c>
      <c r="E112" s="522">
        <f t="shared" si="54"/>
        <v>98106.090909090912</v>
      </c>
      <c r="F112" s="523">
        <f t="shared" si="55"/>
        <v>2915879.497564781</v>
      </c>
      <c r="G112" s="523">
        <f t="shared" si="56"/>
        <v>2964932.5430193264</v>
      </c>
      <c r="H112" s="526">
        <f t="shared" si="57"/>
        <v>463875.16075260809</v>
      </c>
      <c r="I112" s="577">
        <f t="shared" si="58"/>
        <v>463875.16075260809</v>
      </c>
      <c r="J112" s="514">
        <f t="shared" si="42"/>
        <v>0</v>
      </c>
      <c r="K112" s="514"/>
      <c r="L112" s="525"/>
      <c r="M112" s="514">
        <f t="shared" si="53"/>
        <v>0</v>
      </c>
      <c r="N112" s="525"/>
      <c r="O112" s="514">
        <f t="shared" si="43"/>
        <v>0</v>
      </c>
      <c r="P112" s="514">
        <f t="shared" si="44"/>
        <v>0</v>
      </c>
    </row>
    <row r="113" spans="2:16" ht="12.5">
      <c r="B113" s="195" t="str">
        <f t="shared" si="41"/>
        <v/>
      </c>
      <c r="C113" s="507">
        <f>IF(D93="","-",+C112+1)</f>
        <v>2027</v>
      </c>
      <c r="D113" s="374">
        <f>IF(F112+SUM(E$99:E112)=D$92,F112,D$92-SUM(E$99:E112))</f>
        <v>2915879.497564781</v>
      </c>
      <c r="E113" s="522">
        <f t="shared" si="54"/>
        <v>98106.090909090912</v>
      </c>
      <c r="F113" s="523">
        <f t="shared" si="55"/>
        <v>2817773.4066556902</v>
      </c>
      <c r="G113" s="523">
        <f t="shared" si="56"/>
        <v>2866826.4521102356</v>
      </c>
      <c r="H113" s="526">
        <f t="shared" si="57"/>
        <v>451772.29733256577</v>
      </c>
      <c r="I113" s="577">
        <f t="shared" si="58"/>
        <v>451772.29733256577</v>
      </c>
      <c r="J113" s="514">
        <f t="shared" si="42"/>
        <v>0</v>
      </c>
      <c r="K113" s="514"/>
      <c r="L113" s="525"/>
      <c r="M113" s="514">
        <f t="shared" si="53"/>
        <v>0</v>
      </c>
      <c r="N113" s="525"/>
      <c r="O113" s="514">
        <f t="shared" si="43"/>
        <v>0</v>
      </c>
      <c r="P113" s="514">
        <f t="shared" si="44"/>
        <v>0</v>
      </c>
    </row>
    <row r="114" spans="2:16" ht="12.5">
      <c r="B114" s="195" t="str">
        <f t="shared" si="41"/>
        <v/>
      </c>
      <c r="C114" s="507">
        <f>IF(D93="","-",+C113+1)</f>
        <v>2028</v>
      </c>
      <c r="D114" s="374">
        <f>IF(F113+SUM(E$99:E113)=D$92,F113,D$92-SUM(E$99:E113))</f>
        <v>2817773.4066556902</v>
      </c>
      <c r="E114" s="522">
        <f t="shared" si="54"/>
        <v>98106.090909090912</v>
      </c>
      <c r="F114" s="523">
        <f t="shared" si="55"/>
        <v>2719667.3157465993</v>
      </c>
      <c r="G114" s="523">
        <f t="shared" si="56"/>
        <v>2768720.3612011448</v>
      </c>
      <c r="H114" s="526">
        <f t="shared" si="57"/>
        <v>439669.43391252344</v>
      </c>
      <c r="I114" s="577">
        <f t="shared" si="58"/>
        <v>439669.43391252344</v>
      </c>
      <c r="J114" s="514">
        <f t="shared" si="42"/>
        <v>0</v>
      </c>
      <c r="K114" s="514"/>
      <c r="L114" s="525"/>
      <c r="M114" s="514">
        <f t="shared" si="53"/>
        <v>0</v>
      </c>
      <c r="N114" s="525"/>
      <c r="O114" s="514">
        <f t="shared" si="43"/>
        <v>0</v>
      </c>
      <c r="P114" s="514">
        <f t="shared" si="44"/>
        <v>0</v>
      </c>
    </row>
    <row r="115" spans="2:16" ht="12.5">
      <c r="B115" s="195" t="str">
        <f t="shared" si="41"/>
        <v/>
      </c>
      <c r="C115" s="507">
        <f>IF(D93="","-",+C114+1)</f>
        <v>2029</v>
      </c>
      <c r="D115" s="374">
        <f>IF(F114+SUM(E$99:E114)=D$92,F114,D$92-SUM(E$99:E114))</f>
        <v>2719667.3157465993</v>
      </c>
      <c r="E115" s="522">
        <f t="shared" si="54"/>
        <v>98106.090909090912</v>
      </c>
      <c r="F115" s="523">
        <f t="shared" si="55"/>
        <v>2621561.2248375085</v>
      </c>
      <c r="G115" s="523">
        <f t="shared" si="56"/>
        <v>2670614.2702920539</v>
      </c>
      <c r="H115" s="526">
        <f t="shared" si="57"/>
        <v>427566.57049248111</v>
      </c>
      <c r="I115" s="577">
        <f t="shared" si="58"/>
        <v>427566.57049248111</v>
      </c>
      <c r="J115" s="514">
        <f t="shared" si="42"/>
        <v>0</v>
      </c>
      <c r="K115" s="514"/>
      <c r="L115" s="525"/>
      <c r="M115" s="514">
        <f t="shared" si="53"/>
        <v>0</v>
      </c>
      <c r="N115" s="525"/>
      <c r="O115" s="514">
        <f t="shared" si="43"/>
        <v>0</v>
      </c>
      <c r="P115" s="514">
        <f t="shared" si="44"/>
        <v>0</v>
      </c>
    </row>
    <row r="116" spans="2:16" ht="12.5">
      <c r="B116" s="195" t="str">
        <f t="shared" si="41"/>
        <v/>
      </c>
      <c r="C116" s="507">
        <f>IF(D93="","-",+C115+1)</f>
        <v>2030</v>
      </c>
      <c r="D116" s="374">
        <f>IF(F115+SUM(E$99:E115)=D$92,F115,D$92-SUM(E$99:E115))</f>
        <v>2621561.2248375085</v>
      </c>
      <c r="E116" s="522">
        <f t="shared" si="54"/>
        <v>98106.090909090912</v>
      </c>
      <c r="F116" s="523">
        <f t="shared" si="55"/>
        <v>2523455.1339284177</v>
      </c>
      <c r="G116" s="523">
        <f t="shared" si="56"/>
        <v>2572508.1793829631</v>
      </c>
      <c r="H116" s="526">
        <f t="shared" si="57"/>
        <v>415463.70707243879</v>
      </c>
      <c r="I116" s="577">
        <f t="shared" si="58"/>
        <v>415463.70707243879</v>
      </c>
      <c r="J116" s="514">
        <f t="shared" si="42"/>
        <v>0</v>
      </c>
      <c r="K116" s="514"/>
      <c r="L116" s="525"/>
      <c r="M116" s="514">
        <f t="shared" si="53"/>
        <v>0</v>
      </c>
      <c r="N116" s="525"/>
      <c r="O116" s="514">
        <f t="shared" si="43"/>
        <v>0</v>
      </c>
      <c r="P116" s="514">
        <f t="shared" si="44"/>
        <v>0</v>
      </c>
    </row>
    <row r="117" spans="2:16" ht="12.5">
      <c r="B117" s="195" t="str">
        <f t="shared" si="41"/>
        <v/>
      </c>
      <c r="C117" s="507">
        <f>IF(D93="","-",+C116+1)</f>
        <v>2031</v>
      </c>
      <c r="D117" s="374">
        <f>IF(F116+SUM(E$99:E116)=D$92,F116,D$92-SUM(E$99:E116))</f>
        <v>2523455.1339284177</v>
      </c>
      <c r="E117" s="522">
        <f t="shared" si="54"/>
        <v>98106.090909090912</v>
      </c>
      <c r="F117" s="523">
        <f t="shared" si="55"/>
        <v>2425349.0430193269</v>
      </c>
      <c r="G117" s="523">
        <f t="shared" si="56"/>
        <v>2474402.0884738723</v>
      </c>
      <c r="H117" s="526">
        <f t="shared" si="57"/>
        <v>403360.84365239646</v>
      </c>
      <c r="I117" s="577">
        <f t="shared" si="58"/>
        <v>403360.84365239646</v>
      </c>
      <c r="J117" s="514">
        <f t="shared" si="42"/>
        <v>0</v>
      </c>
      <c r="K117" s="514"/>
      <c r="L117" s="525"/>
      <c r="M117" s="514">
        <f t="shared" si="53"/>
        <v>0</v>
      </c>
      <c r="N117" s="525"/>
      <c r="O117" s="514">
        <f t="shared" si="43"/>
        <v>0</v>
      </c>
      <c r="P117" s="514">
        <f t="shared" si="44"/>
        <v>0</v>
      </c>
    </row>
    <row r="118" spans="2:16" ht="12.5">
      <c r="B118" s="195" t="str">
        <f t="shared" si="41"/>
        <v/>
      </c>
      <c r="C118" s="507">
        <f>IF(D93="","-",+C117+1)</f>
        <v>2032</v>
      </c>
      <c r="D118" s="374">
        <f>IF(F117+SUM(E$99:E117)=D$92,F117,D$92-SUM(E$99:E117))</f>
        <v>2425349.0430193269</v>
      </c>
      <c r="E118" s="522">
        <f t="shared" si="54"/>
        <v>98106.090909090912</v>
      </c>
      <c r="F118" s="523">
        <f t="shared" si="55"/>
        <v>2327242.952110236</v>
      </c>
      <c r="G118" s="523">
        <f t="shared" si="56"/>
        <v>2376295.9975647815</v>
      </c>
      <c r="H118" s="526">
        <f t="shared" si="57"/>
        <v>391257.98023235414</v>
      </c>
      <c r="I118" s="577">
        <f t="shared" si="58"/>
        <v>391257.98023235414</v>
      </c>
      <c r="J118" s="514">
        <f t="shared" si="42"/>
        <v>0</v>
      </c>
      <c r="K118" s="514"/>
      <c r="L118" s="525"/>
      <c r="M118" s="514">
        <f t="shared" si="53"/>
        <v>0</v>
      </c>
      <c r="N118" s="525"/>
      <c r="O118" s="514">
        <f t="shared" si="43"/>
        <v>0</v>
      </c>
      <c r="P118" s="514">
        <f t="shared" si="44"/>
        <v>0</v>
      </c>
    </row>
    <row r="119" spans="2:16" ht="12.5">
      <c r="B119" s="195" t="str">
        <f t="shared" si="41"/>
        <v/>
      </c>
      <c r="C119" s="507">
        <f>IF(D93="","-",+C118+1)</f>
        <v>2033</v>
      </c>
      <c r="D119" s="374">
        <f>IF(F118+SUM(E$99:E118)=D$92,F118,D$92-SUM(E$99:E118))</f>
        <v>2327242.952110236</v>
      </c>
      <c r="E119" s="522">
        <f t="shared" si="54"/>
        <v>98106.090909090912</v>
      </c>
      <c r="F119" s="523">
        <f t="shared" si="55"/>
        <v>2229136.8612011452</v>
      </c>
      <c r="G119" s="523">
        <f t="shared" si="56"/>
        <v>2278189.9066556906</v>
      </c>
      <c r="H119" s="526">
        <f t="shared" si="57"/>
        <v>379155.11681231181</v>
      </c>
      <c r="I119" s="577">
        <f t="shared" si="58"/>
        <v>379155.11681231181</v>
      </c>
      <c r="J119" s="514">
        <f t="shared" si="42"/>
        <v>0</v>
      </c>
      <c r="K119" s="514"/>
      <c r="L119" s="525"/>
      <c r="M119" s="514">
        <f t="shared" si="53"/>
        <v>0</v>
      </c>
      <c r="N119" s="525"/>
      <c r="O119" s="514">
        <f t="shared" si="43"/>
        <v>0</v>
      </c>
      <c r="P119" s="514">
        <f t="shared" si="44"/>
        <v>0</v>
      </c>
    </row>
    <row r="120" spans="2:16" ht="12.5">
      <c r="B120" s="195" t="str">
        <f t="shared" si="41"/>
        <v/>
      </c>
      <c r="C120" s="507">
        <f>IF(D93="","-",+C119+1)</f>
        <v>2034</v>
      </c>
      <c r="D120" s="374">
        <f>IF(F119+SUM(E$99:E119)=D$92,F119,D$92-SUM(E$99:E119))</f>
        <v>2229136.8612011452</v>
      </c>
      <c r="E120" s="522">
        <f t="shared" si="54"/>
        <v>98106.090909090912</v>
      </c>
      <c r="F120" s="523">
        <f t="shared" si="55"/>
        <v>2131030.7702920544</v>
      </c>
      <c r="G120" s="523">
        <f t="shared" si="56"/>
        <v>2180083.8157465998</v>
      </c>
      <c r="H120" s="526">
        <f t="shared" si="57"/>
        <v>367052.25339226949</v>
      </c>
      <c r="I120" s="577">
        <f t="shared" si="58"/>
        <v>367052.25339226949</v>
      </c>
      <c r="J120" s="514">
        <f t="shared" si="42"/>
        <v>0</v>
      </c>
      <c r="K120" s="514"/>
      <c r="L120" s="525"/>
      <c r="M120" s="514">
        <f t="shared" si="53"/>
        <v>0</v>
      </c>
      <c r="N120" s="525"/>
      <c r="O120" s="514">
        <f t="shared" si="43"/>
        <v>0</v>
      </c>
      <c r="P120" s="514">
        <f t="shared" si="44"/>
        <v>0</v>
      </c>
    </row>
    <row r="121" spans="2:16" ht="12.5">
      <c r="B121" s="195" t="str">
        <f t="shared" si="41"/>
        <v/>
      </c>
      <c r="C121" s="507">
        <f>IF(D93="","-",+C120+1)</f>
        <v>2035</v>
      </c>
      <c r="D121" s="374">
        <f>IF(F120+SUM(E$99:E120)=D$92,F120,D$92-SUM(E$99:E120))</f>
        <v>2131030.7702920544</v>
      </c>
      <c r="E121" s="522">
        <f t="shared" si="54"/>
        <v>98106.090909090912</v>
      </c>
      <c r="F121" s="523">
        <f t="shared" si="55"/>
        <v>2032924.6793829636</v>
      </c>
      <c r="G121" s="523">
        <f t="shared" si="56"/>
        <v>2081977.724837509</v>
      </c>
      <c r="H121" s="526">
        <f t="shared" si="57"/>
        <v>354949.38997222716</v>
      </c>
      <c r="I121" s="577">
        <f t="shared" si="58"/>
        <v>354949.38997222716</v>
      </c>
      <c r="J121" s="514">
        <f t="shared" si="42"/>
        <v>0</v>
      </c>
      <c r="K121" s="514"/>
      <c r="L121" s="525"/>
      <c r="M121" s="514">
        <f t="shared" si="53"/>
        <v>0</v>
      </c>
      <c r="N121" s="525"/>
      <c r="O121" s="514">
        <f t="shared" si="43"/>
        <v>0</v>
      </c>
      <c r="P121" s="514">
        <f t="shared" si="44"/>
        <v>0</v>
      </c>
    </row>
    <row r="122" spans="2:16" ht="12.5">
      <c r="B122" s="195" t="str">
        <f t="shared" si="41"/>
        <v/>
      </c>
      <c r="C122" s="507">
        <f>IF(D93="","-",+C121+1)</f>
        <v>2036</v>
      </c>
      <c r="D122" s="374">
        <f>IF(F121+SUM(E$99:E121)=D$92,F121,D$92-SUM(E$99:E121))</f>
        <v>2032924.6793829636</v>
      </c>
      <c r="E122" s="522">
        <f t="shared" si="54"/>
        <v>98106.090909090912</v>
      </c>
      <c r="F122" s="523">
        <f t="shared" si="55"/>
        <v>1934818.5884738727</v>
      </c>
      <c r="G122" s="523">
        <f t="shared" si="56"/>
        <v>1983871.6339284182</v>
      </c>
      <c r="H122" s="526">
        <f t="shared" si="57"/>
        <v>342846.52655218483</v>
      </c>
      <c r="I122" s="577">
        <f t="shared" si="58"/>
        <v>342846.52655218483</v>
      </c>
      <c r="J122" s="514">
        <f t="shared" si="42"/>
        <v>0</v>
      </c>
      <c r="K122" s="514"/>
      <c r="L122" s="525"/>
      <c r="M122" s="514">
        <f t="shared" si="53"/>
        <v>0</v>
      </c>
      <c r="N122" s="525"/>
      <c r="O122" s="514">
        <f t="shared" si="43"/>
        <v>0</v>
      </c>
      <c r="P122" s="514">
        <f t="shared" si="44"/>
        <v>0</v>
      </c>
    </row>
    <row r="123" spans="2:16" ht="12.5">
      <c r="B123" s="195" t="str">
        <f t="shared" si="41"/>
        <v/>
      </c>
      <c r="C123" s="507">
        <f>IF(D93="","-",+C122+1)</f>
        <v>2037</v>
      </c>
      <c r="D123" s="374">
        <f>IF(F122+SUM(E$99:E122)=D$92,F122,D$92-SUM(E$99:E122))</f>
        <v>1934818.5884738727</v>
      </c>
      <c r="E123" s="522">
        <f t="shared" si="54"/>
        <v>98106.090909090912</v>
      </c>
      <c r="F123" s="523">
        <f t="shared" si="55"/>
        <v>1836712.4975647819</v>
      </c>
      <c r="G123" s="523">
        <f t="shared" si="56"/>
        <v>1885765.5430193273</v>
      </c>
      <c r="H123" s="526">
        <f t="shared" si="57"/>
        <v>330743.66313214251</v>
      </c>
      <c r="I123" s="577">
        <f t="shared" si="58"/>
        <v>330743.66313214251</v>
      </c>
      <c r="J123" s="514">
        <f t="shared" si="42"/>
        <v>0</v>
      </c>
      <c r="K123" s="514"/>
      <c r="L123" s="525"/>
      <c r="M123" s="514">
        <f t="shared" si="53"/>
        <v>0</v>
      </c>
      <c r="N123" s="525"/>
      <c r="O123" s="514">
        <f t="shared" si="43"/>
        <v>0</v>
      </c>
      <c r="P123" s="514">
        <f t="shared" si="44"/>
        <v>0</v>
      </c>
    </row>
    <row r="124" spans="2:16" ht="12.5">
      <c r="B124" s="195" t="str">
        <f t="shared" si="41"/>
        <v/>
      </c>
      <c r="C124" s="507">
        <f>IF(D93="","-",+C123+1)</f>
        <v>2038</v>
      </c>
      <c r="D124" s="374">
        <f>IF(F123+SUM(E$99:E123)=D$92,F123,D$92-SUM(E$99:E123))</f>
        <v>1836712.4975647819</v>
      </c>
      <c r="E124" s="522">
        <f t="shared" si="54"/>
        <v>98106.090909090912</v>
      </c>
      <c r="F124" s="523">
        <f t="shared" si="55"/>
        <v>1738606.4066556911</v>
      </c>
      <c r="G124" s="523">
        <f t="shared" si="56"/>
        <v>1787659.4521102365</v>
      </c>
      <c r="H124" s="526">
        <f t="shared" si="57"/>
        <v>318640.79971210018</v>
      </c>
      <c r="I124" s="577">
        <f t="shared" si="58"/>
        <v>318640.79971210018</v>
      </c>
      <c r="J124" s="514">
        <f t="shared" si="42"/>
        <v>0</v>
      </c>
      <c r="K124" s="514"/>
      <c r="L124" s="525"/>
      <c r="M124" s="514">
        <f t="shared" si="53"/>
        <v>0</v>
      </c>
      <c r="N124" s="525"/>
      <c r="O124" s="514">
        <f t="shared" si="43"/>
        <v>0</v>
      </c>
      <c r="P124" s="514">
        <f t="shared" si="44"/>
        <v>0</v>
      </c>
    </row>
    <row r="125" spans="2:16" ht="12.5">
      <c r="B125" s="195" t="str">
        <f t="shared" si="41"/>
        <v/>
      </c>
      <c r="C125" s="507">
        <f>IF(D93="","-",+C124+1)</f>
        <v>2039</v>
      </c>
      <c r="D125" s="374">
        <f>IF(F124+SUM(E$99:E124)=D$92,F124,D$92-SUM(E$99:E124))</f>
        <v>1738606.4066556911</v>
      </c>
      <c r="E125" s="522">
        <f t="shared" si="54"/>
        <v>98106.090909090912</v>
      </c>
      <c r="F125" s="523">
        <f t="shared" si="55"/>
        <v>1640500.3157466003</v>
      </c>
      <c r="G125" s="523">
        <f t="shared" si="56"/>
        <v>1689553.3612011457</v>
      </c>
      <c r="H125" s="526">
        <f t="shared" si="57"/>
        <v>306537.93629205786</v>
      </c>
      <c r="I125" s="577">
        <f t="shared" si="58"/>
        <v>306537.93629205786</v>
      </c>
      <c r="J125" s="514">
        <f t="shared" si="42"/>
        <v>0</v>
      </c>
      <c r="K125" s="514"/>
      <c r="L125" s="525"/>
      <c r="M125" s="514">
        <f t="shared" si="53"/>
        <v>0</v>
      </c>
      <c r="N125" s="525"/>
      <c r="O125" s="514">
        <f t="shared" si="43"/>
        <v>0</v>
      </c>
      <c r="P125" s="514">
        <f t="shared" si="44"/>
        <v>0</v>
      </c>
    </row>
    <row r="126" spans="2:16" ht="12.5">
      <c r="B126" s="195" t="str">
        <f t="shared" si="41"/>
        <v/>
      </c>
      <c r="C126" s="507">
        <f>IF(D93="","-",+C125+1)</f>
        <v>2040</v>
      </c>
      <c r="D126" s="374">
        <f>IF(F125+SUM(E$99:E125)=D$92,F125,D$92-SUM(E$99:E125))</f>
        <v>1640500.3157466003</v>
      </c>
      <c r="E126" s="522">
        <f t="shared" si="54"/>
        <v>98106.090909090912</v>
      </c>
      <c r="F126" s="523">
        <f t="shared" si="55"/>
        <v>1542394.2248375094</v>
      </c>
      <c r="G126" s="523">
        <f t="shared" si="56"/>
        <v>1591447.2702920549</v>
      </c>
      <c r="H126" s="526">
        <f t="shared" si="57"/>
        <v>294435.07287201553</v>
      </c>
      <c r="I126" s="577">
        <f t="shared" si="58"/>
        <v>294435.07287201553</v>
      </c>
      <c r="J126" s="514">
        <f t="shared" si="42"/>
        <v>0</v>
      </c>
      <c r="K126" s="514"/>
      <c r="L126" s="525"/>
      <c r="M126" s="514">
        <f t="shared" si="53"/>
        <v>0</v>
      </c>
      <c r="N126" s="525"/>
      <c r="O126" s="514">
        <f t="shared" si="43"/>
        <v>0</v>
      </c>
      <c r="P126" s="514">
        <f t="shared" si="44"/>
        <v>0</v>
      </c>
    </row>
    <row r="127" spans="2:16" ht="12.5">
      <c r="B127" s="195" t="str">
        <f t="shared" si="41"/>
        <v/>
      </c>
      <c r="C127" s="507">
        <f>IF(D93="","-",+C126+1)</f>
        <v>2041</v>
      </c>
      <c r="D127" s="374">
        <f>IF(F126+SUM(E$99:E126)=D$92,F126,D$92-SUM(E$99:E126))</f>
        <v>1542394.2248375094</v>
      </c>
      <c r="E127" s="522">
        <f t="shared" si="54"/>
        <v>98106.090909090912</v>
      </c>
      <c r="F127" s="523">
        <f t="shared" si="55"/>
        <v>1444288.1339284186</v>
      </c>
      <c r="G127" s="523">
        <f t="shared" si="56"/>
        <v>1493341.179382964</v>
      </c>
      <c r="H127" s="526">
        <f t="shared" si="57"/>
        <v>282332.20945197321</v>
      </c>
      <c r="I127" s="577">
        <f t="shared" si="58"/>
        <v>282332.20945197321</v>
      </c>
      <c r="J127" s="514">
        <f t="shared" si="42"/>
        <v>0</v>
      </c>
      <c r="K127" s="514"/>
      <c r="L127" s="525"/>
      <c r="M127" s="514">
        <f t="shared" si="53"/>
        <v>0</v>
      </c>
      <c r="N127" s="525"/>
      <c r="O127" s="514">
        <f t="shared" si="43"/>
        <v>0</v>
      </c>
      <c r="P127" s="514">
        <f t="shared" si="44"/>
        <v>0</v>
      </c>
    </row>
    <row r="128" spans="2:16" ht="12.5">
      <c r="B128" s="195" t="str">
        <f t="shared" si="41"/>
        <v/>
      </c>
      <c r="C128" s="507">
        <f>IF(D93="","-",+C127+1)</f>
        <v>2042</v>
      </c>
      <c r="D128" s="374">
        <f>IF(F127+SUM(E$99:E127)=D$92,F127,D$92-SUM(E$99:E127))</f>
        <v>1444288.1339284186</v>
      </c>
      <c r="E128" s="522">
        <f t="shared" si="54"/>
        <v>98106.090909090912</v>
      </c>
      <c r="F128" s="523">
        <f t="shared" si="55"/>
        <v>1346182.0430193278</v>
      </c>
      <c r="G128" s="523">
        <f t="shared" si="56"/>
        <v>1395235.0884738732</v>
      </c>
      <c r="H128" s="526">
        <f t="shared" si="57"/>
        <v>270229.34603193082</v>
      </c>
      <c r="I128" s="577">
        <f t="shared" si="58"/>
        <v>270229.34603193082</v>
      </c>
      <c r="J128" s="514">
        <f t="shared" si="42"/>
        <v>0</v>
      </c>
      <c r="K128" s="514"/>
      <c r="L128" s="525"/>
      <c r="M128" s="514">
        <f t="shared" si="53"/>
        <v>0</v>
      </c>
      <c r="N128" s="525"/>
      <c r="O128" s="514">
        <f t="shared" si="43"/>
        <v>0</v>
      </c>
      <c r="P128" s="514">
        <f t="shared" si="44"/>
        <v>0</v>
      </c>
    </row>
    <row r="129" spans="2:16" ht="12.5">
      <c r="B129" s="195" t="str">
        <f t="shared" si="41"/>
        <v/>
      </c>
      <c r="C129" s="507">
        <f>IF(D93="","-",+C128+1)</f>
        <v>2043</v>
      </c>
      <c r="D129" s="374">
        <f>IF(F128+SUM(E$99:E128)=D$92,F128,D$92-SUM(E$99:E128))</f>
        <v>1346182.0430193278</v>
      </c>
      <c r="E129" s="522">
        <f t="shared" si="54"/>
        <v>98106.090909090912</v>
      </c>
      <c r="F129" s="523">
        <f t="shared" si="55"/>
        <v>1248075.952110237</v>
      </c>
      <c r="G129" s="523">
        <f t="shared" si="56"/>
        <v>1297128.9975647824</v>
      </c>
      <c r="H129" s="526">
        <f t="shared" si="57"/>
        <v>258126.4826118885</v>
      </c>
      <c r="I129" s="577">
        <f t="shared" si="58"/>
        <v>258126.4826118885</v>
      </c>
      <c r="J129" s="514">
        <f t="shared" si="42"/>
        <v>0</v>
      </c>
      <c r="K129" s="514"/>
      <c r="L129" s="525"/>
      <c r="M129" s="514">
        <f t="shared" si="53"/>
        <v>0</v>
      </c>
      <c r="N129" s="525"/>
      <c r="O129" s="514">
        <f t="shared" si="43"/>
        <v>0</v>
      </c>
      <c r="P129" s="514">
        <f t="shared" si="44"/>
        <v>0</v>
      </c>
    </row>
    <row r="130" spans="2:16" ht="12.5">
      <c r="B130" s="195" t="str">
        <f t="shared" si="41"/>
        <v/>
      </c>
      <c r="C130" s="507">
        <f>IF(D93="","-",+C129+1)</f>
        <v>2044</v>
      </c>
      <c r="D130" s="374">
        <f>IF(F129+SUM(E$99:E129)=D$92,F129,D$92-SUM(E$99:E129))</f>
        <v>1248075.952110237</v>
      </c>
      <c r="E130" s="522">
        <f t="shared" si="54"/>
        <v>98106.090909090912</v>
      </c>
      <c r="F130" s="523">
        <f t="shared" si="55"/>
        <v>1149969.8612011462</v>
      </c>
      <c r="G130" s="523">
        <f t="shared" si="56"/>
        <v>1199022.9066556916</v>
      </c>
      <c r="H130" s="526">
        <f t="shared" si="57"/>
        <v>246023.61919184617</v>
      </c>
      <c r="I130" s="577">
        <f t="shared" si="58"/>
        <v>246023.61919184617</v>
      </c>
      <c r="J130" s="514">
        <f t="shared" si="42"/>
        <v>0</v>
      </c>
      <c r="K130" s="514"/>
      <c r="L130" s="525"/>
      <c r="M130" s="514">
        <f t="shared" si="53"/>
        <v>0</v>
      </c>
      <c r="N130" s="525"/>
      <c r="O130" s="514">
        <f t="shared" si="43"/>
        <v>0</v>
      </c>
      <c r="P130" s="514">
        <f t="shared" si="44"/>
        <v>0</v>
      </c>
    </row>
    <row r="131" spans="2:16" ht="12.5">
      <c r="B131" s="195" t="str">
        <f t="shared" si="41"/>
        <v/>
      </c>
      <c r="C131" s="507">
        <f>IF(D93="","-",+C130+1)</f>
        <v>2045</v>
      </c>
      <c r="D131" s="374">
        <f>IF(F130+SUM(E$99:E130)=D$92,F130,D$92-SUM(E$99:E130))</f>
        <v>1149969.8612011462</v>
      </c>
      <c r="E131" s="522">
        <f t="shared" si="54"/>
        <v>98106.090909090912</v>
      </c>
      <c r="F131" s="523">
        <f t="shared" si="55"/>
        <v>1051863.7702920553</v>
      </c>
      <c r="G131" s="523">
        <f t="shared" si="56"/>
        <v>1100916.8157466007</v>
      </c>
      <c r="H131" s="526">
        <f t="shared" si="57"/>
        <v>233920.75577180384</v>
      </c>
      <c r="I131" s="577">
        <f t="shared" si="58"/>
        <v>233920.75577180384</v>
      </c>
      <c r="J131" s="514">
        <f t="shared" si="42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</row>
    <row r="132" spans="2:16" ht="12.5">
      <c r="B132" s="195" t="str">
        <f t="shared" si="41"/>
        <v/>
      </c>
      <c r="C132" s="507">
        <f>IF(D93="","-",+C131+1)</f>
        <v>2046</v>
      </c>
      <c r="D132" s="374">
        <f>IF(F131+SUM(E$99:E131)=D$92,F131,D$92-SUM(E$99:E131))</f>
        <v>1051863.7702920553</v>
      </c>
      <c r="E132" s="522">
        <f t="shared" si="54"/>
        <v>98106.090909090912</v>
      </c>
      <c r="F132" s="523">
        <f t="shared" si="55"/>
        <v>953757.67938296439</v>
      </c>
      <c r="G132" s="523">
        <f t="shared" si="56"/>
        <v>1002810.7248375099</v>
      </c>
      <c r="H132" s="526">
        <f t="shared" si="57"/>
        <v>221817.89235176152</v>
      </c>
      <c r="I132" s="577">
        <f t="shared" si="58"/>
        <v>221817.89235176152</v>
      </c>
      <c r="J132" s="514">
        <f t="shared" si="42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</row>
    <row r="133" spans="2:16" ht="12.5">
      <c r="B133" s="195" t="str">
        <f t="shared" si="41"/>
        <v/>
      </c>
      <c r="C133" s="507">
        <f>IF(D93="","-",+C132+1)</f>
        <v>2047</v>
      </c>
      <c r="D133" s="374">
        <f>IF(F132+SUM(E$99:E132)=D$92,F132,D$92-SUM(E$99:E132))</f>
        <v>953757.67938296439</v>
      </c>
      <c r="E133" s="522">
        <f t="shared" si="54"/>
        <v>98106.090909090912</v>
      </c>
      <c r="F133" s="523">
        <f t="shared" si="55"/>
        <v>855651.58847387345</v>
      </c>
      <c r="G133" s="523">
        <f t="shared" si="56"/>
        <v>904704.63392841886</v>
      </c>
      <c r="H133" s="526">
        <f t="shared" si="57"/>
        <v>209715.02893171913</v>
      </c>
      <c r="I133" s="577">
        <f t="shared" si="58"/>
        <v>209715.02893171913</v>
      </c>
      <c r="J133" s="514">
        <f t="shared" si="42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</row>
    <row r="134" spans="2:16" ht="12.5">
      <c r="B134" s="195" t="str">
        <f t="shared" si="41"/>
        <v/>
      </c>
      <c r="C134" s="507">
        <f>IF(D93="","-",+C133+1)</f>
        <v>2048</v>
      </c>
      <c r="D134" s="374">
        <f>IF(F133+SUM(E$99:E133)=D$92,F133,D$92-SUM(E$99:E133))</f>
        <v>855651.58847387345</v>
      </c>
      <c r="E134" s="522">
        <f t="shared" si="54"/>
        <v>98106.090909090912</v>
      </c>
      <c r="F134" s="523">
        <f t="shared" si="55"/>
        <v>757545.4975647825</v>
      </c>
      <c r="G134" s="523">
        <f t="shared" si="56"/>
        <v>806598.54301932803</v>
      </c>
      <c r="H134" s="526">
        <f t="shared" si="57"/>
        <v>197612.16551167681</v>
      </c>
      <c r="I134" s="577">
        <f t="shared" si="58"/>
        <v>197612.16551167681</v>
      </c>
      <c r="J134" s="514">
        <f t="shared" si="42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</row>
    <row r="135" spans="2:16" ht="12.5">
      <c r="B135" s="195" t="str">
        <f t="shared" si="41"/>
        <v/>
      </c>
      <c r="C135" s="507">
        <f>IF(D93="","-",+C134+1)</f>
        <v>2049</v>
      </c>
      <c r="D135" s="374">
        <f>IF(F134+SUM(E$99:E134)=D$92,F134,D$92-SUM(E$99:E134))</f>
        <v>757545.4975647825</v>
      </c>
      <c r="E135" s="522">
        <f t="shared" si="54"/>
        <v>98106.090909090912</v>
      </c>
      <c r="F135" s="523">
        <f t="shared" si="55"/>
        <v>659439.40665569156</v>
      </c>
      <c r="G135" s="523">
        <f t="shared" si="56"/>
        <v>708492.45211023698</v>
      </c>
      <c r="H135" s="526">
        <f t="shared" si="57"/>
        <v>185509.30209163445</v>
      </c>
      <c r="I135" s="577">
        <f t="shared" si="58"/>
        <v>185509.30209163445</v>
      </c>
      <c r="J135" s="514">
        <f t="shared" si="42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</row>
    <row r="136" spans="2:16" ht="12.5">
      <c r="B136" s="195" t="str">
        <f t="shared" si="41"/>
        <v/>
      </c>
      <c r="C136" s="507">
        <f>IF(D93="","-",+C135+1)</f>
        <v>2050</v>
      </c>
      <c r="D136" s="374">
        <f>IF(F135+SUM(E$99:E135)=D$92,F135,D$92-SUM(E$99:E135))</f>
        <v>659439.40665569156</v>
      </c>
      <c r="E136" s="522">
        <f t="shared" si="54"/>
        <v>98106.090909090912</v>
      </c>
      <c r="F136" s="523">
        <f t="shared" si="55"/>
        <v>561333.31574660062</v>
      </c>
      <c r="G136" s="523">
        <f t="shared" si="56"/>
        <v>610386.36120114615</v>
      </c>
      <c r="H136" s="526">
        <f t="shared" si="57"/>
        <v>173406.43867159213</v>
      </c>
      <c r="I136" s="577">
        <f t="shared" si="58"/>
        <v>173406.43867159213</v>
      </c>
      <c r="J136" s="514">
        <f t="shared" si="42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</row>
    <row r="137" spans="2:16" ht="12.5">
      <c r="B137" s="195" t="str">
        <f t="shared" si="41"/>
        <v/>
      </c>
      <c r="C137" s="507">
        <f>IF(D93="","-",+C136+1)</f>
        <v>2051</v>
      </c>
      <c r="D137" s="374">
        <f>IF(F136+SUM(E$99:E136)=D$92,F136,D$92-SUM(E$99:E136))</f>
        <v>561333.31574660062</v>
      </c>
      <c r="E137" s="522">
        <f t="shared" si="54"/>
        <v>98106.090909090912</v>
      </c>
      <c r="F137" s="523">
        <f t="shared" si="55"/>
        <v>463227.22483750968</v>
      </c>
      <c r="G137" s="523">
        <f t="shared" si="56"/>
        <v>512280.27029205515</v>
      </c>
      <c r="H137" s="526">
        <f t="shared" si="57"/>
        <v>161303.57525154977</v>
      </c>
      <c r="I137" s="577">
        <f t="shared" si="58"/>
        <v>161303.57525154977</v>
      </c>
      <c r="J137" s="514">
        <f t="shared" si="42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</row>
    <row r="138" spans="2:16" ht="12.5">
      <c r="B138" s="195" t="str">
        <f t="shared" si="41"/>
        <v/>
      </c>
      <c r="C138" s="507">
        <f>IF(D93="","-",+C137+1)</f>
        <v>2052</v>
      </c>
      <c r="D138" s="374">
        <f>IF(F137+SUM(E$99:E137)=D$92,F137,D$92-SUM(E$99:E137))</f>
        <v>463227.22483750968</v>
      </c>
      <c r="E138" s="522">
        <f t="shared" si="54"/>
        <v>98106.090909090912</v>
      </c>
      <c r="F138" s="523">
        <f t="shared" si="55"/>
        <v>365121.13392841874</v>
      </c>
      <c r="G138" s="523">
        <f t="shared" si="56"/>
        <v>414174.17938296421</v>
      </c>
      <c r="H138" s="526">
        <f t="shared" si="57"/>
        <v>149200.71183150742</v>
      </c>
      <c r="I138" s="577">
        <f t="shared" si="58"/>
        <v>149200.71183150742</v>
      </c>
      <c r="J138" s="514">
        <f t="shared" si="42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</row>
    <row r="139" spans="2:16" ht="12.5">
      <c r="B139" s="195" t="str">
        <f t="shared" si="41"/>
        <v/>
      </c>
      <c r="C139" s="507">
        <f>IF(D93="","-",+C138+1)</f>
        <v>2053</v>
      </c>
      <c r="D139" s="374">
        <f>IF(F138+SUM(E$99:E138)=D$92,F138,D$92-SUM(E$99:E138))</f>
        <v>365121.13392841874</v>
      </c>
      <c r="E139" s="522">
        <f t="shared" si="54"/>
        <v>98106.090909090912</v>
      </c>
      <c r="F139" s="523">
        <f t="shared" si="55"/>
        <v>267015.0430193278</v>
      </c>
      <c r="G139" s="523">
        <f t="shared" si="56"/>
        <v>316068.08847387327</v>
      </c>
      <c r="H139" s="526">
        <f t="shared" si="57"/>
        <v>137097.84841146506</v>
      </c>
      <c r="I139" s="577">
        <f t="shared" si="58"/>
        <v>137097.84841146506</v>
      </c>
      <c r="J139" s="514">
        <f t="shared" si="42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</row>
    <row r="140" spans="2:16" ht="12.5">
      <c r="B140" s="195" t="str">
        <f t="shared" si="41"/>
        <v/>
      </c>
      <c r="C140" s="507">
        <f>IF(D93="","-",+C139+1)</f>
        <v>2054</v>
      </c>
      <c r="D140" s="374">
        <f>IF(F139+SUM(E$99:E139)=D$92,F139,D$92-SUM(E$99:E139))</f>
        <v>267015.0430193278</v>
      </c>
      <c r="E140" s="522">
        <f t="shared" si="54"/>
        <v>98106.090909090912</v>
      </c>
      <c r="F140" s="523">
        <f t="shared" si="55"/>
        <v>168908.95211023689</v>
      </c>
      <c r="G140" s="523">
        <f t="shared" si="56"/>
        <v>217961.99756478233</v>
      </c>
      <c r="H140" s="526">
        <f t="shared" si="57"/>
        <v>124994.98499142274</v>
      </c>
      <c r="I140" s="577">
        <f t="shared" si="58"/>
        <v>124994.98499142274</v>
      </c>
      <c r="J140" s="514">
        <f t="shared" si="42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</row>
    <row r="141" spans="2:16" ht="12.5">
      <c r="B141" s="195" t="str">
        <f t="shared" si="41"/>
        <v/>
      </c>
      <c r="C141" s="507">
        <f>IF(D93="","-",+C140+1)</f>
        <v>2055</v>
      </c>
      <c r="D141" s="374">
        <f>IF(F140+SUM(E$99:E140)=D$92,F140,D$92-SUM(E$99:E140))</f>
        <v>168908.95211023689</v>
      </c>
      <c r="E141" s="522">
        <f t="shared" si="54"/>
        <v>98106.090909090912</v>
      </c>
      <c r="F141" s="523">
        <f t="shared" si="55"/>
        <v>70802.861201145977</v>
      </c>
      <c r="G141" s="523">
        <f t="shared" si="56"/>
        <v>119855.90665569143</v>
      </c>
      <c r="H141" s="526">
        <f t="shared" si="57"/>
        <v>112892.12157138038</v>
      </c>
      <c r="I141" s="577">
        <f t="shared" si="58"/>
        <v>112892.12157138038</v>
      </c>
      <c r="J141" s="514">
        <f t="shared" si="42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</row>
    <row r="142" spans="2:16" ht="12.5">
      <c r="B142" s="195" t="str">
        <f t="shared" si="41"/>
        <v/>
      </c>
      <c r="C142" s="507">
        <f>IF(D93="","-",+C141+1)</f>
        <v>2056</v>
      </c>
      <c r="D142" s="374">
        <f>IF(F141+SUM(E$99:E141)=D$92,F141,D$92-SUM(E$99:E141))</f>
        <v>70802.861201145977</v>
      </c>
      <c r="E142" s="522">
        <f t="shared" si="54"/>
        <v>70802.861201145977</v>
      </c>
      <c r="F142" s="523">
        <f t="shared" si="55"/>
        <v>0</v>
      </c>
      <c r="G142" s="523">
        <f t="shared" si="56"/>
        <v>35401.430600572989</v>
      </c>
      <c r="H142" s="526">
        <f t="shared" si="57"/>
        <v>75170.160677280131</v>
      </c>
      <c r="I142" s="577">
        <f t="shared" si="58"/>
        <v>75170.160677280131</v>
      </c>
      <c r="J142" s="514">
        <f t="shared" si="42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</row>
    <row r="143" spans="2:16" ht="12.5">
      <c r="B143" s="195" t="str">
        <f t="shared" si="4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54"/>
        <v>0</v>
      </c>
      <c r="F143" s="523">
        <f t="shared" si="55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42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</row>
    <row r="144" spans="2:16" ht="12.5">
      <c r="B144" s="195" t="str">
        <f t="shared" si="4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42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</row>
    <row r="145" spans="2:16" ht="12.5">
      <c r="B145" s="195" t="str">
        <f t="shared" si="4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42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</row>
    <row r="146" spans="2:16" ht="12.5">
      <c r="B146" s="195" t="str">
        <f t="shared" si="4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42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</row>
    <row r="147" spans="2:16" ht="12.5">
      <c r="B147" s="195" t="str">
        <f t="shared" si="4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42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</row>
    <row r="148" spans="2:16" ht="12.5">
      <c r="B148" s="195" t="str">
        <f t="shared" si="4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42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</row>
    <row r="149" spans="2:16" ht="12.5">
      <c r="B149" s="195" t="str">
        <f t="shared" si="4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42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</row>
    <row r="150" spans="2:16" ht="12.5">
      <c r="B150" s="195" t="str">
        <f t="shared" si="4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42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</row>
    <row r="151" spans="2:16" ht="12.5">
      <c r="B151" s="195" t="str">
        <f t="shared" si="4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42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</row>
    <row r="152" spans="2:16" ht="12.5">
      <c r="B152" s="195" t="str">
        <f t="shared" si="4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42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</row>
    <row r="153" spans="2:16" ht="12.5">
      <c r="B153" s="195" t="str">
        <f t="shared" si="4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42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</row>
    <row r="154" spans="2:16" ht="13" thickBot="1">
      <c r="B154" s="195" t="str">
        <f t="shared" si="4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42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</row>
    <row r="155" spans="2:16" ht="12.5">
      <c r="C155" s="374" t="s">
        <v>78</v>
      </c>
      <c r="D155" s="375"/>
      <c r="E155" s="375">
        <f>SUM(E99:E154)</f>
        <v>4316667.9999999981</v>
      </c>
      <c r="F155" s="375"/>
      <c r="G155" s="375"/>
      <c r="H155" s="375">
        <f>SUM(H99:H154)</f>
        <v>15528504.290425688</v>
      </c>
      <c r="I155" s="375">
        <f>SUM(I99:I154)</f>
        <v>15528504.290425688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1071518.9268611053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1071518.9268611053</v>
      </c>
      <c r="O6" s="269"/>
      <c r="P6" s="269"/>
    </row>
    <row r="7" spans="1:16" ht="13.5" thickBot="1">
      <c r="C7" s="467" t="s">
        <v>48</v>
      </c>
      <c r="D7" s="624" t="s">
        <v>310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464</v>
      </c>
      <c r="E9" s="637" t="s">
        <v>324</v>
      </c>
      <c r="F9" s="478"/>
      <c r="G9" s="672" t="s">
        <v>554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224117.13953488372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7867820.5497798668</v>
      </c>
      <c r="E25" s="630">
        <v>229453.26190476189</v>
      </c>
      <c r="F25" s="629">
        <v>7638367.2878751047</v>
      </c>
      <c r="G25" s="630">
        <v>1101242.9056569436</v>
      </c>
      <c r="H25" s="639">
        <v>1101242.9056569436</v>
      </c>
      <c r="I25" s="511">
        <f t="shared" si="4"/>
        <v>0</v>
      </c>
      <c r="J25" s="511"/>
      <c r="K25" s="518">
        <f t="shared" ref="K25" si="13">G25</f>
        <v>1101242.9056569436</v>
      </c>
      <c r="L25" s="519">
        <f t="shared" ref="L25" si="14">IF(K25&lt;&gt;0,+G25-K25,0)</f>
        <v>0</v>
      </c>
      <c r="M25" s="518">
        <f t="shared" ref="M25" si="15">H25</f>
        <v>1101242.9056569436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629">
        <v>7638367.2878751047</v>
      </c>
      <c r="E26" s="630">
        <v>229453.26190476189</v>
      </c>
      <c r="F26" s="629">
        <v>7408914.0259703426</v>
      </c>
      <c r="G26" s="630">
        <v>1179890.6200067406</v>
      </c>
      <c r="H26" s="639">
        <v>1179890.6200067406</v>
      </c>
      <c r="I26" s="511">
        <f t="shared" si="4"/>
        <v>0</v>
      </c>
      <c r="J26" s="511"/>
      <c r="K26" s="518">
        <f t="shared" ref="K26" si="16">G26</f>
        <v>1179890.6200067406</v>
      </c>
      <c r="L26" s="519">
        <f t="shared" ref="L26" si="17">IF(K26&lt;&gt;0,+G26-K26,0)</f>
        <v>0</v>
      </c>
      <c r="M26" s="518">
        <f t="shared" ref="M26" si="18">H26</f>
        <v>1179890.6200067406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3">
      <c r="B27" s="195" t="str">
        <f t="shared" si="3"/>
        <v/>
      </c>
      <c r="C27" s="669">
        <f>IF(D11="","-",+C26+1)</f>
        <v>2024</v>
      </c>
      <c r="D27" s="629">
        <v>7408914.0259703426</v>
      </c>
      <c r="E27" s="630">
        <v>219023.56818181818</v>
      </c>
      <c r="F27" s="629">
        <v>7189890.4577885242</v>
      </c>
      <c r="G27" s="630">
        <v>1091500.1809427028</v>
      </c>
      <c r="H27" s="639">
        <v>1091500.1809427028</v>
      </c>
      <c r="I27" s="511">
        <f t="shared" si="4"/>
        <v>0</v>
      </c>
      <c r="J27" s="511"/>
      <c r="K27" s="518">
        <f t="shared" ref="K27" si="21">G27</f>
        <v>1091500.1809427028</v>
      </c>
      <c r="L27" s="519">
        <f t="shared" ref="L27" si="22">IF(K27&lt;&gt;0,+G27-K27,0)</f>
        <v>0</v>
      </c>
      <c r="M27" s="518">
        <f t="shared" ref="M27" si="23">H27</f>
        <v>1091500.1809427028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7189890.4577885242</v>
      </c>
      <c r="E28" s="522">
        <f t="shared" ref="E28:E72" si="26">IF(+$I$14&lt;F27,$I$14,D28)</f>
        <v>224117.13953488372</v>
      </c>
      <c r="F28" s="523">
        <f t="shared" ref="F28:F72" si="27">+D28-E28</f>
        <v>6965773.3182536401</v>
      </c>
      <c r="G28" s="524">
        <f t="shared" ref="G28:G51" si="28">+I$12*((D28+F28)/2)+E28</f>
        <v>1071518.9268611053</v>
      </c>
      <c r="H28" s="491">
        <f t="shared" ref="H28:H51" si="29">+I$13*((D28+F28)/2)+E28</f>
        <v>1071518.9268611053</v>
      </c>
      <c r="I28" s="511">
        <f t="shared" si="4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6965773.3182536401</v>
      </c>
      <c r="E29" s="522">
        <f t="shared" si="26"/>
        <v>224117.13953488372</v>
      </c>
      <c r="F29" s="523">
        <f t="shared" si="27"/>
        <v>6741656.178718756</v>
      </c>
      <c r="G29" s="524">
        <f t="shared" si="28"/>
        <v>1044686.2374702019</v>
      </c>
      <c r="H29" s="491">
        <f t="shared" si="29"/>
        <v>1044686.2374702019</v>
      </c>
      <c r="I29" s="511">
        <f t="shared" si="4"/>
        <v>0</v>
      </c>
      <c r="J29" s="511"/>
      <c r="K29" s="525"/>
      <c r="L29" s="514">
        <f t="shared" si="3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6741656.178718756</v>
      </c>
      <c r="E30" s="522">
        <f t="shared" si="26"/>
        <v>224117.13953488372</v>
      </c>
      <c r="F30" s="523">
        <f t="shared" si="27"/>
        <v>6517539.0391838718</v>
      </c>
      <c r="G30" s="524">
        <f t="shared" si="28"/>
        <v>1017853.5480792986</v>
      </c>
      <c r="H30" s="491">
        <f t="shared" si="29"/>
        <v>1017853.5480792986</v>
      </c>
      <c r="I30" s="511">
        <f t="shared" si="4"/>
        <v>0</v>
      </c>
      <c r="J30" s="511"/>
      <c r="K30" s="525"/>
      <c r="L30" s="514">
        <f t="shared" si="3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6517539.0391838718</v>
      </c>
      <c r="E31" s="522">
        <f t="shared" si="26"/>
        <v>224117.13953488372</v>
      </c>
      <c r="F31" s="523">
        <f t="shared" si="27"/>
        <v>6293421.8996489877</v>
      </c>
      <c r="G31" s="524">
        <f t="shared" si="28"/>
        <v>991020.85868839524</v>
      </c>
      <c r="H31" s="491">
        <f t="shared" si="29"/>
        <v>991020.85868839524</v>
      </c>
      <c r="I31" s="511">
        <f t="shared" si="4"/>
        <v>0</v>
      </c>
      <c r="J31" s="511"/>
      <c r="K31" s="525"/>
      <c r="L31" s="514">
        <f t="shared" si="3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6293421.8996489877</v>
      </c>
      <c r="E32" s="522">
        <f t="shared" si="26"/>
        <v>224117.13953488372</v>
      </c>
      <c r="F32" s="523">
        <f t="shared" si="27"/>
        <v>6069304.7601141036</v>
      </c>
      <c r="G32" s="524">
        <f t="shared" si="28"/>
        <v>964188.16929749167</v>
      </c>
      <c r="H32" s="491">
        <f t="shared" si="29"/>
        <v>964188.16929749167</v>
      </c>
      <c r="I32" s="511">
        <f t="shared" si="4"/>
        <v>0</v>
      </c>
      <c r="J32" s="511"/>
      <c r="K32" s="525"/>
      <c r="L32" s="514">
        <f t="shared" si="3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6069304.7601141036</v>
      </c>
      <c r="E33" s="522">
        <f t="shared" si="26"/>
        <v>224117.13953488372</v>
      </c>
      <c r="F33" s="523">
        <f t="shared" si="27"/>
        <v>5845187.6205792194</v>
      </c>
      <c r="G33" s="524">
        <f t="shared" si="28"/>
        <v>937355.47990658856</v>
      </c>
      <c r="H33" s="491">
        <f t="shared" si="29"/>
        <v>937355.47990658856</v>
      </c>
      <c r="I33" s="511">
        <f t="shared" si="4"/>
        <v>0</v>
      </c>
      <c r="J33" s="511"/>
      <c r="K33" s="525"/>
      <c r="L33" s="514">
        <f t="shared" si="3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5845187.6205792194</v>
      </c>
      <c r="E34" s="522">
        <f t="shared" si="26"/>
        <v>224117.13953488372</v>
      </c>
      <c r="F34" s="523">
        <f t="shared" si="27"/>
        <v>5621070.4810443353</v>
      </c>
      <c r="G34" s="524">
        <f t="shared" si="28"/>
        <v>910522.79051568499</v>
      </c>
      <c r="H34" s="491">
        <f t="shared" si="29"/>
        <v>910522.79051568499</v>
      </c>
      <c r="I34" s="511">
        <f t="shared" si="4"/>
        <v>0</v>
      </c>
      <c r="J34" s="511"/>
      <c r="K34" s="525"/>
      <c r="L34" s="514">
        <f t="shared" si="3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5621070.4810443353</v>
      </c>
      <c r="E35" s="522">
        <f t="shared" si="26"/>
        <v>224117.13953488372</v>
      </c>
      <c r="F35" s="523">
        <f t="shared" si="27"/>
        <v>5396953.3415094512</v>
      </c>
      <c r="G35" s="524">
        <f t="shared" si="28"/>
        <v>883690.10112478165</v>
      </c>
      <c r="H35" s="491">
        <f t="shared" si="29"/>
        <v>883690.10112478165</v>
      </c>
      <c r="I35" s="511">
        <f t="shared" si="4"/>
        <v>0</v>
      </c>
      <c r="J35" s="511"/>
      <c r="K35" s="525"/>
      <c r="L35" s="514">
        <f t="shared" si="3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5396953.3415094512</v>
      </c>
      <c r="E36" s="522">
        <f t="shared" si="26"/>
        <v>224117.13953488372</v>
      </c>
      <c r="F36" s="523">
        <f t="shared" si="27"/>
        <v>5172836.201974567</v>
      </c>
      <c r="G36" s="524">
        <f t="shared" si="28"/>
        <v>856857.41173387808</v>
      </c>
      <c r="H36" s="491">
        <f t="shared" si="29"/>
        <v>856857.41173387808</v>
      </c>
      <c r="I36" s="511">
        <f t="shared" si="4"/>
        <v>0</v>
      </c>
      <c r="J36" s="511"/>
      <c r="K36" s="525"/>
      <c r="L36" s="514">
        <f t="shared" si="3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5172836.201974567</v>
      </c>
      <c r="E37" s="522">
        <f t="shared" si="26"/>
        <v>224117.13953488372</v>
      </c>
      <c r="F37" s="523">
        <f t="shared" si="27"/>
        <v>4948719.0624396829</v>
      </c>
      <c r="G37" s="524">
        <f t="shared" si="28"/>
        <v>830024.72234297497</v>
      </c>
      <c r="H37" s="491">
        <f t="shared" si="29"/>
        <v>830024.72234297497</v>
      </c>
      <c r="I37" s="511">
        <f t="shared" si="4"/>
        <v>0</v>
      </c>
      <c r="J37" s="511"/>
      <c r="K37" s="525"/>
      <c r="L37" s="514">
        <f t="shared" si="3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4948719.0624396829</v>
      </c>
      <c r="E38" s="522">
        <f t="shared" si="26"/>
        <v>224117.13953488372</v>
      </c>
      <c r="F38" s="523">
        <f t="shared" si="27"/>
        <v>4724601.9229047988</v>
      </c>
      <c r="G38" s="524">
        <f t="shared" si="28"/>
        <v>803192.0329520714</v>
      </c>
      <c r="H38" s="491">
        <f t="shared" si="29"/>
        <v>803192.0329520714</v>
      </c>
      <c r="I38" s="511">
        <f t="shared" si="4"/>
        <v>0</v>
      </c>
      <c r="J38" s="511"/>
      <c r="K38" s="525"/>
      <c r="L38" s="514">
        <f t="shared" si="3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4724601.9229047988</v>
      </c>
      <c r="E39" s="522">
        <f t="shared" si="26"/>
        <v>224117.13953488372</v>
      </c>
      <c r="F39" s="523">
        <f t="shared" si="27"/>
        <v>4500484.7833699146</v>
      </c>
      <c r="G39" s="524">
        <f t="shared" si="28"/>
        <v>776359.34356116806</v>
      </c>
      <c r="H39" s="491">
        <f t="shared" si="29"/>
        <v>776359.34356116806</v>
      </c>
      <c r="I39" s="511">
        <f t="shared" si="4"/>
        <v>0</v>
      </c>
      <c r="J39" s="511"/>
      <c r="K39" s="525"/>
      <c r="L39" s="514">
        <f t="shared" si="3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4500484.7833699146</v>
      </c>
      <c r="E40" s="522">
        <f t="shared" si="26"/>
        <v>224117.13953488372</v>
      </c>
      <c r="F40" s="523">
        <f t="shared" si="27"/>
        <v>4276367.6438350305</v>
      </c>
      <c r="G40" s="524">
        <f t="shared" si="28"/>
        <v>749526.65417026449</v>
      </c>
      <c r="H40" s="491">
        <f t="shared" si="29"/>
        <v>749526.65417026449</v>
      </c>
      <c r="I40" s="511">
        <f t="shared" si="4"/>
        <v>0</v>
      </c>
      <c r="J40" s="511"/>
      <c r="K40" s="525"/>
      <c r="L40" s="514">
        <f t="shared" si="3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4276367.6438350305</v>
      </c>
      <c r="E41" s="522">
        <f t="shared" si="26"/>
        <v>224117.13953488372</v>
      </c>
      <c r="F41" s="523">
        <f t="shared" si="27"/>
        <v>4052250.5043001468</v>
      </c>
      <c r="G41" s="524">
        <f t="shared" si="28"/>
        <v>722693.96477936138</v>
      </c>
      <c r="H41" s="491">
        <f t="shared" si="29"/>
        <v>722693.96477936138</v>
      </c>
      <c r="I41" s="511">
        <f t="shared" si="4"/>
        <v>0</v>
      </c>
      <c r="J41" s="511"/>
      <c r="K41" s="525"/>
      <c r="L41" s="514">
        <f t="shared" si="3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4052250.5043001468</v>
      </c>
      <c r="E42" s="522">
        <f t="shared" si="26"/>
        <v>224117.13953488372</v>
      </c>
      <c r="F42" s="523">
        <f t="shared" si="27"/>
        <v>3828133.3647652632</v>
      </c>
      <c r="G42" s="524">
        <f t="shared" si="28"/>
        <v>695861.27538845793</v>
      </c>
      <c r="H42" s="491">
        <f t="shared" si="29"/>
        <v>695861.27538845793</v>
      </c>
      <c r="I42" s="511">
        <f t="shared" si="4"/>
        <v>0</v>
      </c>
      <c r="J42" s="511"/>
      <c r="K42" s="525"/>
      <c r="L42" s="514">
        <f t="shared" si="3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3828133.3647652632</v>
      </c>
      <c r="E43" s="522">
        <f t="shared" si="26"/>
        <v>224117.13953488372</v>
      </c>
      <c r="F43" s="523">
        <f t="shared" si="27"/>
        <v>3604016.2252303795</v>
      </c>
      <c r="G43" s="524">
        <f t="shared" si="28"/>
        <v>669028.58599755471</v>
      </c>
      <c r="H43" s="491">
        <f t="shared" si="29"/>
        <v>669028.58599755471</v>
      </c>
      <c r="I43" s="511">
        <f t="shared" si="4"/>
        <v>0</v>
      </c>
      <c r="J43" s="511"/>
      <c r="K43" s="525"/>
      <c r="L43" s="514">
        <f t="shared" si="3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3604016.2252303795</v>
      </c>
      <c r="E44" s="522">
        <f t="shared" si="26"/>
        <v>224117.13953488372</v>
      </c>
      <c r="F44" s="523">
        <f t="shared" si="27"/>
        <v>3379899.0856954958</v>
      </c>
      <c r="G44" s="524">
        <f t="shared" si="28"/>
        <v>642195.89660665125</v>
      </c>
      <c r="H44" s="491">
        <f t="shared" si="29"/>
        <v>642195.89660665125</v>
      </c>
      <c r="I44" s="511">
        <f t="shared" si="4"/>
        <v>0</v>
      </c>
      <c r="J44" s="511"/>
      <c r="K44" s="525"/>
      <c r="L44" s="514">
        <f t="shared" si="3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3379899.0856954958</v>
      </c>
      <c r="E45" s="522">
        <f t="shared" si="26"/>
        <v>224117.13953488372</v>
      </c>
      <c r="F45" s="523">
        <f t="shared" si="27"/>
        <v>3155781.9461606122</v>
      </c>
      <c r="G45" s="524">
        <f t="shared" si="28"/>
        <v>615363.20721574803</v>
      </c>
      <c r="H45" s="491">
        <f t="shared" si="29"/>
        <v>615363.20721574803</v>
      </c>
      <c r="I45" s="511">
        <f t="shared" si="4"/>
        <v>0</v>
      </c>
      <c r="J45" s="511"/>
      <c r="K45" s="525"/>
      <c r="L45" s="514">
        <f t="shared" si="3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3155781.9461606122</v>
      </c>
      <c r="E46" s="522">
        <f t="shared" si="26"/>
        <v>224117.13953488372</v>
      </c>
      <c r="F46" s="523">
        <f t="shared" si="27"/>
        <v>2931664.8066257285</v>
      </c>
      <c r="G46" s="524">
        <f t="shared" si="28"/>
        <v>588530.51782484457</v>
      </c>
      <c r="H46" s="491">
        <f t="shared" si="29"/>
        <v>588530.51782484457</v>
      </c>
      <c r="I46" s="511">
        <f t="shared" si="4"/>
        <v>0</v>
      </c>
      <c r="J46" s="511"/>
      <c r="K46" s="525"/>
      <c r="L46" s="514">
        <f t="shared" si="3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2931664.8066257285</v>
      </c>
      <c r="E47" s="522">
        <f t="shared" si="26"/>
        <v>224117.13953488372</v>
      </c>
      <c r="F47" s="523">
        <f t="shared" si="27"/>
        <v>2707547.6670908448</v>
      </c>
      <c r="G47" s="524">
        <f t="shared" si="28"/>
        <v>561697.82843394135</v>
      </c>
      <c r="H47" s="491">
        <f t="shared" si="29"/>
        <v>561697.82843394135</v>
      </c>
      <c r="I47" s="511">
        <f t="shared" si="4"/>
        <v>0</v>
      </c>
      <c r="J47" s="511"/>
      <c r="K47" s="525"/>
      <c r="L47" s="514">
        <f t="shared" si="3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2707547.6670908448</v>
      </c>
      <c r="E48" s="522">
        <f t="shared" si="26"/>
        <v>224117.13953488372</v>
      </c>
      <c r="F48" s="523">
        <f t="shared" si="27"/>
        <v>2483430.5275559612</v>
      </c>
      <c r="G48" s="524">
        <f t="shared" si="28"/>
        <v>534865.1390430379</v>
      </c>
      <c r="H48" s="491">
        <f t="shared" si="29"/>
        <v>534865.1390430379</v>
      </c>
      <c r="I48" s="511">
        <f t="shared" si="4"/>
        <v>0</v>
      </c>
      <c r="J48" s="511"/>
      <c r="K48" s="525"/>
      <c r="L48" s="514">
        <f t="shared" si="3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2483430.5275559612</v>
      </c>
      <c r="E49" s="522">
        <f t="shared" si="26"/>
        <v>224117.13953488372</v>
      </c>
      <c r="F49" s="523">
        <f t="shared" si="27"/>
        <v>2259313.3880210775</v>
      </c>
      <c r="G49" s="524">
        <f t="shared" si="28"/>
        <v>508032.44965213462</v>
      </c>
      <c r="H49" s="491">
        <f t="shared" si="29"/>
        <v>508032.44965213462</v>
      </c>
      <c r="I49" s="511">
        <f t="shared" si="4"/>
        <v>0</v>
      </c>
      <c r="J49" s="511"/>
      <c r="K49" s="525"/>
      <c r="L49" s="514">
        <f t="shared" si="3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2259313.3880210775</v>
      </c>
      <c r="E50" s="522">
        <f t="shared" si="26"/>
        <v>224117.13953488372</v>
      </c>
      <c r="F50" s="523">
        <f t="shared" si="27"/>
        <v>2035196.2484861938</v>
      </c>
      <c r="G50" s="524">
        <f t="shared" si="28"/>
        <v>481199.76026123122</v>
      </c>
      <c r="H50" s="491">
        <f t="shared" si="29"/>
        <v>481199.76026123122</v>
      </c>
      <c r="I50" s="511">
        <f t="shared" si="4"/>
        <v>0</v>
      </c>
      <c r="J50" s="511"/>
      <c r="K50" s="525"/>
      <c r="L50" s="514">
        <f t="shared" si="3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2035196.2484861938</v>
      </c>
      <c r="E51" s="522">
        <f t="shared" si="26"/>
        <v>224117.13953488372</v>
      </c>
      <c r="F51" s="523">
        <f t="shared" si="27"/>
        <v>1811079.1089513102</v>
      </c>
      <c r="G51" s="524">
        <f t="shared" si="28"/>
        <v>454367.07087032788</v>
      </c>
      <c r="H51" s="491">
        <f t="shared" si="29"/>
        <v>454367.07087032788</v>
      </c>
      <c r="I51" s="511">
        <f t="shared" si="4"/>
        <v>0</v>
      </c>
      <c r="J51" s="511"/>
      <c r="K51" s="525"/>
      <c r="L51" s="514">
        <f t="shared" si="3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1811079.1089513102</v>
      </c>
      <c r="E52" s="522">
        <f t="shared" si="26"/>
        <v>224117.13953488372</v>
      </c>
      <c r="F52" s="523">
        <f t="shared" si="27"/>
        <v>1586961.9694164265</v>
      </c>
      <c r="G52" s="524">
        <f t="shared" ref="G52:G72" si="31">+I$12*((D52+F52)/2)+E52</f>
        <v>427534.38147942454</v>
      </c>
      <c r="H52" s="491">
        <f t="shared" ref="H52:H72" si="32">+I$13*((D52+F52)/2)+E52</f>
        <v>427534.38147942454</v>
      </c>
      <c r="I52" s="511">
        <f t="shared" si="4"/>
        <v>0</v>
      </c>
      <c r="J52" s="511"/>
      <c r="K52" s="525"/>
      <c r="L52" s="514">
        <f t="shared" si="3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1586961.9694164265</v>
      </c>
      <c r="E53" s="522">
        <f t="shared" si="26"/>
        <v>224117.13953488372</v>
      </c>
      <c r="F53" s="523">
        <f t="shared" si="27"/>
        <v>1362844.8298815428</v>
      </c>
      <c r="G53" s="524">
        <f t="shared" si="31"/>
        <v>400701.6920885212</v>
      </c>
      <c r="H53" s="491">
        <f t="shared" si="32"/>
        <v>400701.6920885212</v>
      </c>
      <c r="I53" s="511">
        <f t="shared" si="4"/>
        <v>0</v>
      </c>
      <c r="J53" s="511"/>
      <c r="K53" s="525"/>
      <c r="L53" s="514">
        <f t="shared" si="3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1362844.8298815428</v>
      </c>
      <c r="E54" s="522">
        <f t="shared" si="26"/>
        <v>224117.13953488372</v>
      </c>
      <c r="F54" s="523">
        <f t="shared" si="27"/>
        <v>1138727.6903466592</v>
      </c>
      <c r="G54" s="524">
        <f t="shared" si="31"/>
        <v>373869.00269761786</v>
      </c>
      <c r="H54" s="491">
        <f t="shared" si="32"/>
        <v>373869.00269761786</v>
      </c>
      <c r="I54" s="511">
        <f t="shared" si="4"/>
        <v>0</v>
      </c>
      <c r="J54" s="511"/>
      <c r="K54" s="525"/>
      <c r="L54" s="514">
        <f t="shared" si="3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1138727.6903466592</v>
      </c>
      <c r="E55" s="522">
        <f t="shared" si="26"/>
        <v>224117.13953488372</v>
      </c>
      <c r="F55" s="523">
        <f t="shared" si="27"/>
        <v>914610.55081177549</v>
      </c>
      <c r="G55" s="524">
        <f t="shared" si="31"/>
        <v>347036.31330671452</v>
      </c>
      <c r="H55" s="491">
        <f t="shared" si="32"/>
        <v>347036.31330671452</v>
      </c>
      <c r="I55" s="511">
        <f t="shared" si="4"/>
        <v>0</v>
      </c>
      <c r="J55" s="511"/>
      <c r="K55" s="525"/>
      <c r="L55" s="514">
        <f t="shared" si="3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914610.55081177549</v>
      </c>
      <c r="E56" s="522">
        <f t="shared" si="26"/>
        <v>224117.13953488372</v>
      </c>
      <c r="F56" s="523">
        <f t="shared" si="27"/>
        <v>690493.41127689183</v>
      </c>
      <c r="G56" s="524">
        <f t="shared" si="31"/>
        <v>320203.62391581124</v>
      </c>
      <c r="H56" s="491">
        <f t="shared" si="32"/>
        <v>320203.62391581124</v>
      </c>
      <c r="I56" s="511">
        <f t="shared" si="4"/>
        <v>0</v>
      </c>
      <c r="J56" s="511"/>
      <c r="K56" s="525"/>
      <c r="L56" s="514">
        <f t="shared" si="3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690493.41127689183</v>
      </c>
      <c r="E57" s="522">
        <f t="shared" si="26"/>
        <v>224117.13953488372</v>
      </c>
      <c r="F57" s="523">
        <f t="shared" si="27"/>
        <v>466376.2717420081</v>
      </c>
      <c r="G57" s="524">
        <f t="shared" si="31"/>
        <v>293370.93452490791</v>
      </c>
      <c r="H57" s="491">
        <f t="shared" si="32"/>
        <v>293370.93452490791</v>
      </c>
      <c r="I57" s="511">
        <f t="shared" si="4"/>
        <v>0</v>
      </c>
      <c r="J57" s="511"/>
      <c r="K57" s="525"/>
      <c r="L57" s="514">
        <f t="shared" si="3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466376.2717420081</v>
      </c>
      <c r="E58" s="522">
        <f t="shared" si="26"/>
        <v>224117.13953488372</v>
      </c>
      <c r="F58" s="523">
        <f t="shared" si="27"/>
        <v>242259.13220712438</v>
      </c>
      <c r="G58" s="524">
        <f t="shared" si="31"/>
        <v>266538.24513400451</v>
      </c>
      <c r="H58" s="491">
        <f t="shared" si="32"/>
        <v>266538.24513400451</v>
      </c>
      <c r="I58" s="511">
        <f t="shared" si="4"/>
        <v>0</v>
      </c>
      <c r="J58" s="511"/>
      <c r="K58" s="525"/>
      <c r="L58" s="514">
        <f t="shared" si="3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242259.13220712438</v>
      </c>
      <c r="E59" s="522">
        <f t="shared" si="26"/>
        <v>224117.13953488372</v>
      </c>
      <c r="F59" s="523">
        <f t="shared" si="27"/>
        <v>18141.992672240653</v>
      </c>
      <c r="G59" s="524">
        <f t="shared" si="31"/>
        <v>239705.5557431012</v>
      </c>
      <c r="H59" s="491">
        <f t="shared" si="32"/>
        <v>239705.5557431012</v>
      </c>
      <c r="I59" s="511">
        <f t="shared" si="4"/>
        <v>0</v>
      </c>
      <c r="J59" s="511"/>
      <c r="K59" s="525"/>
      <c r="L59" s="514">
        <f t="shared" si="3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18141.992672240653</v>
      </c>
      <c r="E60" s="522">
        <f t="shared" si="26"/>
        <v>18141.992672240653</v>
      </c>
      <c r="F60" s="523">
        <f t="shared" si="27"/>
        <v>0</v>
      </c>
      <c r="G60" s="524">
        <f t="shared" si="31"/>
        <v>19228.028428623551</v>
      </c>
      <c r="H60" s="491">
        <f t="shared" si="32"/>
        <v>19228.028428623551</v>
      </c>
      <c r="I60" s="511">
        <f t="shared" si="4"/>
        <v>0</v>
      </c>
      <c r="J60" s="511"/>
      <c r="K60" s="525"/>
      <c r="L60" s="514">
        <f t="shared" si="3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4"/>
        <v>0</v>
      </c>
      <c r="J61" s="511"/>
      <c r="K61" s="525"/>
      <c r="L61" s="514">
        <f t="shared" si="3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4"/>
        <v>0</v>
      </c>
      <c r="J62" s="511"/>
      <c r="K62" s="525"/>
      <c r="L62" s="514">
        <f t="shared" si="3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4"/>
        <v>0</v>
      </c>
      <c r="J63" s="511"/>
      <c r="K63" s="525"/>
      <c r="L63" s="514">
        <f t="shared" si="3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4"/>
        <v>0</v>
      </c>
      <c r="J64" s="511"/>
      <c r="K64" s="525"/>
      <c r="L64" s="514">
        <f t="shared" si="3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4"/>
        <v>0</v>
      </c>
      <c r="J65" s="511"/>
      <c r="K65" s="525"/>
      <c r="L65" s="514">
        <f t="shared" si="3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4"/>
        <v>0</v>
      </c>
      <c r="J66" s="511"/>
      <c r="K66" s="525"/>
      <c r="L66" s="514">
        <f t="shared" si="3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4"/>
        <v>0</v>
      </c>
      <c r="J67" s="511"/>
      <c r="K67" s="525"/>
      <c r="L67" s="514">
        <f t="shared" si="3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4"/>
        <v>0</v>
      </c>
      <c r="J68" s="511"/>
      <c r="K68" s="525"/>
      <c r="L68" s="514">
        <f t="shared" si="3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4"/>
        <v>0</v>
      </c>
      <c r="J69" s="511"/>
      <c r="K69" s="525"/>
      <c r="L69" s="514">
        <f t="shared" si="3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4"/>
        <v>0</v>
      </c>
      <c r="J70" s="511"/>
      <c r="K70" s="525"/>
      <c r="L70" s="514">
        <f t="shared" si="3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4"/>
        <v>0</v>
      </c>
      <c r="J71" s="511"/>
      <c r="K71" s="525"/>
      <c r="L71" s="514">
        <f t="shared" si="3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4"/>
        <v>0</v>
      </c>
      <c r="J72" s="511"/>
      <c r="K72" s="532"/>
      <c r="L72" s="533">
        <f t="shared" si="3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9637037</v>
      </c>
      <c r="F73" s="375"/>
      <c r="G73" s="375">
        <f>SUM(G17:G72)</f>
        <v>34760608.273267195</v>
      </c>
      <c r="H73" s="375">
        <f>SUM(H17:H72)</f>
        <v>34760608.273267195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1179890.6200067406</v>
      </c>
      <c r="N87" s="546">
        <f>IF(J92&lt;D11,0,VLOOKUP(J92,C17:O72,11))</f>
        <v>1179890.6200067406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1149690.3051800267</v>
      </c>
      <c r="N88" s="550">
        <f>IF(J92&lt;D11,0,VLOOKUP(J92,C99:P154,7))</f>
        <v>1149690.3051800267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-30200.314826713875</v>
      </c>
      <c r="N89" s="555">
        <f>+N88-N87</f>
        <v>-30200.314826713875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219023.56818181818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5" si="33">H99</f>
        <v>797522.51965819846</v>
      </c>
      <c r="M99" s="519">
        <f t="shared" ref="M99:M105" si="34">IF(L99&lt;&gt;0,+H99-L99,0)</f>
        <v>0</v>
      </c>
      <c r="N99" s="518">
        <f t="shared" ref="N99:N105" si="35">I99</f>
        <v>797522.51965819846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33"/>
        <v>1464040.8814475967</v>
      </c>
      <c r="M100" s="519">
        <f t="shared" si="34"/>
        <v>0</v>
      </c>
      <c r="N100" s="518">
        <f t="shared" si="35"/>
        <v>1464040.8814475967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37">+I101-H101</f>
        <v>0</v>
      </c>
      <c r="K101" s="514"/>
      <c r="L101" s="518">
        <f t="shared" si="33"/>
        <v>1384764.5581805804</v>
      </c>
      <c r="M101" s="519">
        <f t="shared" si="34"/>
        <v>0</v>
      </c>
      <c r="N101" s="518">
        <f t="shared" si="35"/>
        <v>1384764.5581805804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37"/>
        <v>0</v>
      </c>
      <c r="K102" s="514"/>
      <c r="L102" s="518">
        <f t="shared" si="33"/>
        <v>1312464.9769978134</v>
      </c>
      <c r="M102" s="519">
        <f t="shared" si="34"/>
        <v>0</v>
      </c>
      <c r="N102" s="518">
        <f t="shared" si="35"/>
        <v>1312464.9769978134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6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37"/>
        <v>0</v>
      </c>
      <c r="K103" s="514"/>
      <c r="L103" s="518">
        <f t="shared" si="33"/>
        <v>1146768.2622772851</v>
      </c>
      <c r="M103" s="519">
        <f t="shared" si="34"/>
        <v>0</v>
      </c>
      <c r="N103" s="518">
        <f t="shared" si="35"/>
        <v>1146768.2622772851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6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37"/>
        <v>0</v>
      </c>
      <c r="K104" s="514"/>
      <c r="L104" s="518">
        <f t="shared" si="33"/>
        <v>1129630.139349205</v>
      </c>
      <c r="M104" s="519">
        <f t="shared" si="34"/>
        <v>0</v>
      </c>
      <c r="N104" s="518">
        <f t="shared" si="35"/>
        <v>1129630.139349205</v>
      </c>
      <c r="O104" s="514">
        <f t="shared" ref="O104:O130" si="38">IF(N104&lt;&gt;0,+I104-N104,0)</f>
        <v>0</v>
      </c>
      <c r="P104" s="514">
        <f t="shared" ref="P104:P130" si="39">+O104-M104</f>
        <v>0</v>
      </c>
    </row>
    <row r="105" spans="1:16" ht="12.5">
      <c r="B105" s="195" t="str">
        <f t="shared" si="36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37"/>
        <v>0</v>
      </c>
      <c r="K105" s="514"/>
      <c r="L105" s="518">
        <f t="shared" si="33"/>
        <v>1115081.4585097209</v>
      </c>
      <c r="M105" s="519">
        <f t="shared" si="34"/>
        <v>0</v>
      </c>
      <c r="N105" s="518">
        <f t="shared" si="35"/>
        <v>1115081.4585097209</v>
      </c>
      <c r="O105" s="514">
        <f t="shared" si="38"/>
        <v>0</v>
      </c>
      <c r="P105" s="514">
        <f t="shared" si="39"/>
        <v>0</v>
      </c>
    </row>
    <row r="106" spans="1:16" ht="12.5">
      <c r="B106" s="195" t="str">
        <f t="shared" si="36"/>
        <v/>
      </c>
      <c r="C106" s="507">
        <f>IF(D93="","-",+C105+1)</f>
        <v>2021</v>
      </c>
      <c r="D106" s="629">
        <v>8118020.8320413455</v>
      </c>
      <c r="E106" s="630">
        <v>235049.68292682926</v>
      </c>
      <c r="F106" s="631">
        <v>7882971.1491145166</v>
      </c>
      <c r="G106" s="631">
        <v>8000495.9905779306</v>
      </c>
      <c r="H106" s="633">
        <v>1143219.7958879631</v>
      </c>
      <c r="I106" s="634">
        <v>1143219.7958879631</v>
      </c>
      <c r="J106" s="514">
        <f t="shared" si="37"/>
        <v>0</v>
      </c>
      <c r="K106" s="514"/>
      <c r="L106" s="518">
        <f t="shared" ref="L106" si="40">H106</f>
        <v>1143219.7958879631</v>
      </c>
      <c r="M106" s="519">
        <f t="shared" ref="M106" si="41">IF(L106&lt;&gt;0,+H106-L106,0)</f>
        <v>0</v>
      </c>
      <c r="N106" s="518">
        <f t="shared" ref="N106" si="42">I106</f>
        <v>1143219.7958879631</v>
      </c>
      <c r="O106" s="514">
        <f t="shared" ref="O106" si="43">IF(N106&lt;&gt;0,+I106-N106,0)</f>
        <v>0</v>
      </c>
      <c r="P106" s="514">
        <f t="shared" ref="P106" si="44">+O106-M106</f>
        <v>0</v>
      </c>
    </row>
    <row r="107" spans="1:16" ht="13">
      <c r="B107" s="195" t="str">
        <f t="shared" si="36"/>
        <v/>
      </c>
      <c r="C107" s="669">
        <f>IF(D93="","-",+C106+1)</f>
        <v>2022</v>
      </c>
      <c r="D107" s="374">
        <v>7882971.1491145166</v>
      </c>
      <c r="E107" s="522">
        <v>229453.26190476189</v>
      </c>
      <c r="F107" s="523">
        <v>7653517.8872097544</v>
      </c>
      <c r="G107" s="523">
        <v>7768244.518162135</v>
      </c>
      <c r="H107" s="526">
        <v>1141894.50723412</v>
      </c>
      <c r="I107" s="577">
        <v>1141894.50723412</v>
      </c>
      <c r="J107" s="514">
        <f t="shared" si="37"/>
        <v>0</v>
      </c>
      <c r="K107" s="514"/>
      <c r="L107" s="525"/>
      <c r="M107" s="514">
        <f t="shared" ref="M107:M130" si="45">IF(L107&lt;&gt;0,+H107-L107,0)</f>
        <v>0</v>
      </c>
      <c r="N107" s="525"/>
      <c r="O107" s="514">
        <f t="shared" si="38"/>
        <v>0</v>
      </c>
      <c r="P107" s="514">
        <f t="shared" si="39"/>
        <v>0</v>
      </c>
    </row>
    <row r="108" spans="1:16" ht="12.5">
      <c r="B108" s="195" t="str">
        <f t="shared" si="36"/>
        <v/>
      </c>
      <c r="C108" s="507">
        <f>IF(D93="","-",+C107+1)</f>
        <v>2023</v>
      </c>
      <c r="D108" s="374">
        <f>IF(F107+SUM(E$99:E107)=D$92,F107,D$92-SUM(E$99:E107))</f>
        <v>7653517.8872097544</v>
      </c>
      <c r="E108" s="522">
        <f t="shared" ref="E108:E154" si="46">IF(+$J$96&lt;F107,$J$96,D108)</f>
        <v>219023.56818181818</v>
      </c>
      <c r="F108" s="523">
        <f t="shared" ref="F108:F154" si="47">+D108-E108</f>
        <v>7434494.3190279361</v>
      </c>
      <c r="G108" s="523">
        <f t="shared" ref="G108:G154" si="48">+(F108+D108)/2</f>
        <v>7544006.1031188453</v>
      </c>
      <c r="H108" s="526">
        <f t="shared" ref="H108:H154" si="49">+J$94*G108+E108</f>
        <v>1149690.3051800267</v>
      </c>
      <c r="I108" s="577">
        <f t="shared" ref="I108:I154" si="50">+J$95*G108+E108</f>
        <v>1149690.3051800267</v>
      </c>
      <c r="J108" s="514">
        <f t="shared" si="37"/>
        <v>0</v>
      </c>
      <c r="K108" s="514"/>
      <c r="L108" s="525"/>
      <c r="M108" s="514">
        <f t="shared" si="45"/>
        <v>0</v>
      </c>
      <c r="N108" s="525"/>
      <c r="O108" s="514">
        <f t="shared" si="38"/>
        <v>0</v>
      </c>
      <c r="P108" s="514">
        <f t="shared" si="39"/>
        <v>0</v>
      </c>
    </row>
    <row r="109" spans="1:16" ht="12.5">
      <c r="B109" s="195" t="str">
        <f t="shared" si="36"/>
        <v/>
      </c>
      <c r="C109" s="507">
        <f>IF(D93="","-",+C108+1)</f>
        <v>2024</v>
      </c>
      <c r="D109" s="374">
        <f>IF(F108+SUM(E$99:E108)=D$92,F108,D$92-SUM(E$99:E108))</f>
        <v>7434494.3190279361</v>
      </c>
      <c r="E109" s="522">
        <f t="shared" si="46"/>
        <v>219023.56818181818</v>
      </c>
      <c r="F109" s="523">
        <f t="shared" si="47"/>
        <v>7215470.7508461177</v>
      </c>
      <c r="G109" s="523">
        <f t="shared" si="48"/>
        <v>7324982.5349370269</v>
      </c>
      <c r="H109" s="526">
        <f t="shared" si="49"/>
        <v>1122670.450378848</v>
      </c>
      <c r="I109" s="577">
        <f t="shared" si="50"/>
        <v>1122670.450378848</v>
      </c>
      <c r="J109" s="514">
        <f t="shared" si="37"/>
        <v>0</v>
      </c>
      <c r="K109" s="514"/>
      <c r="L109" s="525"/>
      <c r="M109" s="514">
        <f t="shared" si="45"/>
        <v>0</v>
      </c>
      <c r="N109" s="525"/>
      <c r="O109" s="514">
        <f t="shared" si="38"/>
        <v>0</v>
      </c>
      <c r="P109" s="514">
        <f t="shared" si="39"/>
        <v>0</v>
      </c>
    </row>
    <row r="110" spans="1:16" ht="12.5">
      <c r="B110" s="195" t="str">
        <f t="shared" si="36"/>
        <v/>
      </c>
      <c r="C110" s="507">
        <f>IF(D93="","-",+C109+1)</f>
        <v>2025</v>
      </c>
      <c r="D110" s="374">
        <f>IF(F109+SUM(E$99:E109)=D$92,F109,D$92-SUM(E$99:E109))</f>
        <v>7215470.7508461177</v>
      </c>
      <c r="E110" s="522">
        <f t="shared" si="46"/>
        <v>219023.56818181818</v>
      </c>
      <c r="F110" s="523">
        <f t="shared" si="47"/>
        <v>6996447.1826642994</v>
      </c>
      <c r="G110" s="523">
        <f t="shared" si="48"/>
        <v>7105958.9667552086</v>
      </c>
      <c r="H110" s="526">
        <f t="shared" si="49"/>
        <v>1095650.5955776693</v>
      </c>
      <c r="I110" s="577">
        <f t="shared" si="50"/>
        <v>1095650.5955776693</v>
      </c>
      <c r="J110" s="514">
        <f t="shared" si="37"/>
        <v>0</v>
      </c>
      <c r="K110" s="514"/>
      <c r="L110" s="525"/>
      <c r="M110" s="514">
        <f t="shared" si="45"/>
        <v>0</v>
      </c>
      <c r="N110" s="525"/>
      <c r="O110" s="514">
        <f t="shared" si="38"/>
        <v>0</v>
      </c>
      <c r="P110" s="514">
        <f t="shared" si="39"/>
        <v>0</v>
      </c>
    </row>
    <row r="111" spans="1:16" ht="12.5">
      <c r="B111" s="195" t="str">
        <f t="shared" si="36"/>
        <v/>
      </c>
      <c r="C111" s="507">
        <f>IF(D93="","-",+C110+1)</f>
        <v>2026</v>
      </c>
      <c r="D111" s="374">
        <f>IF(F110+SUM(E$99:E110)=D$92,F110,D$92-SUM(E$99:E110))</f>
        <v>6996447.1826642994</v>
      </c>
      <c r="E111" s="522">
        <f t="shared" si="46"/>
        <v>219023.56818181818</v>
      </c>
      <c r="F111" s="523">
        <f t="shared" si="47"/>
        <v>6777423.614482481</v>
      </c>
      <c r="G111" s="523">
        <f t="shared" si="48"/>
        <v>6886935.3985733902</v>
      </c>
      <c r="H111" s="526">
        <f t="shared" si="49"/>
        <v>1068630.7407764904</v>
      </c>
      <c r="I111" s="577">
        <f t="shared" si="50"/>
        <v>1068630.7407764904</v>
      </c>
      <c r="J111" s="514">
        <f t="shared" si="37"/>
        <v>0</v>
      </c>
      <c r="K111" s="514"/>
      <c r="L111" s="525"/>
      <c r="M111" s="514">
        <f t="shared" si="45"/>
        <v>0</v>
      </c>
      <c r="N111" s="525"/>
      <c r="O111" s="514">
        <f t="shared" si="38"/>
        <v>0</v>
      </c>
      <c r="P111" s="514">
        <f t="shared" si="39"/>
        <v>0</v>
      </c>
    </row>
    <row r="112" spans="1:16" ht="12.5">
      <c r="B112" s="195" t="str">
        <f t="shared" si="36"/>
        <v/>
      </c>
      <c r="C112" s="507">
        <f>IF(D93="","-",+C111+1)</f>
        <v>2027</v>
      </c>
      <c r="D112" s="374">
        <f>IF(F111+SUM(E$99:E111)=D$92,F111,D$92-SUM(E$99:E111))</f>
        <v>6777423.614482481</v>
      </c>
      <c r="E112" s="522">
        <f t="shared" si="46"/>
        <v>219023.56818181818</v>
      </c>
      <c r="F112" s="523">
        <f t="shared" si="47"/>
        <v>6558400.0463006627</v>
      </c>
      <c r="G112" s="523">
        <f t="shared" si="48"/>
        <v>6667911.8303915719</v>
      </c>
      <c r="H112" s="526">
        <f t="shared" si="49"/>
        <v>1041610.8859753117</v>
      </c>
      <c r="I112" s="577">
        <f t="shared" si="50"/>
        <v>1041610.8859753117</v>
      </c>
      <c r="J112" s="514">
        <f t="shared" si="37"/>
        <v>0</v>
      </c>
      <c r="K112" s="514"/>
      <c r="L112" s="525"/>
      <c r="M112" s="514">
        <f t="shared" si="45"/>
        <v>0</v>
      </c>
      <c r="N112" s="525"/>
      <c r="O112" s="514">
        <f t="shared" si="38"/>
        <v>0</v>
      </c>
      <c r="P112" s="514">
        <f t="shared" si="39"/>
        <v>0</v>
      </c>
    </row>
    <row r="113" spans="2:16" ht="12.5">
      <c r="B113" s="195" t="str">
        <f t="shared" si="36"/>
        <v/>
      </c>
      <c r="C113" s="507">
        <f>IF(D93="","-",+C112+1)</f>
        <v>2028</v>
      </c>
      <c r="D113" s="374">
        <f>IF(F112+SUM(E$99:E112)=D$92,F112,D$92-SUM(E$99:E112))</f>
        <v>6558400.0463006627</v>
      </c>
      <c r="E113" s="522">
        <f t="shared" si="46"/>
        <v>219023.56818181818</v>
      </c>
      <c r="F113" s="523">
        <f t="shared" si="47"/>
        <v>6339376.4781188443</v>
      </c>
      <c r="G113" s="523">
        <f t="shared" si="48"/>
        <v>6448888.2622097535</v>
      </c>
      <c r="H113" s="526">
        <f t="shared" si="49"/>
        <v>1014591.0311741331</v>
      </c>
      <c r="I113" s="577">
        <f t="shared" si="50"/>
        <v>1014591.0311741331</v>
      </c>
      <c r="J113" s="514">
        <f t="shared" si="37"/>
        <v>0</v>
      </c>
      <c r="K113" s="514"/>
      <c r="L113" s="525"/>
      <c r="M113" s="514">
        <f t="shared" si="45"/>
        <v>0</v>
      </c>
      <c r="N113" s="525"/>
      <c r="O113" s="514">
        <f t="shared" si="38"/>
        <v>0</v>
      </c>
      <c r="P113" s="514">
        <f t="shared" si="39"/>
        <v>0</v>
      </c>
    </row>
    <row r="114" spans="2:16" ht="12.5">
      <c r="B114" s="195" t="str">
        <f t="shared" si="36"/>
        <v/>
      </c>
      <c r="C114" s="507">
        <f>IF(D93="","-",+C113+1)</f>
        <v>2029</v>
      </c>
      <c r="D114" s="374">
        <f>IF(F113+SUM(E$99:E113)=D$92,F113,D$92-SUM(E$99:E113))</f>
        <v>6339376.4781188443</v>
      </c>
      <c r="E114" s="522">
        <f t="shared" si="46"/>
        <v>219023.56818181818</v>
      </c>
      <c r="F114" s="523">
        <f t="shared" si="47"/>
        <v>6120352.909937026</v>
      </c>
      <c r="G114" s="523">
        <f t="shared" si="48"/>
        <v>6229864.6940279352</v>
      </c>
      <c r="H114" s="526">
        <f t="shared" si="49"/>
        <v>987571.17637295416</v>
      </c>
      <c r="I114" s="577">
        <f t="shared" si="50"/>
        <v>987571.17637295416</v>
      </c>
      <c r="J114" s="514">
        <f t="shared" si="37"/>
        <v>0</v>
      </c>
      <c r="K114" s="514"/>
      <c r="L114" s="525"/>
      <c r="M114" s="514">
        <f t="shared" si="45"/>
        <v>0</v>
      </c>
      <c r="N114" s="525"/>
      <c r="O114" s="514">
        <f t="shared" si="38"/>
        <v>0</v>
      </c>
      <c r="P114" s="514">
        <f t="shared" si="39"/>
        <v>0</v>
      </c>
    </row>
    <row r="115" spans="2:16" ht="12.5">
      <c r="B115" s="195" t="str">
        <f t="shared" si="36"/>
        <v/>
      </c>
      <c r="C115" s="507">
        <f>IF(D93="","-",+C114+1)</f>
        <v>2030</v>
      </c>
      <c r="D115" s="374">
        <f>IF(F114+SUM(E$99:E114)=D$92,F114,D$92-SUM(E$99:E114))</f>
        <v>6120352.909937026</v>
      </c>
      <c r="E115" s="522">
        <f t="shared" si="46"/>
        <v>219023.56818181818</v>
      </c>
      <c r="F115" s="523">
        <f t="shared" si="47"/>
        <v>5901329.3417552076</v>
      </c>
      <c r="G115" s="523">
        <f t="shared" si="48"/>
        <v>6010841.1258461168</v>
      </c>
      <c r="H115" s="526">
        <f t="shared" si="49"/>
        <v>960551.32157177548</v>
      </c>
      <c r="I115" s="577">
        <f t="shared" si="50"/>
        <v>960551.32157177548</v>
      </c>
      <c r="J115" s="514">
        <f t="shared" si="37"/>
        <v>0</v>
      </c>
      <c r="K115" s="514"/>
      <c r="L115" s="525"/>
      <c r="M115" s="514">
        <f t="shared" si="45"/>
        <v>0</v>
      </c>
      <c r="N115" s="525"/>
      <c r="O115" s="514">
        <f t="shared" si="38"/>
        <v>0</v>
      </c>
      <c r="P115" s="514">
        <f t="shared" si="39"/>
        <v>0</v>
      </c>
    </row>
    <row r="116" spans="2:16" ht="12.5">
      <c r="B116" s="195" t="str">
        <f t="shared" si="36"/>
        <v/>
      </c>
      <c r="C116" s="507">
        <f>IF(D93="","-",+C115+1)</f>
        <v>2031</v>
      </c>
      <c r="D116" s="374">
        <f>IF(F115+SUM(E$99:E115)=D$92,F115,D$92-SUM(E$99:E115))</f>
        <v>5901329.3417552076</v>
      </c>
      <c r="E116" s="522">
        <f t="shared" si="46"/>
        <v>219023.56818181818</v>
      </c>
      <c r="F116" s="523">
        <f t="shared" si="47"/>
        <v>5682305.7735733893</v>
      </c>
      <c r="G116" s="523">
        <f t="shared" si="48"/>
        <v>5791817.5576642985</v>
      </c>
      <c r="H116" s="526">
        <f t="shared" si="49"/>
        <v>933531.4667705968</v>
      </c>
      <c r="I116" s="577">
        <f t="shared" si="50"/>
        <v>933531.4667705968</v>
      </c>
      <c r="J116" s="514">
        <f t="shared" si="37"/>
        <v>0</v>
      </c>
      <c r="K116" s="514"/>
      <c r="L116" s="525"/>
      <c r="M116" s="514">
        <f t="shared" si="45"/>
        <v>0</v>
      </c>
      <c r="N116" s="525"/>
      <c r="O116" s="514">
        <f t="shared" si="38"/>
        <v>0</v>
      </c>
      <c r="P116" s="514">
        <f t="shared" si="39"/>
        <v>0</v>
      </c>
    </row>
    <row r="117" spans="2:16" ht="12.5">
      <c r="B117" s="195" t="str">
        <f t="shared" si="36"/>
        <v/>
      </c>
      <c r="C117" s="507">
        <f>IF(D93="","-",+C116+1)</f>
        <v>2032</v>
      </c>
      <c r="D117" s="374">
        <f>IF(F116+SUM(E$99:E116)=D$92,F116,D$92-SUM(E$99:E116))</f>
        <v>5682305.7735733893</v>
      </c>
      <c r="E117" s="522">
        <f t="shared" si="46"/>
        <v>219023.56818181818</v>
      </c>
      <c r="F117" s="523">
        <f t="shared" si="47"/>
        <v>5463282.2053915709</v>
      </c>
      <c r="G117" s="523">
        <f t="shared" si="48"/>
        <v>5572793.9894824801</v>
      </c>
      <c r="H117" s="526">
        <f t="shared" si="49"/>
        <v>906511.61196941789</v>
      </c>
      <c r="I117" s="577">
        <f t="shared" si="50"/>
        <v>906511.61196941789</v>
      </c>
      <c r="J117" s="514">
        <f t="shared" si="37"/>
        <v>0</v>
      </c>
      <c r="K117" s="514"/>
      <c r="L117" s="525"/>
      <c r="M117" s="514">
        <f t="shared" si="45"/>
        <v>0</v>
      </c>
      <c r="N117" s="525"/>
      <c r="O117" s="514">
        <f t="shared" si="38"/>
        <v>0</v>
      </c>
      <c r="P117" s="514">
        <f t="shared" si="39"/>
        <v>0</v>
      </c>
    </row>
    <row r="118" spans="2:16" ht="12.5">
      <c r="B118" s="195" t="str">
        <f t="shared" si="36"/>
        <v/>
      </c>
      <c r="C118" s="507">
        <f>IF(D93="","-",+C117+1)</f>
        <v>2033</v>
      </c>
      <c r="D118" s="374">
        <f>IF(F117+SUM(E$99:E117)=D$92,F117,D$92-SUM(E$99:E117))</f>
        <v>5463282.2053915709</v>
      </c>
      <c r="E118" s="522">
        <f t="shared" si="46"/>
        <v>219023.56818181818</v>
      </c>
      <c r="F118" s="523">
        <f t="shared" si="47"/>
        <v>5244258.6372097526</v>
      </c>
      <c r="G118" s="523">
        <f t="shared" si="48"/>
        <v>5353770.4213006618</v>
      </c>
      <c r="H118" s="526">
        <f t="shared" si="49"/>
        <v>879491.75716823922</v>
      </c>
      <c r="I118" s="577">
        <f t="shared" si="50"/>
        <v>879491.75716823922</v>
      </c>
      <c r="J118" s="514">
        <f t="shared" si="37"/>
        <v>0</v>
      </c>
      <c r="K118" s="514"/>
      <c r="L118" s="525"/>
      <c r="M118" s="514">
        <f t="shared" si="45"/>
        <v>0</v>
      </c>
      <c r="N118" s="525"/>
      <c r="O118" s="514">
        <f t="shared" si="38"/>
        <v>0</v>
      </c>
      <c r="P118" s="514">
        <f t="shared" si="39"/>
        <v>0</v>
      </c>
    </row>
    <row r="119" spans="2:16" ht="12.5">
      <c r="B119" s="195" t="str">
        <f t="shared" si="36"/>
        <v/>
      </c>
      <c r="C119" s="507">
        <f>IF(D93="","-",+C118+1)</f>
        <v>2034</v>
      </c>
      <c r="D119" s="374">
        <f>IF(F118+SUM(E$99:E118)=D$92,F118,D$92-SUM(E$99:E118))</f>
        <v>5244258.6372097526</v>
      </c>
      <c r="E119" s="522">
        <f t="shared" si="46"/>
        <v>219023.56818181818</v>
      </c>
      <c r="F119" s="523">
        <f t="shared" si="47"/>
        <v>5025235.0690279342</v>
      </c>
      <c r="G119" s="523">
        <f t="shared" si="48"/>
        <v>5134746.8531188434</v>
      </c>
      <c r="H119" s="526">
        <f t="shared" si="49"/>
        <v>852471.90236706054</v>
      </c>
      <c r="I119" s="577">
        <f t="shared" si="50"/>
        <v>852471.90236706054</v>
      </c>
      <c r="J119" s="514">
        <f t="shared" si="37"/>
        <v>0</v>
      </c>
      <c r="K119" s="514"/>
      <c r="L119" s="525"/>
      <c r="M119" s="514">
        <f t="shared" si="45"/>
        <v>0</v>
      </c>
      <c r="N119" s="525"/>
      <c r="O119" s="514">
        <f t="shared" si="38"/>
        <v>0</v>
      </c>
      <c r="P119" s="514">
        <f t="shared" si="39"/>
        <v>0</v>
      </c>
    </row>
    <row r="120" spans="2:16" ht="12.5">
      <c r="B120" s="195" t="str">
        <f t="shared" si="36"/>
        <v/>
      </c>
      <c r="C120" s="507">
        <f>IF(D93="","-",+C119+1)</f>
        <v>2035</v>
      </c>
      <c r="D120" s="374">
        <f>IF(F119+SUM(E$99:E119)=D$92,F119,D$92-SUM(E$99:E119))</f>
        <v>5025235.0690279342</v>
      </c>
      <c r="E120" s="522">
        <f t="shared" si="46"/>
        <v>219023.56818181818</v>
      </c>
      <c r="F120" s="523">
        <f t="shared" si="47"/>
        <v>4806211.5008461159</v>
      </c>
      <c r="G120" s="523">
        <f t="shared" si="48"/>
        <v>4915723.284937025</v>
      </c>
      <c r="H120" s="526">
        <f t="shared" si="49"/>
        <v>825452.04756588163</v>
      </c>
      <c r="I120" s="577">
        <f t="shared" si="50"/>
        <v>825452.04756588163</v>
      </c>
      <c r="J120" s="514">
        <f t="shared" si="37"/>
        <v>0</v>
      </c>
      <c r="K120" s="514"/>
      <c r="L120" s="525"/>
      <c r="M120" s="514">
        <f t="shared" si="45"/>
        <v>0</v>
      </c>
      <c r="N120" s="525"/>
      <c r="O120" s="514">
        <f t="shared" si="38"/>
        <v>0</v>
      </c>
      <c r="P120" s="514">
        <f t="shared" si="39"/>
        <v>0</v>
      </c>
    </row>
    <row r="121" spans="2:16" ht="12.5">
      <c r="B121" s="195" t="str">
        <f t="shared" si="36"/>
        <v/>
      </c>
      <c r="C121" s="507">
        <f>IF(D93="","-",+C120+1)</f>
        <v>2036</v>
      </c>
      <c r="D121" s="374">
        <f>IF(F120+SUM(E$99:E120)=D$92,F120,D$92-SUM(E$99:E120))</f>
        <v>4806211.5008461159</v>
      </c>
      <c r="E121" s="522">
        <f t="shared" si="46"/>
        <v>219023.56818181818</v>
      </c>
      <c r="F121" s="523">
        <f t="shared" si="47"/>
        <v>4587187.9326642975</v>
      </c>
      <c r="G121" s="523">
        <f t="shared" si="48"/>
        <v>4696699.7167552067</v>
      </c>
      <c r="H121" s="526">
        <f t="shared" si="49"/>
        <v>798432.19276470295</v>
      </c>
      <c r="I121" s="577">
        <f t="shared" si="50"/>
        <v>798432.19276470295</v>
      </c>
      <c r="J121" s="514">
        <f t="shared" si="37"/>
        <v>0</v>
      </c>
      <c r="K121" s="514"/>
      <c r="L121" s="525"/>
      <c r="M121" s="514">
        <f t="shared" si="45"/>
        <v>0</v>
      </c>
      <c r="N121" s="525"/>
      <c r="O121" s="514">
        <f t="shared" si="38"/>
        <v>0</v>
      </c>
      <c r="P121" s="514">
        <f t="shared" si="39"/>
        <v>0</v>
      </c>
    </row>
    <row r="122" spans="2:16" ht="12.5">
      <c r="B122" s="195" t="str">
        <f t="shared" si="36"/>
        <v/>
      </c>
      <c r="C122" s="507">
        <f>IF(D93="","-",+C121+1)</f>
        <v>2037</v>
      </c>
      <c r="D122" s="374">
        <f>IF(F121+SUM(E$99:E121)=D$92,F121,D$92-SUM(E$99:E121))</f>
        <v>4587187.9326642975</v>
      </c>
      <c r="E122" s="522">
        <f t="shared" si="46"/>
        <v>219023.56818181818</v>
      </c>
      <c r="F122" s="523">
        <f t="shared" si="47"/>
        <v>4368164.3644824792</v>
      </c>
      <c r="G122" s="523">
        <f t="shared" si="48"/>
        <v>4477676.1485733883</v>
      </c>
      <c r="H122" s="526">
        <f t="shared" si="49"/>
        <v>771412.33796352427</v>
      </c>
      <c r="I122" s="577">
        <f t="shared" si="50"/>
        <v>771412.33796352427</v>
      </c>
      <c r="J122" s="514">
        <f t="shared" si="37"/>
        <v>0</v>
      </c>
      <c r="K122" s="514"/>
      <c r="L122" s="525"/>
      <c r="M122" s="514">
        <f t="shared" si="45"/>
        <v>0</v>
      </c>
      <c r="N122" s="525"/>
      <c r="O122" s="514">
        <f t="shared" si="38"/>
        <v>0</v>
      </c>
      <c r="P122" s="514">
        <f t="shared" si="39"/>
        <v>0</v>
      </c>
    </row>
    <row r="123" spans="2:16" ht="12.5">
      <c r="B123" s="195" t="str">
        <f t="shared" si="36"/>
        <v/>
      </c>
      <c r="C123" s="507">
        <f>IF(D93="","-",+C122+1)</f>
        <v>2038</v>
      </c>
      <c r="D123" s="374">
        <f>IF(F122+SUM(E$99:E122)=D$92,F122,D$92-SUM(E$99:E122))</f>
        <v>4368164.3644824792</v>
      </c>
      <c r="E123" s="522">
        <f t="shared" si="46"/>
        <v>219023.56818181818</v>
      </c>
      <c r="F123" s="523">
        <f t="shared" si="47"/>
        <v>4149140.7963006608</v>
      </c>
      <c r="G123" s="523">
        <f t="shared" si="48"/>
        <v>4258652.58039157</v>
      </c>
      <c r="H123" s="526">
        <f t="shared" si="49"/>
        <v>744392.48316234536</v>
      </c>
      <c r="I123" s="577">
        <f t="shared" si="50"/>
        <v>744392.48316234536</v>
      </c>
      <c r="J123" s="514">
        <f t="shared" si="37"/>
        <v>0</v>
      </c>
      <c r="K123" s="514"/>
      <c r="L123" s="525"/>
      <c r="M123" s="514">
        <f t="shared" si="45"/>
        <v>0</v>
      </c>
      <c r="N123" s="525"/>
      <c r="O123" s="514">
        <f t="shared" si="38"/>
        <v>0</v>
      </c>
      <c r="P123" s="514">
        <f t="shared" si="39"/>
        <v>0</v>
      </c>
    </row>
    <row r="124" spans="2:16" ht="12.5">
      <c r="B124" s="195" t="str">
        <f t="shared" si="36"/>
        <v/>
      </c>
      <c r="C124" s="507">
        <f>IF(D93="","-",+C123+1)</f>
        <v>2039</v>
      </c>
      <c r="D124" s="374">
        <f>IF(F123+SUM(E$99:E123)=D$92,F123,D$92-SUM(E$99:E123))</f>
        <v>4149140.7963006608</v>
      </c>
      <c r="E124" s="522">
        <f t="shared" si="46"/>
        <v>219023.56818181818</v>
      </c>
      <c r="F124" s="523">
        <f t="shared" si="47"/>
        <v>3930117.2281188425</v>
      </c>
      <c r="G124" s="523">
        <f t="shared" si="48"/>
        <v>4039629.0122097516</v>
      </c>
      <c r="H124" s="526">
        <f t="shared" si="49"/>
        <v>717372.62836116669</v>
      </c>
      <c r="I124" s="577">
        <f t="shared" si="50"/>
        <v>717372.62836116669</v>
      </c>
      <c r="J124" s="514">
        <f t="shared" si="37"/>
        <v>0</v>
      </c>
      <c r="K124" s="514"/>
      <c r="L124" s="525"/>
      <c r="M124" s="514">
        <f t="shared" si="45"/>
        <v>0</v>
      </c>
      <c r="N124" s="525"/>
      <c r="O124" s="514">
        <f t="shared" si="38"/>
        <v>0</v>
      </c>
      <c r="P124" s="514">
        <f t="shared" si="39"/>
        <v>0</v>
      </c>
    </row>
    <row r="125" spans="2:16" ht="12.5">
      <c r="B125" s="195" t="str">
        <f t="shared" si="36"/>
        <v/>
      </c>
      <c r="C125" s="507">
        <f>IF(D93="","-",+C124+1)</f>
        <v>2040</v>
      </c>
      <c r="D125" s="374">
        <f>IF(F124+SUM(E$99:E124)=D$92,F124,D$92-SUM(E$99:E124))</f>
        <v>3930117.2281188425</v>
      </c>
      <c r="E125" s="522">
        <f t="shared" si="46"/>
        <v>219023.56818181818</v>
      </c>
      <c r="F125" s="523">
        <f t="shared" si="47"/>
        <v>3711093.6599370241</v>
      </c>
      <c r="G125" s="523">
        <f t="shared" si="48"/>
        <v>3820605.4440279333</v>
      </c>
      <c r="H125" s="526">
        <f t="shared" si="49"/>
        <v>690352.77355998801</v>
      </c>
      <c r="I125" s="577">
        <f t="shared" si="50"/>
        <v>690352.77355998801</v>
      </c>
      <c r="J125" s="514">
        <f t="shared" si="37"/>
        <v>0</v>
      </c>
      <c r="K125" s="514"/>
      <c r="L125" s="525"/>
      <c r="M125" s="514">
        <f t="shared" si="45"/>
        <v>0</v>
      </c>
      <c r="N125" s="525"/>
      <c r="O125" s="514">
        <f t="shared" si="38"/>
        <v>0</v>
      </c>
      <c r="P125" s="514">
        <f t="shared" si="39"/>
        <v>0</v>
      </c>
    </row>
    <row r="126" spans="2:16" ht="12.5">
      <c r="B126" s="195" t="str">
        <f t="shared" si="36"/>
        <v/>
      </c>
      <c r="C126" s="507">
        <f>IF(D93="","-",+C125+1)</f>
        <v>2041</v>
      </c>
      <c r="D126" s="374">
        <f>IF(F125+SUM(E$99:E125)=D$92,F125,D$92-SUM(E$99:E125))</f>
        <v>3711093.6599370241</v>
      </c>
      <c r="E126" s="522">
        <f t="shared" si="46"/>
        <v>219023.56818181818</v>
      </c>
      <c r="F126" s="523">
        <f t="shared" si="47"/>
        <v>3492070.0917552058</v>
      </c>
      <c r="G126" s="523">
        <f t="shared" si="48"/>
        <v>3601581.8758461149</v>
      </c>
      <c r="H126" s="526">
        <f t="shared" si="49"/>
        <v>663332.91875880922</v>
      </c>
      <c r="I126" s="577">
        <f t="shared" si="50"/>
        <v>663332.91875880922</v>
      </c>
      <c r="J126" s="514">
        <f t="shared" si="37"/>
        <v>0</v>
      </c>
      <c r="K126" s="514"/>
      <c r="L126" s="525"/>
      <c r="M126" s="514">
        <f t="shared" si="45"/>
        <v>0</v>
      </c>
      <c r="N126" s="525"/>
      <c r="O126" s="514">
        <f t="shared" si="38"/>
        <v>0</v>
      </c>
      <c r="P126" s="514">
        <f t="shared" si="39"/>
        <v>0</v>
      </c>
    </row>
    <row r="127" spans="2:16" ht="12.5">
      <c r="B127" s="195" t="str">
        <f t="shared" si="36"/>
        <v/>
      </c>
      <c r="C127" s="507">
        <f>IF(D93="","-",+C126+1)</f>
        <v>2042</v>
      </c>
      <c r="D127" s="374">
        <f>IF(F126+SUM(E$99:E126)=D$92,F126,D$92-SUM(E$99:E126))</f>
        <v>3492070.0917552058</v>
      </c>
      <c r="E127" s="522">
        <f t="shared" si="46"/>
        <v>219023.56818181818</v>
      </c>
      <c r="F127" s="523">
        <f t="shared" si="47"/>
        <v>3273046.5235733874</v>
      </c>
      <c r="G127" s="523">
        <f t="shared" si="48"/>
        <v>3382558.3076642966</v>
      </c>
      <c r="H127" s="526">
        <f t="shared" si="49"/>
        <v>636313.06395763042</v>
      </c>
      <c r="I127" s="577">
        <f t="shared" si="50"/>
        <v>636313.06395763042</v>
      </c>
      <c r="J127" s="514">
        <f t="shared" si="37"/>
        <v>0</v>
      </c>
      <c r="K127" s="514"/>
      <c r="L127" s="525"/>
      <c r="M127" s="514">
        <f t="shared" si="45"/>
        <v>0</v>
      </c>
      <c r="N127" s="525"/>
      <c r="O127" s="514">
        <f t="shared" si="38"/>
        <v>0</v>
      </c>
      <c r="P127" s="514">
        <f t="shared" si="39"/>
        <v>0</v>
      </c>
    </row>
    <row r="128" spans="2:16" ht="12.5">
      <c r="B128" s="195" t="str">
        <f t="shared" si="36"/>
        <v/>
      </c>
      <c r="C128" s="507">
        <f>IF(D93="","-",+C127+1)</f>
        <v>2043</v>
      </c>
      <c r="D128" s="374">
        <f>IF(F127+SUM(E$99:E127)=D$92,F127,D$92-SUM(E$99:E127))</f>
        <v>3273046.5235733874</v>
      </c>
      <c r="E128" s="522">
        <f t="shared" si="46"/>
        <v>219023.56818181818</v>
      </c>
      <c r="F128" s="523">
        <f t="shared" si="47"/>
        <v>3054022.9553915691</v>
      </c>
      <c r="G128" s="523">
        <f t="shared" si="48"/>
        <v>3163534.7394824782</v>
      </c>
      <c r="H128" s="526">
        <f t="shared" si="49"/>
        <v>609293.20915645175</v>
      </c>
      <c r="I128" s="577">
        <f t="shared" si="50"/>
        <v>609293.20915645175</v>
      </c>
      <c r="J128" s="514">
        <f t="shared" si="37"/>
        <v>0</v>
      </c>
      <c r="K128" s="514"/>
      <c r="L128" s="525"/>
      <c r="M128" s="514">
        <f t="shared" si="45"/>
        <v>0</v>
      </c>
      <c r="N128" s="525"/>
      <c r="O128" s="514">
        <f t="shared" si="38"/>
        <v>0</v>
      </c>
      <c r="P128" s="514">
        <f t="shared" si="39"/>
        <v>0</v>
      </c>
    </row>
    <row r="129" spans="2:16" ht="12.5">
      <c r="B129" s="195" t="str">
        <f t="shared" si="36"/>
        <v/>
      </c>
      <c r="C129" s="507">
        <f>IF(D93="","-",+C128+1)</f>
        <v>2044</v>
      </c>
      <c r="D129" s="374">
        <f>IF(F128+SUM(E$99:E128)=D$92,F128,D$92-SUM(E$99:E128))</f>
        <v>3054022.9553915691</v>
      </c>
      <c r="E129" s="522">
        <f t="shared" si="46"/>
        <v>219023.56818181818</v>
      </c>
      <c r="F129" s="523">
        <f t="shared" si="47"/>
        <v>2834999.3872097507</v>
      </c>
      <c r="G129" s="523">
        <f t="shared" si="48"/>
        <v>2944511.1713006599</v>
      </c>
      <c r="H129" s="526">
        <f t="shared" si="49"/>
        <v>582273.35435527295</v>
      </c>
      <c r="I129" s="577">
        <f t="shared" si="50"/>
        <v>582273.35435527295</v>
      </c>
      <c r="J129" s="514">
        <f t="shared" si="37"/>
        <v>0</v>
      </c>
      <c r="K129" s="514"/>
      <c r="L129" s="525"/>
      <c r="M129" s="514">
        <f t="shared" si="45"/>
        <v>0</v>
      </c>
      <c r="N129" s="525"/>
      <c r="O129" s="514">
        <f t="shared" si="38"/>
        <v>0</v>
      </c>
      <c r="P129" s="514">
        <f t="shared" si="39"/>
        <v>0</v>
      </c>
    </row>
    <row r="130" spans="2:16" ht="12.5">
      <c r="B130" s="195" t="str">
        <f t="shared" si="36"/>
        <v/>
      </c>
      <c r="C130" s="507">
        <f>IF(D93="","-",+C129+1)</f>
        <v>2045</v>
      </c>
      <c r="D130" s="374">
        <f>IF(F129+SUM(E$99:E129)=D$92,F129,D$92-SUM(E$99:E129))</f>
        <v>2834999.3872097507</v>
      </c>
      <c r="E130" s="522">
        <f t="shared" si="46"/>
        <v>219023.56818181818</v>
      </c>
      <c r="F130" s="523">
        <f t="shared" si="47"/>
        <v>2615975.8190279324</v>
      </c>
      <c r="G130" s="523">
        <f t="shared" si="48"/>
        <v>2725487.6031188415</v>
      </c>
      <c r="H130" s="526">
        <f t="shared" si="49"/>
        <v>555253.49955409416</v>
      </c>
      <c r="I130" s="577">
        <f t="shared" si="50"/>
        <v>555253.49955409416</v>
      </c>
      <c r="J130" s="514">
        <f t="shared" si="37"/>
        <v>0</v>
      </c>
      <c r="K130" s="514"/>
      <c r="L130" s="525"/>
      <c r="M130" s="514">
        <f t="shared" si="45"/>
        <v>0</v>
      </c>
      <c r="N130" s="525"/>
      <c r="O130" s="514">
        <f t="shared" si="38"/>
        <v>0</v>
      </c>
      <c r="P130" s="514">
        <f t="shared" si="39"/>
        <v>0</v>
      </c>
    </row>
    <row r="131" spans="2:16" ht="12.5">
      <c r="B131" s="195" t="str">
        <f t="shared" si="36"/>
        <v/>
      </c>
      <c r="C131" s="507">
        <f>IF(D93="","-",+C130+1)</f>
        <v>2046</v>
      </c>
      <c r="D131" s="374">
        <f>IF(F130+SUM(E$99:E130)=D$92,F130,D$92-SUM(E$99:E130))</f>
        <v>2615975.8190279324</v>
      </c>
      <c r="E131" s="522">
        <f t="shared" si="46"/>
        <v>219023.56818181818</v>
      </c>
      <c r="F131" s="523">
        <f t="shared" si="47"/>
        <v>2396952.250846114</v>
      </c>
      <c r="G131" s="523">
        <f t="shared" si="48"/>
        <v>2506464.0349370232</v>
      </c>
      <c r="H131" s="526">
        <f t="shared" si="49"/>
        <v>528233.64475291548</v>
      </c>
      <c r="I131" s="577">
        <f t="shared" si="50"/>
        <v>528233.64475291548</v>
      </c>
      <c r="J131" s="514">
        <f t="shared" si="37"/>
        <v>0</v>
      </c>
      <c r="K131" s="514"/>
      <c r="L131" s="525"/>
      <c r="M131" s="514">
        <f t="shared" ref="M131:M154" si="51">IF(L541&lt;&gt;0,+H541-L541,0)</f>
        <v>0</v>
      </c>
      <c r="N131" s="525"/>
      <c r="O131" s="514">
        <f t="shared" ref="O131:O154" si="52">IF(N541&lt;&gt;0,+I541-N541,0)</f>
        <v>0</v>
      </c>
      <c r="P131" s="514">
        <f t="shared" ref="P131:P154" si="53">+O541-M541</f>
        <v>0</v>
      </c>
    </row>
    <row r="132" spans="2:16" ht="12.5">
      <c r="B132" s="195" t="str">
        <f t="shared" si="36"/>
        <v/>
      </c>
      <c r="C132" s="507">
        <f>IF(D93="","-",+C131+1)</f>
        <v>2047</v>
      </c>
      <c r="D132" s="374">
        <f>IF(F131+SUM(E$99:E131)=D$92,F131,D$92-SUM(E$99:E131))</f>
        <v>2396952.250846114</v>
      </c>
      <c r="E132" s="522">
        <f t="shared" si="46"/>
        <v>219023.56818181818</v>
      </c>
      <c r="F132" s="523">
        <f t="shared" si="47"/>
        <v>2177928.6826642957</v>
      </c>
      <c r="G132" s="523">
        <f t="shared" si="48"/>
        <v>2287440.4667552048</v>
      </c>
      <c r="H132" s="526">
        <f t="shared" si="49"/>
        <v>501213.78995173669</v>
      </c>
      <c r="I132" s="577">
        <f t="shared" si="50"/>
        <v>501213.78995173669</v>
      </c>
      <c r="J132" s="514">
        <f t="shared" si="37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</row>
    <row r="133" spans="2:16" ht="12.5">
      <c r="B133" s="195" t="str">
        <f t="shared" si="36"/>
        <v/>
      </c>
      <c r="C133" s="507">
        <f>IF(D93="","-",+C132+1)</f>
        <v>2048</v>
      </c>
      <c r="D133" s="374">
        <f>IF(F132+SUM(E$99:E132)=D$92,F132,D$92-SUM(E$99:E132))</f>
        <v>2177928.6826642957</v>
      </c>
      <c r="E133" s="522">
        <f t="shared" si="46"/>
        <v>219023.56818181818</v>
      </c>
      <c r="F133" s="523">
        <f t="shared" si="47"/>
        <v>1958905.1144824775</v>
      </c>
      <c r="G133" s="523">
        <f t="shared" si="48"/>
        <v>2068416.8985733865</v>
      </c>
      <c r="H133" s="526">
        <f t="shared" si="49"/>
        <v>474193.9351505579</v>
      </c>
      <c r="I133" s="577">
        <f t="shared" si="50"/>
        <v>474193.9351505579</v>
      </c>
      <c r="J133" s="514">
        <f t="shared" si="37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</row>
    <row r="134" spans="2:16" ht="12.5">
      <c r="B134" s="195" t="str">
        <f t="shared" si="36"/>
        <v/>
      </c>
      <c r="C134" s="507">
        <f>IF(D93="","-",+C133+1)</f>
        <v>2049</v>
      </c>
      <c r="D134" s="374">
        <f>IF(F133+SUM(E$99:E133)=D$92,F133,D$92-SUM(E$99:E133))</f>
        <v>1958905.1144824775</v>
      </c>
      <c r="E134" s="522">
        <f t="shared" si="46"/>
        <v>219023.56818181818</v>
      </c>
      <c r="F134" s="523">
        <f t="shared" si="47"/>
        <v>1739881.5463006594</v>
      </c>
      <c r="G134" s="523">
        <f t="shared" si="48"/>
        <v>1849393.3303915686</v>
      </c>
      <c r="H134" s="526">
        <f t="shared" si="49"/>
        <v>447174.08034937922</v>
      </c>
      <c r="I134" s="577">
        <f t="shared" si="50"/>
        <v>447174.08034937922</v>
      </c>
      <c r="J134" s="514">
        <f t="shared" si="37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</row>
    <row r="135" spans="2:16" ht="12.5">
      <c r="B135" s="195" t="str">
        <f t="shared" si="36"/>
        <v/>
      </c>
      <c r="C135" s="507">
        <f>IF(D93="","-",+C134+1)</f>
        <v>2050</v>
      </c>
      <c r="D135" s="374">
        <f>IF(F134+SUM(E$99:E134)=D$92,F134,D$92-SUM(E$99:E134))</f>
        <v>1739881.5463006594</v>
      </c>
      <c r="E135" s="522">
        <f t="shared" si="46"/>
        <v>219023.56818181818</v>
      </c>
      <c r="F135" s="523">
        <f t="shared" si="47"/>
        <v>1520857.9781188413</v>
      </c>
      <c r="G135" s="523">
        <f t="shared" si="48"/>
        <v>1630369.7622097502</v>
      </c>
      <c r="H135" s="526">
        <f t="shared" si="49"/>
        <v>420154.22554820048</v>
      </c>
      <c r="I135" s="577">
        <f t="shared" si="50"/>
        <v>420154.22554820048</v>
      </c>
      <c r="J135" s="514">
        <f t="shared" si="37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</row>
    <row r="136" spans="2:16" ht="12.5">
      <c r="B136" s="195" t="str">
        <f t="shared" si="36"/>
        <v/>
      </c>
      <c r="C136" s="507">
        <f>IF(D93="","-",+C135+1)</f>
        <v>2051</v>
      </c>
      <c r="D136" s="374">
        <f>IF(F135+SUM(E$99:E135)=D$92,F135,D$92-SUM(E$99:E135))</f>
        <v>1520857.9781188413</v>
      </c>
      <c r="E136" s="522">
        <f t="shared" si="46"/>
        <v>219023.56818181818</v>
      </c>
      <c r="F136" s="523">
        <f t="shared" si="47"/>
        <v>1301834.4099370232</v>
      </c>
      <c r="G136" s="523">
        <f t="shared" si="48"/>
        <v>1411346.1940279324</v>
      </c>
      <c r="H136" s="526">
        <f t="shared" si="49"/>
        <v>393134.37074702175</v>
      </c>
      <c r="I136" s="577">
        <f t="shared" si="50"/>
        <v>393134.37074702175</v>
      </c>
      <c r="J136" s="514">
        <f t="shared" si="37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</row>
    <row r="137" spans="2:16" ht="12.5">
      <c r="B137" s="195" t="str">
        <f t="shared" si="36"/>
        <v/>
      </c>
      <c r="C137" s="507">
        <f>IF(D93="","-",+C136+1)</f>
        <v>2052</v>
      </c>
      <c r="D137" s="374">
        <f>IF(F136+SUM(E$99:E136)=D$92,F136,D$92-SUM(E$99:E136))</f>
        <v>1301834.4099370232</v>
      </c>
      <c r="E137" s="522">
        <f t="shared" si="46"/>
        <v>219023.56818181818</v>
      </c>
      <c r="F137" s="523">
        <f t="shared" si="47"/>
        <v>1082810.8417552051</v>
      </c>
      <c r="G137" s="523">
        <f t="shared" si="48"/>
        <v>1192322.625846114</v>
      </c>
      <c r="H137" s="526">
        <f t="shared" si="49"/>
        <v>366114.51594584307</v>
      </c>
      <c r="I137" s="577">
        <f t="shared" si="50"/>
        <v>366114.51594584307</v>
      </c>
      <c r="J137" s="514">
        <f t="shared" si="37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</row>
    <row r="138" spans="2:16" ht="12.5">
      <c r="B138" s="195" t="str">
        <f t="shared" si="36"/>
        <v/>
      </c>
      <c r="C138" s="507">
        <f>IF(D93="","-",+C137+1)</f>
        <v>2053</v>
      </c>
      <c r="D138" s="374">
        <f>IF(F137+SUM(E$99:E137)=D$92,F137,D$92-SUM(E$99:E137))</f>
        <v>1082810.8417552051</v>
      </c>
      <c r="E138" s="522">
        <f t="shared" si="46"/>
        <v>219023.56818181818</v>
      </c>
      <c r="F138" s="523">
        <f t="shared" si="47"/>
        <v>863787.27357338695</v>
      </c>
      <c r="G138" s="523">
        <f t="shared" si="48"/>
        <v>973299.05766429601</v>
      </c>
      <c r="H138" s="526">
        <f t="shared" si="49"/>
        <v>339094.66114466434</v>
      </c>
      <c r="I138" s="577">
        <f t="shared" si="50"/>
        <v>339094.66114466434</v>
      </c>
      <c r="J138" s="514">
        <f t="shared" si="37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</row>
    <row r="139" spans="2:16" ht="12.5">
      <c r="B139" s="195" t="str">
        <f t="shared" si="36"/>
        <v/>
      </c>
      <c r="C139" s="507">
        <f>IF(D93="","-",+C138+1)</f>
        <v>2054</v>
      </c>
      <c r="D139" s="374">
        <f>IF(F138+SUM(E$99:E138)=D$92,F138,D$92-SUM(E$99:E138))</f>
        <v>863787.27357338695</v>
      </c>
      <c r="E139" s="522">
        <f t="shared" si="46"/>
        <v>219023.56818181818</v>
      </c>
      <c r="F139" s="523">
        <f t="shared" si="47"/>
        <v>644763.70539156883</v>
      </c>
      <c r="G139" s="523">
        <f t="shared" si="48"/>
        <v>754275.48948247789</v>
      </c>
      <c r="H139" s="526">
        <f t="shared" si="49"/>
        <v>312074.8063434856</v>
      </c>
      <c r="I139" s="577">
        <f t="shared" si="50"/>
        <v>312074.8063434856</v>
      </c>
      <c r="J139" s="514">
        <f t="shared" si="37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</row>
    <row r="140" spans="2:16" ht="12.5">
      <c r="B140" s="195" t="str">
        <f t="shared" si="36"/>
        <v/>
      </c>
      <c r="C140" s="507">
        <f>IF(D93="","-",+C139+1)</f>
        <v>2055</v>
      </c>
      <c r="D140" s="374">
        <f>IF(F139+SUM(E$99:E139)=D$92,F139,D$92-SUM(E$99:E139))</f>
        <v>644763.70539156883</v>
      </c>
      <c r="E140" s="522">
        <f t="shared" si="46"/>
        <v>219023.56818181818</v>
      </c>
      <c r="F140" s="523">
        <f t="shared" si="47"/>
        <v>425740.13720975065</v>
      </c>
      <c r="G140" s="523">
        <f t="shared" si="48"/>
        <v>535251.92130065977</v>
      </c>
      <c r="H140" s="526">
        <f t="shared" si="49"/>
        <v>285054.95154230687</v>
      </c>
      <c r="I140" s="577">
        <f t="shared" si="50"/>
        <v>285054.95154230687</v>
      </c>
      <c r="J140" s="514">
        <f t="shared" si="37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</row>
    <row r="141" spans="2:16" ht="12.5">
      <c r="B141" s="195" t="str">
        <f t="shared" si="36"/>
        <v/>
      </c>
      <c r="C141" s="507">
        <f>IF(D93="","-",+C140+1)</f>
        <v>2056</v>
      </c>
      <c r="D141" s="374">
        <f>IF(F140+SUM(E$99:E140)=D$92,F140,D$92-SUM(E$99:E140))</f>
        <v>425740.13720975065</v>
      </c>
      <c r="E141" s="522">
        <f t="shared" si="46"/>
        <v>219023.56818181818</v>
      </c>
      <c r="F141" s="523">
        <f t="shared" si="47"/>
        <v>206716.56902793248</v>
      </c>
      <c r="G141" s="523">
        <f t="shared" si="48"/>
        <v>316228.35311884154</v>
      </c>
      <c r="H141" s="526">
        <f t="shared" si="49"/>
        <v>258035.09674112813</v>
      </c>
      <c r="I141" s="577">
        <f t="shared" si="50"/>
        <v>258035.09674112813</v>
      </c>
      <c r="J141" s="514">
        <f t="shared" si="37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</row>
    <row r="142" spans="2:16" ht="12.5">
      <c r="B142" s="195" t="str">
        <f t="shared" si="36"/>
        <v/>
      </c>
      <c r="C142" s="507">
        <f>IF(D93="","-",+C141+1)</f>
        <v>2057</v>
      </c>
      <c r="D142" s="374">
        <f>IF(F141+SUM(E$99:E141)=D$92,F141,D$92-SUM(E$99:E141))</f>
        <v>206716.56902793248</v>
      </c>
      <c r="E142" s="522">
        <f t="shared" si="46"/>
        <v>206716.56902793248</v>
      </c>
      <c r="F142" s="523">
        <f t="shared" si="47"/>
        <v>0</v>
      </c>
      <c r="G142" s="523">
        <f t="shared" si="48"/>
        <v>103358.28451396624</v>
      </c>
      <c r="H142" s="526">
        <f t="shared" si="49"/>
        <v>219467.36960729279</v>
      </c>
      <c r="I142" s="577">
        <f t="shared" si="50"/>
        <v>219467.36960729279</v>
      </c>
      <c r="J142" s="514">
        <f t="shared" si="37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</row>
    <row r="143" spans="2:16" ht="12.5">
      <c r="B143" s="195" t="str">
        <f t="shared" si="3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46"/>
        <v>0</v>
      </c>
      <c r="F143" s="523">
        <f t="shared" si="47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37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</row>
    <row r="144" spans="2:16" ht="12.5">
      <c r="B144" s="195" t="str">
        <f t="shared" si="3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6"/>
        <v>0</v>
      </c>
      <c r="F144" s="523">
        <f t="shared" si="47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37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</row>
    <row r="145" spans="2:16" ht="12.5">
      <c r="B145" s="195" t="str">
        <f t="shared" si="3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6"/>
        <v>0</v>
      </c>
      <c r="F145" s="523">
        <f t="shared" si="47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37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</row>
    <row r="146" spans="2:16" ht="12.5">
      <c r="B146" s="195" t="str">
        <f t="shared" si="3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6"/>
        <v>0</v>
      </c>
      <c r="F146" s="523">
        <f t="shared" si="47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37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</row>
    <row r="147" spans="2:16" ht="12.5">
      <c r="B147" s="195" t="str">
        <f t="shared" si="3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6"/>
        <v>0</v>
      </c>
      <c r="F147" s="523">
        <f t="shared" si="47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37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</row>
    <row r="148" spans="2:16" ht="12.5">
      <c r="B148" s="195" t="str">
        <f t="shared" si="3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6"/>
        <v>0</v>
      </c>
      <c r="F148" s="523">
        <f t="shared" si="47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37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</row>
    <row r="149" spans="2:16" ht="12.5">
      <c r="B149" s="195" t="str">
        <f t="shared" si="3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6"/>
        <v>0</v>
      </c>
      <c r="F149" s="523">
        <f t="shared" si="47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37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</row>
    <row r="150" spans="2:16" ht="12.5">
      <c r="B150" s="195" t="str">
        <f t="shared" si="3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6"/>
        <v>0</v>
      </c>
      <c r="F150" s="523">
        <f t="shared" si="47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37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</row>
    <row r="151" spans="2:16" ht="12.5">
      <c r="B151" s="195" t="str">
        <f t="shared" si="3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6"/>
        <v>0</v>
      </c>
      <c r="F151" s="523">
        <f t="shared" si="47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37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</row>
    <row r="152" spans="2:16" ht="12.5">
      <c r="B152" s="195" t="str">
        <f t="shared" si="3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6"/>
        <v>0</v>
      </c>
      <c r="F152" s="523">
        <f t="shared" si="47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37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</row>
    <row r="153" spans="2:16" ht="12.5">
      <c r="B153" s="195" t="str">
        <f t="shared" si="3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6"/>
        <v>0</v>
      </c>
      <c r="F153" s="523">
        <f t="shared" si="47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37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</row>
    <row r="154" spans="2:16" ht="13" thickBot="1">
      <c r="B154" s="195" t="str">
        <f t="shared" si="3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6"/>
        <v>0</v>
      </c>
      <c r="F154" s="523">
        <f t="shared" si="47"/>
        <v>0</v>
      </c>
      <c r="G154" s="523">
        <f t="shared" si="48"/>
        <v>0</v>
      </c>
      <c r="H154" s="526">
        <f t="shared" si="49"/>
        <v>0</v>
      </c>
      <c r="I154" s="577">
        <f t="shared" si="50"/>
        <v>0</v>
      </c>
      <c r="J154" s="514">
        <f t="shared" si="37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</row>
    <row r="155" spans="2:16" ht="12.5">
      <c r="C155" s="374" t="s">
        <v>78</v>
      </c>
      <c r="D155" s="375"/>
      <c r="E155" s="375">
        <f>SUM(E99:E154)</f>
        <v>9637037.0000000037</v>
      </c>
      <c r="F155" s="375"/>
      <c r="G155" s="375"/>
      <c r="H155" s="375">
        <f>SUM(H99:H154)</f>
        <v>34786186.301809415</v>
      </c>
      <c r="I155" s="375">
        <f>SUM(I99:I154)</f>
        <v>34786186.301809415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10" zoomScaleNormal="100" zoomScaleSheetLayoutView="81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550611.06928551965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550611.06928551965</v>
      </c>
      <c r="O6" s="269"/>
      <c r="P6" s="269"/>
    </row>
    <row r="7" spans="1:16" ht="13.5" thickBot="1">
      <c r="C7" s="467" t="s">
        <v>48</v>
      </c>
      <c r="D7" s="624" t="s">
        <v>312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322</v>
      </c>
      <c r="F9" s="478"/>
      <c r="G9" s="672" t="s">
        <v>555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4866028.3099999996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113163.44906976743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4052622.5860140994</v>
      </c>
      <c r="E25" s="630">
        <v>115857.80952380953</v>
      </c>
      <c r="F25" s="629">
        <v>3936764.7764902897</v>
      </c>
      <c r="G25" s="630">
        <v>565037.53283672058</v>
      </c>
      <c r="H25" s="639">
        <v>565037.53283672058</v>
      </c>
      <c r="I25" s="511">
        <f t="shared" si="4"/>
        <v>0</v>
      </c>
      <c r="J25" s="511"/>
      <c r="K25" s="518">
        <f t="shared" ref="K25" si="13">G25</f>
        <v>565037.53283672058</v>
      </c>
      <c r="L25" s="519">
        <f t="shared" ref="L25" si="14">IF(K25&lt;&gt;0,+G25-K25,0)</f>
        <v>0</v>
      </c>
      <c r="M25" s="518">
        <f t="shared" ref="M25" si="15">H25</f>
        <v>565037.53283672058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629">
        <v>3936765.0864902893</v>
      </c>
      <c r="E26" s="630">
        <v>115857.8169047619</v>
      </c>
      <c r="F26" s="629">
        <v>3820907.2695855275</v>
      </c>
      <c r="G26" s="630">
        <v>605858.73237546359</v>
      </c>
      <c r="H26" s="639">
        <v>605858.73237546359</v>
      </c>
      <c r="I26" s="511">
        <f t="shared" si="4"/>
        <v>0</v>
      </c>
      <c r="J26" s="511"/>
      <c r="K26" s="518">
        <f t="shared" ref="K26" si="16">G26</f>
        <v>605858.73237546359</v>
      </c>
      <c r="L26" s="519">
        <f t="shared" ref="L26" si="17">IF(K26&lt;&gt;0,+G26-K26,0)</f>
        <v>0</v>
      </c>
      <c r="M26" s="518">
        <f t="shared" ref="M26" si="18">H26</f>
        <v>605858.73237546359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3">
      <c r="B27" s="195" t="str">
        <f t="shared" si="3"/>
        <v/>
      </c>
      <c r="C27" s="669">
        <f>IF(D11="","-",+C26+1)</f>
        <v>2024</v>
      </c>
      <c r="D27" s="629">
        <v>3820907.2695855275</v>
      </c>
      <c r="E27" s="630">
        <v>110591.55249999999</v>
      </c>
      <c r="F27" s="629">
        <v>3710315.7170855273</v>
      </c>
      <c r="G27" s="630">
        <v>560684.29322186462</v>
      </c>
      <c r="H27" s="639">
        <v>560684.29322186462</v>
      </c>
      <c r="I27" s="511">
        <f t="shared" si="4"/>
        <v>0</v>
      </c>
      <c r="J27" s="511"/>
      <c r="K27" s="518">
        <f t="shared" ref="K27" si="21">G27</f>
        <v>560684.29322186462</v>
      </c>
      <c r="L27" s="519">
        <f t="shared" ref="L27" si="22">IF(K27&lt;&gt;0,+G27-K27,0)</f>
        <v>0</v>
      </c>
      <c r="M27" s="518">
        <f t="shared" ref="M27" si="23">H27</f>
        <v>560684.29322186462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3710315.7170855273</v>
      </c>
      <c r="E28" s="522">
        <f t="shared" ref="E28:E72" si="26">IF(+$I$14&lt;F27,$I$14,D28)</f>
        <v>113163.44906976743</v>
      </c>
      <c r="F28" s="523">
        <f t="shared" ref="F28:F72" si="27">+D28-E28</f>
        <v>3597152.26801576</v>
      </c>
      <c r="G28" s="524">
        <f t="shared" ref="G28:G51" si="28">+I$12*((D28+F28)/2)+E28</f>
        <v>550611.06928551965</v>
      </c>
      <c r="H28" s="491">
        <f t="shared" ref="H28:H51" si="29">+I$13*((D28+F28)/2)+E28</f>
        <v>550611.06928551965</v>
      </c>
      <c r="I28" s="511">
        <f t="shared" si="4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3597152.26801576</v>
      </c>
      <c r="E29" s="522">
        <f t="shared" si="26"/>
        <v>113163.44906976743</v>
      </c>
      <c r="F29" s="523">
        <f t="shared" si="27"/>
        <v>3483988.8189459927</v>
      </c>
      <c r="G29" s="524">
        <f t="shared" si="28"/>
        <v>537062.4416098583</v>
      </c>
      <c r="H29" s="491">
        <f t="shared" si="29"/>
        <v>537062.4416098583</v>
      </c>
      <c r="I29" s="511">
        <f t="shared" si="4"/>
        <v>0</v>
      </c>
      <c r="J29" s="511"/>
      <c r="K29" s="525"/>
      <c r="L29" s="514">
        <f t="shared" si="3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3483988.8189459927</v>
      </c>
      <c r="E30" s="522">
        <f t="shared" si="26"/>
        <v>113163.44906976743</v>
      </c>
      <c r="F30" s="523">
        <f t="shared" si="27"/>
        <v>3370825.3698762255</v>
      </c>
      <c r="G30" s="524">
        <f t="shared" si="28"/>
        <v>523513.81393419707</v>
      </c>
      <c r="H30" s="491">
        <f t="shared" si="29"/>
        <v>523513.81393419707</v>
      </c>
      <c r="I30" s="511">
        <f t="shared" si="4"/>
        <v>0</v>
      </c>
      <c r="J30" s="511"/>
      <c r="K30" s="525"/>
      <c r="L30" s="514">
        <f t="shared" si="3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3370825.3698762255</v>
      </c>
      <c r="E31" s="522">
        <f t="shared" si="26"/>
        <v>113163.44906976743</v>
      </c>
      <c r="F31" s="523">
        <f t="shared" si="27"/>
        <v>3257661.9208064582</v>
      </c>
      <c r="G31" s="524">
        <f t="shared" si="28"/>
        <v>509965.18625853577</v>
      </c>
      <c r="H31" s="491">
        <f t="shared" si="29"/>
        <v>509965.18625853577</v>
      </c>
      <c r="I31" s="511">
        <f t="shared" si="4"/>
        <v>0</v>
      </c>
      <c r="J31" s="511"/>
      <c r="K31" s="525"/>
      <c r="L31" s="514">
        <f t="shared" si="3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3257661.9208064582</v>
      </c>
      <c r="E32" s="522">
        <f t="shared" si="26"/>
        <v>113163.44906976743</v>
      </c>
      <c r="F32" s="523">
        <f t="shared" si="27"/>
        <v>3144498.471736691</v>
      </c>
      <c r="G32" s="524">
        <f t="shared" si="28"/>
        <v>496416.55858287442</v>
      </c>
      <c r="H32" s="491">
        <f t="shared" si="29"/>
        <v>496416.55858287442</v>
      </c>
      <c r="I32" s="511">
        <f t="shared" si="4"/>
        <v>0</v>
      </c>
      <c r="J32" s="511"/>
      <c r="K32" s="525"/>
      <c r="L32" s="514">
        <f t="shared" si="3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3144498.471736691</v>
      </c>
      <c r="E33" s="522">
        <f t="shared" si="26"/>
        <v>113163.44906976743</v>
      </c>
      <c r="F33" s="523">
        <f t="shared" si="27"/>
        <v>3031335.0226669237</v>
      </c>
      <c r="G33" s="524">
        <f t="shared" si="28"/>
        <v>482867.93090721313</v>
      </c>
      <c r="H33" s="491">
        <f t="shared" si="29"/>
        <v>482867.93090721313</v>
      </c>
      <c r="I33" s="511">
        <f t="shared" si="4"/>
        <v>0</v>
      </c>
      <c r="J33" s="511"/>
      <c r="K33" s="525"/>
      <c r="L33" s="514">
        <f t="shared" si="3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3031335.0226669237</v>
      </c>
      <c r="E34" s="522">
        <f t="shared" si="26"/>
        <v>113163.44906976743</v>
      </c>
      <c r="F34" s="523">
        <f t="shared" si="27"/>
        <v>2918171.5735971564</v>
      </c>
      <c r="G34" s="524">
        <f t="shared" si="28"/>
        <v>469319.30323155178</v>
      </c>
      <c r="H34" s="491">
        <f t="shared" si="29"/>
        <v>469319.30323155178</v>
      </c>
      <c r="I34" s="511">
        <f t="shared" si="4"/>
        <v>0</v>
      </c>
      <c r="J34" s="511"/>
      <c r="K34" s="525"/>
      <c r="L34" s="514">
        <f t="shared" si="3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2918171.5735971564</v>
      </c>
      <c r="E35" s="522">
        <f t="shared" si="26"/>
        <v>113163.44906976743</v>
      </c>
      <c r="F35" s="523">
        <f t="shared" si="27"/>
        <v>2805008.1245273892</v>
      </c>
      <c r="G35" s="524">
        <f t="shared" si="28"/>
        <v>455770.67555589048</v>
      </c>
      <c r="H35" s="491">
        <f t="shared" si="29"/>
        <v>455770.67555589048</v>
      </c>
      <c r="I35" s="511">
        <f t="shared" si="4"/>
        <v>0</v>
      </c>
      <c r="J35" s="511"/>
      <c r="K35" s="525"/>
      <c r="L35" s="514">
        <f t="shared" si="3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2805008.1245273892</v>
      </c>
      <c r="E36" s="522">
        <f t="shared" si="26"/>
        <v>113163.44906976743</v>
      </c>
      <c r="F36" s="523">
        <f t="shared" si="27"/>
        <v>2691844.6754576219</v>
      </c>
      <c r="G36" s="524">
        <f t="shared" si="28"/>
        <v>442222.04788022919</v>
      </c>
      <c r="H36" s="491">
        <f t="shared" si="29"/>
        <v>442222.04788022919</v>
      </c>
      <c r="I36" s="511">
        <f t="shared" si="4"/>
        <v>0</v>
      </c>
      <c r="J36" s="511"/>
      <c r="K36" s="525"/>
      <c r="L36" s="514">
        <f t="shared" si="3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2691844.6754576219</v>
      </c>
      <c r="E37" s="522">
        <f t="shared" si="26"/>
        <v>113163.44906976743</v>
      </c>
      <c r="F37" s="523">
        <f t="shared" si="27"/>
        <v>2578681.2263878547</v>
      </c>
      <c r="G37" s="524">
        <f t="shared" si="28"/>
        <v>428673.42020456784</v>
      </c>
      <c r="H37" s="491">
        <f t="shared" si="29"/>
        <v>428673.42020456784</v>
      </c>
      <c r="I37" s="511">
        <f t="shared" si="4"/>
        <v>0</v>
      </c>
      <c r="J37" s="511"/>
      <c r="K37" s="525"/>
      <c r="L37" s="514">
        <f t="shared" si="3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2578681.2263878547</v>
      </c>
      <c r="E38" s="522">
        <f t="shared" si="26"/>
        <v>113163.44906976743</v>
      </c>
      <c r="F38" s="523">
        <f t="shared" si="27"/>
        <v>2465517.7773180874</v>
      </c>
      <c r="G38" s="524">
        <f t="shared" si="28"/>
        <v>415124.79252890655</v>
      </c>
      <c r="H38" s="491">
        <f t="shared" si="29"/>
        <v>415124.79252890655</v>
      </c>
      <c r="I38" s="511">
        <f t="shared" si="4"/>
        <v>0</v>
      </c>
      <c r="J38" s="511"/>
      <c r="K38" s="525"/>
      <c r="L38" s="514">
        <f t="shared" si="3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2465517.7773180874</v>
      </c>
      <c r="E39" s="522">
        <f t="shared" si="26"/>
        <v>113163.44906976743</v>
      </c>
      <c r="F39" s="523">
        <f t="shared" si="27"/>
        <v>2352354.3282483201</v>
      </c>
      <c r="G39" s="524">
        <f t="shared" si="28"/>
        <v>401576.16485324519</v>
      </c>
      <c r="H39" s="491">
        <f t="shared" si="29"/>
        <v>401576.16485324519</v>
      </c>
      <c r="I39" s="511">
        <f t="shared" si="4"/>
        <v>0</v>
      </c>
      <c r="J39" s="511"/>
      <c r="K39" s="525"/>
      <c r="L39" s="514">
        <f t="shared" si="3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2352354.3282483201</v>
      </c>
      <c r="E40" s="522">
        <f t="shared" si="26"/>
        <v>113163.44906976743</v>
      </c>
      <c r="F40" s="523">
        <f t="shared" si="27"/>
        <v>2239190.8791785529</v>
      </c>
      <c r="G40" s="524">
        <f t="shared" si="28"/>
        <v>388027.5371775839</v>
      </c>
      <c r="H40" s="491">
        <f t="shared" si="29"/>
        <v>388027.5371775839</v>
      </c>
      <c r="I40" s="511">
        <f t="shared" si="4"/>
        <v>0</v>
      </c>
      <c r="J40" s="511"/>
      <c r="K40" s="525"/>
      <c r="L40" s="514">
        <f t="shared" si="3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2239190.8791785529</v>
      </c>
      <c r="E41" s="522">
        <f t="shared" si="26"/>
        <v>113163.44906976743</v>
      </c>
      <c r="F41" s="523">
        <f t="shared" si="27"/>
        <v>2126027.4301087856</v>
      </c>
      <c r="G41" s="524">
        <f t="shared" si="28"/>
        <v>374478.90950192255</v>
      </c>
      <c r="H41" s="491">
        <f t="shared" si="29"/>
        <v>374478.90950192255</v>
      </c>
      <c r="I41" s="511">
        <f t="shared" si="4"/>
        <v>0</v>
      </c>
      <c r="J41" s="511"/>
      <c r="K41" s="525"/>
      <c r="L41" s="514">
        <f t="shared" si="3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2126027.4301087856</v>
      </c>
      <c r="E42" s="522">
        <f t="shared" si="26"/>
        <v>113163.44906976743</v>
      </c>
      <c r="F42" s="523">
        <f t="shared" si="27"/>
        <v>2012863.9810390181</v>
      </c>
      <c r="G42" s="524">
        <f t="shared" si="28"/>
        <v>360930.28182626126</v>
      </c>
      <c r="H42" s="491">
        <f t="shared" si="29"/>
        <v>360930.28182626126</v>
      </c>
      <c r="I42" s="511">
        <f t="shared" si="4"/>
        <v>0</v>
      </c>
      <c r="J42" s="511"/>
      <c r="K42" s="525"/>
      <c r="L42" s="514">
        <f t="shared" si="3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2012863.9810390181</v>
      </c>
      <c r="E43" s="522">
        <f t="shared" si="26"/>
        <v>113163.44906976743</v>
      </c>
      <c r="F43" s="523">
        <f t="shared" si="27"/>
        <v>1899700.5319692506</v>
      </c>
      <c r="G43" s="524">
        <f t="shared" si="28"/>
        <v>347381.65415059985</v>
      </c>
      <c r="H43" s="491">
        <f t="shared" si="29"/>
        <v>347381.65415059985</v>
      </c>
      <c r="I43" s="511">
        <f t="shared" si="4"/>
        <v>0</v>
      </c>
      <c r="J43" s="511"/>
      <c r="K43" s="525"/>
      <c r="L43" s="514">
        <f t="shared" si="3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1899700.5319692506</v>
      </c>
      <c r="E44" s="522">
        <f t="shared" si="26"/>
        <v>113163.44906976743</v>
      </c>
      <c r="F44" s="523">
        <f t="shared" si="27"/>
        <v>1786537.0828994832</v>
      </c>
      <c r="G44" s="524">
        <f t="shared" si="28"/>
        <v>333833.02647493855</v>
      </c>
      <c r="H44" s="491">
        <f t="shared" si="29"/>
        <v>333833.02647493855</v>
      </c>
      <c r="I44" s="511">
        <f t="shared" si="4"/>
        <v>0</v>
      </c>
      <c r="J44" s="511"/>
      <c r="K44" s="525"/>
      <c r="L44" s="514">
        <f t="shared" si="3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1786537.0828994832</v>
      </c>
      <c r="E45" s="522">
        <f t="shared" si="26"/>
        <v>113163.44906976743</v>
      </c>
      <c r="F45" s="523">
        <f t="shared" si="27"/>
        <v>1673373.6338297157</v>
      </c>
      <c r="G45" s="524">
        <f t="shared" si="28"/>
        <v>320284.3987992772</v>
      </c>
      <c r="H45" s="491">
        <f t="shared" si="29"/>
        <v>320284.3987992772</v>
      </c>
      <c r="I45" s="511">
        <f t="shared" si="4"/>
        <v>0</v>
      </c>
      <c r="J45" s="511"/>
      <c r="K45" s="525"/>
      <c r="L45" s="514">
        <f t="shared" si="3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1673373.6338297157</v>
      </c>
      <c r="E46" s="522">
        <f t="shared" si="26"/>
        <v>113163.44906976743</v>
      </c>
      <c r="F46" s="523">
        <f t="shared" si="27"/>
        <v>1560210.1847599482</v>
      </c>
      <c r="G46" s="524">
        <f t="shared" si="28"/>
        <v>306735.77112361591</v>
      </c>
      <c r="H46" s="491">
        <f t="shared" si="29"/>
        <v>306735.77112361591</v>
      </c>
      <c r="I46" s="511">
        <f t="shared" si="4"/>
        <v>0</v>
      </c>
      <c r="J46" s="511"/>
      <c r="K46" s="525"/>
      <c r="L46" s="514">
        <f t="shared" si="3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1560210.1847599482</v>
      </c>
      <c r="E47" s="522">
        <f t="shared" si="26"/>
        <v>113163.44906976743</v>
      </c>
      <c r="F47" s="523">
        <f t="shared" si="27"/>
        <v>1447046.7356901807</v>
      </c>
      <c r="G47" s="524">
        <f t="shared" si="28"/>
        <v>293187.1434479545</v>
      </c>
      <c r="H47" s="491">
        <f t="shared" si="29"/>
        <v>293187.1434479545</v>
      </c>
      <c r="I47" s="511">
        <f t="shared" si="4"/>
        <v>0</v>
      </c>
      <c r="J47" s="511"/>
      <c r="K47" s="525"/>
      <c r="L47" s="514">
        <f t="shared" si="3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1447046.7356901807</v>
      </c>
      <c r="E48" s="522">
        <f t="shared" si="26"/>
        <v>113163.44906976743</v>
      </c>
      <c r="F48" s="523">
        <f t="shared" si="27"/>
        <v>1333883.2866204132</v>
      </c>
      <c r="G48" s="524">
        <f t="shared" si="28"/>
        <v>279638.51577229321</v>
      </c>
      <c r="H48" s="491">
        <f t="shared" si="29"/>
        <v>279638.51577229321</v>
      </c>
      <c r="I48" s="511">
        <f t="shared" si="4"/>
        <v>0</v>
      </c>
      <c r="J48" s="511"/>
      <c r="K48" s="525"/>
      <c r="L48" s="514">
        <f t="shared" si="3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1333883.2866204132</v>
      </c>
      <c r="E49" s="522">
        <f t="shared" si="26"/>
        <v>113163.44906976743</v>
      </c>
      <c r="F49" s="523">
        <f t="shared" si="27"/>
        <v>1220719.8375506457</v>
      </c>
      <c r="G49" s="524">
        <f t="shared" si="28"/>
        <v>266089.88809663185</v>
      </c>
      <c r="H49" s="491">
        <f t="shared" si="29"/>
        <v>266089.88809663185</v>
      </c>
      <c r="I49" s="511">
        <f t="shared" si="4"/>
        <v>0</v>
      </c>
      <c r="J49" s="511"/>
      <c r="K49" s="525"/>
      <c r="L49" s="514">
        <f t="shared" si="3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1220719.8375506457</v>
      </c>
      <c r="E50" s="522">
        <f t="shared" si="26"/>
        <v>113163.44906976743</v>
      </c>
      <c r="F50" s="523">
        <f t="shared" si="27"/>
        <v>1107556.3884808782</v>
      </c>
      <c r="G50" s="524">
        <f t="shared" si="28"/>
        <v>252541.2604209705</v>
      </c>
      <c r="H50" s="491">
        <f t="shared" si="29"/>
        <v>252541.2604209705</v>
      </c>
      <c r="I50" s="511">
        <f t="shared" si="4"/>
        <v>0</v>
      </c>
      <c r="J50" s="511"/>
      <c r="K50" s="525"/>
      <c r="L50" s="514">
        <f t="shared" si="3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1107556.3884808782</v>
      </c>
      <c r="E51" s="522">
        <f t="shared" si="26"/>
        <v>113163.44906976743</v>
      </c>
      <c r="F51" s="523">
        <f t="shared" si="27"/>
        <v>994392.93941111071</v>
      </c>
      <c r="G51" s="524">
        <f t="shared" si="28"/>
        <v>238992.63274530912</v>
      </c>
      <c r="H51" s="491">
        <f t="shared" si="29"/>
        <v>238992.63274530912</v>
      </c>
      <c r="I51" s="511">
        <f t="shared" si="4"/>
        <v>0</v>
      </c>
      <c r="J51" s="511"/>
      <c r="K51" s="525"/>
      <c r="L51" s="514">
        <f t="shared" si="3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994392.93941111071</v>
      </c>
      <c r="E52" s="522">
        <f t="shared" si="26"/>
        <v>113163.44906976743</v>
      </c>
      <c r="F52" s="523">
        <f t="shared" si="27"/>
        <v>881229.49034134322</v>
      </c>
      <c r="G52" s="524">
        <f t="shared" ref="G52:G72" si="31">+I$12*((D52+F52)/2)+E52</f>
        <v>225444.0050696478</v>
      </c>
      <c r="H52" s="491">
        <f t="shared" ref="H52:H72" si="32">+I$13*((D52+F52)/2)+E52</f>
        <v>225444.0050696478</v>
      </c>
      <c r="I52" s="511">
        <f t="shared" si="4"/>
        <v>0</v>
      </c>
      <c r="J52" s="511"/>
      <c r="K52" s="525"/>
      <c r="L52" s="514">
        <f t="shared" si="3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881229.49034134322</v>
      </c>
      <c r="E53" s="522">
        <f t="shared" si="26"/>
        <v>113163.44906976743</v>
      </c>
      <c r="F53" s="523">
        <f t="shared" si="27"/>
        <v>768066.04127157573</v>
      </c>
      <c r="G53" s="524">
        <f t="shared" si="31"/>
        <v>211895.37739398645</v>
      </c>
      <c r="H53" s="491">
        <f t="shared" si="32"/>
        <v>211895.37739398645</v>
      </c>
      <c r="I53" s="511">
        <f t="shared" si="4"/>
        <v>0</v>
      </c>
      <c r="J53" s="511"/>
      <c r="K53" s="525"/>
      <c r="L53" s="514">
        <f t="shared" si="3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768066.04127157573</v>
      </c>
      <c r="E54" s="522">
        <f t="shared" si="26"/>
        <v>113163.44906976743</v>
      </c>
      <c r="F54" s="523">
        <f t="shared" si="27"/>
        <v>654902.59220180823</v>
      </c>
      <c r="G54" s="524">
        <f t="shared" si="31"/>
        <v>198346.7497183251</v>
      </c>
      <c r="H54" s="491">
        <f t="shared" si="32"/>
        <v>198346.7497183251</v>
      </c>
      <c r="I54" s="511">
        <f t="shared" si="4"/>
        <v>0</v>
      </c>
      <c r="J54" s="511"/>
      <c r="K54" s="525"/>
      <c r="L54" s="514">
        <f t="shared" si="3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654902.59220180823</v>
      </c>
      <c r="E55" s="522">
        <f t="shared" si="26"/>
        <v>113163.44906976743</v>
      </c>
      <c r="F55" s="523">
        <f t="shared" si="27"/>
        <v>541739.14313204074</v>
      </c>
      <c r="G55" s="524">
        <f t="shared" si="31"/>
        <v>184798.12204266374</v>
      </c>
      <c r="H55" s="491">
        <f t="shared" si="32"/>
        <v>184798.12204266374</v>
      </c>
      <c r="I55" s="511">
        <f t="shared" si="4"/>
        <v>0</v>
      </c>
      <c r="J55" s="511"/>
      <c r="K55" s="525"/>
      <c r="L55" s="514">
        <f t="shared" si="3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541739.14313204074</v>
      </c>
      <c r="E56" s="522">
        <f t="shared" si="26"/>
        <v>113163.44906976743</v>
      </c>
      <c r="F56" s="523">
        <f t="shared" si="27"/>
        <v>428575.69406227331</v>
      </c>
      <c r="G56" s="524">
        <f t="shared" si="31"/>
        <v>171249.49436700239</v>
      </c>
      <c r="H56" s="491">
        <f t="shared" si="32"/>
        <v>171249.49436700239</v>
      </c>
      <c r="I56" s="511">
        <f t="shared" si="4"/>
        <v>0</v>
      </c>
      <c r="J56" s="511"/>
      <c r="K56" s="525"/>
      <c r="L56" s="514">
        <f t="shared" si="3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428575.69406227331</v>
      </c>
      <c r="E57" s="522">
        <f t="shared" si="26"/>
        <v>113163.44906976743</v>
      </c>
      <c r="F57" s="523">
        <f t="shared" si="27"/>
        <v>315412.24499250588</v>
      </c>
      <c r="G57" s="524">
        <f t="shared" si="31"/>
        <v>157700.86669134107</v>
      </c>
      <c r="H57" s="491">
        <f t="shared" si="32"/>
        <v>157700.86669134107</v>
      </c>
      <c r="I57" s="511">
        <f t="shared" si="4"/>
        <v>0</v>
      </c>
      <c r="J57" s="511"/>
      <c r="K57" s="525"/>
      <c r="L57" s="514">
        <f t="shared" si="3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315412.24499250588</v>
      </c>
      <c r="E58" s="522">
        <f t="shared" si="26"/>
        <v>113163.44906976743</v>
      </c>
      <c r="F58" s="523">
        <f t="shared" si="27"/>
        <v>202248.79592273844</v>
      </c>
      <c r="G58" s="524">
        <f t="shared" si="31"/>
        <v>144152.23901567975</v>
      </c>
      <c r="H58" s="491">
        <f t="shared" si="32"/>
        <v>144152.23901567975</v>
      </c>
      <c r="I58" s="511">
        <f t="shared" si="4"/>
        <v>0</v>
      </c>
      <c r="J58" s="511"/>
      <c r="K58" s="525"/>
      <c r="L58" s="514">
        <f t="shared" si="3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202248.79592273844</v>
      </c>
      <c r="E59" s="522">
        <f t="shared" si="26"/>
        <v>113163.44906976743</v>
      </c>
      <c r="F59" s="523">
        <f t="shared" si="27"/>
        <v>89085.346852971008</v>
      </c>
      <c r="G59" s="524">
        <f t="shared" si="31"/>
        <v>130603.6113400184</v>
      </c>
      <c r="H59" s="491">
        <f t="shared" si="32"/>
        <v>130603.6113400184</v>
      </c>
      <c r="I59" s="511">
        <f t="shared" si="4"/>
        <v>0</v>
      </c>
      <c r="J59" s="511"/>
      <c r="K59" s="525"/>
      <c r="L59" s="514">
        <f t="shared" si="3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89085.346852971008</v>
      </c>
      <c r="E60" s="522">
        <f t="shared" si="26"/>
        <v>89085.346852971008</v>
      </c>
      <c r="F60" s="523">
        <f t="shared" si="27"/>
        <v>0</v>
      </c>
      <c r="G60" s="524">
        <f t="shared" si="31"/>
        <v>94418.271069181152</v>
      </c>
      <c r="H60" s="491">
        <f t="shared" si="32"/>
        <v>94418.271069181152</v>
      </c>
      <c r="I60" s="511">
        <f t="shared" si="4"/>
        <v>0</v>
      </c>
      <c r="J60" s="511"/>
      <c r="K60" s="525"/>
      <c r="L60" s="514">
        <f t="shared" si="3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4"/>
        <v>0</v>
      </c>
      <c r="J61" s="511"/>
      <c r="K61" s="525"/>
      <c r="L61" s="514">
        <f t="shared" si="3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4"/>
        <v>0</v>
      </c>
      <c r="J62" s="511"/>
      <c r="K62" s="525"/>
      <c r="L62" s="514">
        <f t="shared" si="3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4"/>
        <v>0</v>
      </c>
      <c r="J63" s="511"/>
      <c r="K63" s="525"/>
      <c r="L63" s="514">
        <f t="shared" si="3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4"/>
        <v>0</v>
      </c>
      <c r="J64" s="511"/>
      <c r="K64" s="525"/>
      <c r="L64" s="514">
        <f t="shared" si="3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4"/>
        <v>0</v>
      </c>
      <c r="J65" s="511"/>
      <c r="K65" s="525"/>
      <c r="L65" s="514">
        <f t="shared" si="3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4"/>
        <v>0</v>
      </c>
      <c r="J66" s="511"/>
      <c r="K66" s="525"/>
      <c r="L66" s="514">
        <f t="shared" si="3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4"/>
        <v>0</v>
      </c>
      <c r="J67" s="511"/>
      <c r="K67" s="525"/>
      <c r="L67" s="514">
        <f t="shared" si="3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4"/>
        <v>0</v>
      </c>
      <c r="J68" s="511"/>
      <c r="K68" s="525"/>
      <c r="L68" s="514">
        <f t="shared" si="3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4"/>
        <v>0</v>
      </c>
      <c r="J69" s="511"/>
      <c r="K69" s="525"/>
      <c r="L69" s="514">
        <f t="shared" si="3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4"/>
        <v>0</v>
      </c>
      <c r="J70" s="511"/>
      <c r="K70" s="525"/>
      <c r="L70" s="514">
        <f t="shared" si="3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4"/>
        <v>0</v>
      </c>
      <c r="J71" s="511"/>
      <c r="K71" s="525"/>
      <c r="L71" s="514">
        <f t="shared" si="3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4"/>
        <v>0</v>
      </c>
      <c r="J72" s="511"/>
      <c r="K72" s="532"/>
      <c r="L72" s="533">
        <f t="shared" si="3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4866028.3099999977</v>
      </c>
      <c r="F73" s="375"/>
      <c r="G73" s="375">
        <f>SUM(G17:G72)</f>
        <v>17699855.73799324</v>
      </c>
      <c r="H73" s="375">
        <f>SUM(H17:H72)</f>
        <v>17699855.73799324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605858.73237546359</v>
      </c>
      <c r="N87" s="546">
        <f>IF(J92&lt;D11,0,VLOOKUP(J92,C17:O72,11))</f>
        <v>605858.73237546359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590600.54632679827</v>
      </c>
      <c r="N88" s="550">
        <f>IF(J92&lt;D11,0,VLOOKUP(J92,C99:P154,7))</f>
        <v>590600.54632679827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-15258.186048665317</v>
      </c>
      <c r="N89" s="555">
        <f>+N88-N87</f>
        <v>-15258.186048665317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110591.54545454546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5" si="33">H99</f>
        <v>317769.34002768091</v>
      </c>
      <c r="M99" s="519">
        <f t="shared" ref="M99:M105" si="34">IF(L99&lt;&gt;0,+H99-L99,0)</f>
        <v>0</v>
      </c>
      <c r="N99" s="518">
        <f t="shared" ref="N99:N105" si="35">I99</f>
        <v>317769.34002768091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33"/>
        <v>720104.80925496051</v>
      </c>
      <c r="M100" s="519">
        <f t="shared" si="34"/>
        <v>0</v>
      </c>
      <c r="N100" s="518">
        <f t="shared" si="35"/>
        <v>720104.80925496051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37">+I101-H101</f>
        <v>0</v>
      </c>
      <c r="K101" s="514"/>
      <c r="L101" s="518">
        <f t="shared" si="33"/>
        <v>709589.70185854996</v>
      </c>
      <c r="M101" s="519">
        <f t="shared" si="34"/>
        <v>0</v>
      </c>
      <c r="N101" s="518">
        <f t="shared" si="35"/>
        <v>709589.70185854996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37"/>
        <v>0</v>
      </c>
      <c r="K102" s="514"/>
      <c r="L102" s="518">
        <f t="shared" si="33"/>
        <v>672635.50351476576</v>
      </c>
      <c r="M102" s="519">
        <f t="shared" si="34"/>
        <v>0</v>
      </c>
      <c r="N102" s="518">
        <f t="shared" si="35"/>
        <v>672635.50351476576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6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37"/>
        <v>0</v>
      </c>
      <c r="K103" s="514"/>
      <c r="L103" s="518">
        <f t="shared" si="33"/>
        <v>587672.84728048416</v>
      </c>
      <c r="M103" s="519">
        <f t="shared" si="34"/>
        <v>0</v>
      </c>
      <c r="N103" s="518">
        <f t="shared" si="35"/>
        <v>587672.84728048416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6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37"/>
        <v>0</v>
      </c>
      <c r="K104" s="514"/>
      <c r="L104" s="518">
        <f t="shared" si="33"/>
        <v>579136.71520740201</v>
      </c>
      <c r="M104" s="519">
        <f t="shared" si="34"/>
        <v>0</v>
      </c>
      <c r="N104" s="518">
        <f t="shared" si="35"/>
        <v>579136.71520740201</v>
      </c>
      <c r="O104" s="514">
        <f t="shared" ref="O104:O130" si="38">IF(N104&lt;&gt;0,+I104-N104,0)</f>
        <v>0</v>
      </c>
      <c r="P104" s="514">
        <f t="shared" ref="P104:P130" si="39">+O104-M104</f>
        <v>0</v>
      </c>
    </row>
    <row r="105" spans="1:16" ht="12.5">
      <c r="B105" s="195" t="str">
        <f t="shared" si="36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37"/>
        <v>0</v>
      </c>
      <c r="K105" s="514"/>
      <c r="L105" s="518">
        <f t="shared" si="33"/>
        <v>571834.25819080928</v>
      </c>
      <c r="M105" s="519">
        <f t="shared" si="34"/>
        <v>0</v>
      </c>
      <c r="N105" s="518">
        <f t="shared" si="35"/>
        <v>571834.25819080928</v>
      </c>
      <c r="O105" s="514">
        <f t="shared" si="38"/>
        <v>0</v>
      </c>
      <c r="P105" s="514">
        <f t="shared" si="39"/>
        <v>0</v>
      </c>
    </row>
    <row r="106" spans="1:16" ht="12.5">
      <c r="B106" s="195" t="str">
        <f t="shared" si="36"/>
        <v/>
      </c>
      <c r="C106" s="507">
        <f>IF(D93="","-",+C105+1)</f>
        <v>2021</v>
      </c>
      <c r="D106" s="629">
        <v>4180801.2591362121</v>
      </c>
      <c r="E106" s="630">
        <v>118683.60975609756</v>
      </c>
      <c r="F106" s="631">
        <v>4062117.6493801144</v>
      </c>
      <c r="G106" s="631">
        <v>4121459.4542581635</v>
      </c>
      <c r="H106" s="633">
        <v>586527.89122895012</v>
      </c>
      <c r="I106" s="634">
        <v>586527.89122895012</v>
      </c>
      <c r="J106" s="514">
        <f t="shared" si="37"/>
        <v>0</v>
      </c>
      <c r="K106" s="514"/>
      <c r="L106" s="518">
        <f t="shared" ref="L106" si="40">H106</f>
        <v>586527.89122895012</v>
      </c>
      <c r="M106" s="519">
        <f t="shared" ref="M106" si="41">IF(L106&lt;&gt;0,+H106-L106,0)</f>
        <v>0</v>
      </c>
      <c r="N106" s="518">
        <f t="shared" ref="N106" si="42">I106</f>
        <v>586527.89122895012</v>
      </c>
      <c r="O106" s="514">
        <f t="shared" ref="O106" si="43">IF(N106&lt;&gt;0,+I106-N106,0)</f>
        <v>0</v>
      </c>
      <c r="P106" s="514">
        <f t="shared" ref="P106" si="44">+O106-M106</f>
        <v>0</v>
      </c>
    </row>
    <row r="107" spans="1:16" ht="13">
      <c r="B107" s="195" t="str">
        <f t="shared" si="36"/>
        <v/>
      </c>
      <c r="C107" s="669">
        <f>IF(D93="","-",+C106+1)</f>
        <v>2022</v>
      </c>
      <c r="D107" s="374">
        <v>4062117.6493801144</v>
      </c>
      <c r="E107" s="522">
        <v>115857.80952380953</v>
      </c>
      <c r="F107" s="523">
        <v>3946259.8398563047</v>
      </c>
      <c r="G107" s="523">
        <v>4004188.7446182095</v>
      </c>
      <c r="H107" s="526">
        <v>586181.1826013641</v>
      </c>
      <c r="I107" s="577">
        <v>586181.1826013641</v>
      </c>
      <c r="J107" s="514">
        <f t="shared" si="37"/>
        <v>0</v>
      </c>
      <c r="K107" s="514"/>
      <c r="L107" s="525"/>
      <c r="M107" s="514">
        <f t="shared" ref="M107:M130" si="45">IF(L107&lt;&gt;0,+H107-L107,0)</f>
        <v>0</v>
      </c>
      <c r="N107" s="525"/>
      <c r="O107" s="514">
        <f t="shared" si="38"/>
        <v>0</v>
      </c>
      <c r="P107" s="514">
        <f t="shared" si="39"/>
        <v>0</v>
      </c>
    </row>
    <row r="108" spans="1:16" ht="12.5">
      <c r="B108" s="195" t="str">
        <f t="shared" si="36"/>
        <v/>
      </c>
      <c r="C108" s="507">
        <f>IF(D93="","-",+C107+1)</f>
        <v>2023</v>
      </c>
      <c r="D108" s="374">
        <f>IF(F107+SUM(E$99:E107)=D$92,F107,D$92-SUM(E$99:E107))</f>
        <v>3946259.8398563047</v>
      </c>
      <c r="E108" s="522">
        <f t="shared" ref="E108:E154" si="46">IF(+$J$96&lt;F107,$J$96,D108)</f>
        <v>110591.54545454546</v>
      </c>
      <c r="F108" s="523">
        <f t="shared" ref="F108:F154" si="47">+D108-E108</f>
        <v>3835668.2944017593</v>
      </c>
      <c r="G108" s="523">
        <f t="shared" ref="G108:G154" si="48">+(F108+D108)/2</f>
        <v>3890964.0671290318</v>
      </c>
      <c r="H108" s="526">
        <f t="shared" ref="H108:H154" si="49">+J$94*G108+E108</f>
        <v>590600.54632679827</v>
      </c>
      <c r="I108" s="577">
        <f t="shared" ref="I108:I154" si="50">+J$95*G108+E108</f>
        <v>590600.54632679827</v>
      </c>
      <c r="J108" s="514">
        <f t="shared" si="37"/>
        <v>0</v>
      </c>
      <c r="K108" s="514"/>
      <c r="L108" s="525"/>
      <c r="M108" s="514">
        <f t="shared" si="45"/>
        <v>0</v>
      </c>
      <c r="N108" s="525"/>
      <c r="O108" s="514">
        <f t="shared" si="38"/>
        <v>0</v>
      </c>
      <c r="P108" s="514">
        <f t="shared" si="39"/>
        <v>0</v>
      </c>
    </row>
    <row r="109" spans="1:16" ht="12.5">
      <c r="B109" s="195" t="str">
        <f t="shared" si="36"/>
        <v/>
      </c>
      <c r="C109" s="507">
        <f>IF(D93="","-",+C108+1)</f>
        <v>2024</v>
      </c>
      <c r="D109" s="374">
        <f>IF(F108+SUM(E$99:E108)=D$92,F108,D$92-SUM(E$99:E108))</f>
        <v>3835668.2944017593</v>
      </c>
      <c r="E109" s="522">
        <f t="shared" si="46"/>
        <v>110591.54545454546</v>
      </c>
      <c r="F109" s="523">
        <f t="shared" si="47"/>
        <v>3725076.7489472139</v>
      </c>
      <c r="G109" s="523">
        <f t="shared" si="48"/>
        <v>3780372.5216744868</v>
      </c>
      <c r="H109" s="526">
        <f t="shared" si="49"/>
        <v>576957.41410488507</v>
      </c>
      <c r="I109" s="577">
        <f t="shared" si="50"/>
        <v>576957.41410488507</v>
      </c>
      <c r="J109" s="514">
        <f t="shared" si="37"/>
        <v>0</v>
      </c>
      <c r="K109" s="514"/>
      <c r="L109" s="525"/>
      <c r="M109" s="514">
        <f t="shared" si="45"/>
        <v>0</v>
      </c>
      <c r="N109" s="525"/>
      <c r="O109" s="514">
        <f t="shared" si="38"/>
        <v>0</v>
      </c>
      <c r="P109" s="514">
        <f t="shared" si="39"/>
        <v>0</v>
      </c>
    </row>
    <row r="110" spans="1:16" ht="12.5">
      <c r="B110" s="195" t="str">
        <f t="shared" si="36"/>
        <v/>
      </c>
      <c r="C110" s="507">
        <f>IF(D93="","-",+C109+1)</f>
        <v>2025</v>
      </c>
      <c r="D110" s="374">
        <f>IF(F109+SUM(E$99:E109)=D$92,F109,D$92-SUM(E$99:E109))</f>
        <v>3725076.7489472139</v>
      </c>
      <c r="E110" s="522">
        <f t="shared" si="46"/>
        <v>110591.54545454546</v>
      </c>
      <c r="F110" s="523">
        <f t="shared" si="47"/>
        <v>3614485.2034926685</v>
      </c>
      <c r="G110" s="523">
        <f t="shared" si="48"/>
        <v>3669780.9762199409</v>
      </c>
      <c r="H110" s="526">
        <f t="shared" si="49"/>
        <v>563314.28188297176</v>
      </c>
      <c r="I110" s="577">
        <f t="shared" si="50"/>
        <v>563314.28188297176</v>
      </c>
      <c r="J110" s="514">
        <f t="shared" si="37"/>
        <v>0</v>
      </c>
      <c r="K110" s="514"/>
      <c r="L110" s="525"/>
      <c r="M110" s="514">
        <f t="shared" si="45"/>
        <v>0</v>
      </c>
      <c r="N110" s="525"/>
      <c r="O110" s="514">
        <f t="shared" si="38"/>
        <v>0</v>
      </c>
      <c r="P110" s="514">
        <f t="shared" si="39"/>
        <v>0</v>
      </c>
    </row>
    <row r="111" spans="1:16" ht="12.5">
      <c r="B111" s="195" t="str">
        <f t="shared" si="36"/>
        <v/>
      </c>
      <c r="C111" s="507">
        <f>IF(D93="","-",+C110+1)</f>
        <v>2026</v>
      </c>
      <c r="D111" s="374">
        <f>IF(F110+SUM(E$99:E110)=D$92,F110,D$92-SUM(E$99:E110))</f>
        <v>3614485.2034926685</v>
      </c>
      <c r="E111" s="522">
        <f t="shared" si="46"/>
        <v>110591.54545454546</v>
      </c>
      <c r="F111" s="523">
        <f t="shared" si="47"/>
        <v>3503893.658038123</v>
      </c>
      <c r="G111" s="523">
        <f t="shared" si="48"/>
        <v>3559189.430765396</v>
      </c>
      <c r="H111" s="526">
        <f t="shared" si="49"/>
        <v>549671.14966105868</v>
      </c>
      <c r="I111" s="577">
        <f t="shared" si="50"/>
        <v>549671.14966105868</v>
      </c>
      <c r="J111" s="514">
        <f t="shared" si="37"/>
        <v>0</v>
      </c>
      <c r="K111" s="514"/>
      <c r="L111" s="525"/>
      <c r="M111" s="514">
        <f t="shared" si="45"/>
        <v>0</v>
      </c>
      <c r="N111" s="525"/>
      <c r="O111" s="514">
        <f t="shared" si="38"/>
        <v>0</v>
      </c>
      <c r="P111" s="514">
        <f t="shared" si="39"/>
        <v>0</v>
      </c>
    </row>
    <row r="112" spans="1:16" ht="12.5">
      <c r="B112" s="195" t="str">
        <f t="shared" si="36"/>
        <v/>
      </c>
      <c r="C112" s="507">
        <f>IF(D93="","-",+C111+1)</f>
        <v>2027</v>
      </c>
      <c r="D112" s="374">
        <f>IF(F111+SUM(E$99:E111)=D$92,F111,D$92-SUM(E$99:E111))</f>
        <v>3503893.658038123</v>
      </c>
      <c r="E112" s="522">
        <f t="shared" si="46"/>
        <v>110591.54545454546</v>
      </c>
      <c r="F112" s="523">
        <f t="shared" si="47"/>
        <v>3393302.1125835776</v>
      </c>
      <c r="G112" s="523">
        <f t="shared" si="48"/>
        <v>3448597.8853108501</v>
      </c>
      <c r="H112" s="526">
        <f t="shared" si="49"/>
        <v>536028.01743914536</v>
      </c>
      <c r="I112" s="577">
        <f t="shared" si="50"/>
        <v>536028.01743914536</v>
      </c>
      <c r="J112" s="514">
        <f t="shared" si="37"/>
        <v>0</v>
      </c>
      <c r="K112" s="514"/>
      <c r="L112" s="525"/>
      <c r="M112" s="514">
        <f t="shared" si="45"/>
        <v>0</v>
      </c>
      <c r="N112" s="525"/>
      <c r="O112" s="514">
        <f t="shared" si="38"/>
        <v>0</v>
      </c>
      <c r="P112" s="514">
        <f t="shared" si="39"/>
        <v>0</v>
      </c>
    </row>
    <row r="113" spans="2:16" ht="12.5">
      <c r="B113" s="195" t="str">
        <f t="shared" si="36"/>
        <v/>
      </c>
      <c r="C113" s="507">
        <f>IF(D93="","-",+C112+1)</f>
        <v>2028</v>
      </c>
      <c r="D113" s="374">
        <f>IF(F112+SUM(E$99:E112)=D$92,F112,D$92-SUM(E$99:E112))</f>
        <v>3393302.1125835776</v>
      </c>
      <c r="E113" s="522">
        <f t="shared" si="46"/>
        <v>110591.54545454546</v>
      </c>
      <c r="F113" s="523">
        <f t="shared" si="47"/>
        <v>3282710.5671290322</v>
      </c>
      <c r="G113" s="523">
        <f t="shared" si="48"/>
        <v>3338006.3398563052</v>
      </c>
      <c r="H113" s="526">
        <f t="shared" si="49"/>
        <v>522384.88521723216</v>
      </c>
      <c r="I113" s="577">
        <f t="shared" si="50"/>
        <v>522384.88521723216</v>
      </c>
      <c r="J113" s="514">
        <f t="shared" si="37"/>
        <v>0</v>
      </c>
      <c r="K113" s="514"/>
      <c r="L113" s="525"/>
      <c r="M113" s="514">
        <f t="shared" si="45"/>
        <v>0</v>
      </c>
      <c r="N113" s="525"/>
      <c r="O113" s="514">
        <f t="shared" si="38"/>
        <v>0</v>
      </c>
      <c r="P113" s="514">
        <f t="shared" si="39"/>
        <v>0</v>
      </c>
    </row>
    <row r="114" spans="2:16" ht="12.5">
      <c r="B114" s="195" t="str">
        <f t="shared" si="36"/>
        <v/>
      </c>
      <c r="C114" s="507">
        <f>IF(D93="","-",+C113+1)</f>
        <v>2029</v>
      </c>
      <c r="D114" s="374">
        <f>IF(F113+SUM(E$99:E113)=D$92,F113,D$92-SUM(E$99:E113))</f>
        <v>3282710.5671290322</v>
      </c>
      <c r="E114" s="522">
        <f t="shared" si="46"/>
        <v>110591.54545454546</v>
      </c>
      <c r="F114" s="523">
        <f t="shared" si="47"/>
        <v>3172119.0216744868</v>
      </c>
      <c r="G114" s="523">
        <f t="shared" si="48"/>
        <v>3227414.7944017593</v>
      </c>
      <c r="H114" s="526">
        <f t="shared" si="49"/>
        <v>508741.75299531891</v>
      </c>
      <c r="I114" s="577">
        <f t="shared" si="50"/>
        <v>508741.75299531891</v>
      </c>
      <c r="J114" s="514">
        <f t="shared" si="37"/>
        <v>0</v>
      </c>
      <c r="K114" s="514"/>
      <c r="L114" s="525"/>
      <c r="M114" s="514">
        <f t="shared" si="45"/>
        <v>0</v>
      </c>
      <c r="N114" s="525"/>
      <c r="O114" s="514">
        <f t="shared" si="38"/>
        <v>0</v>
      </c>
      <c r="P114" s="514">
        <f t="shared" si="39"/>
        <v>0</v>
      </c>
    </row>
    <row r="115" spans="2:16" ht="12.5">
      <c r="B115" s="195" t="str">
        <f t="shared" si="36"/>
        <v/>
      </c>
      <c r="C115" s="507">
        <f>IF(D93="","-",+C114+1)</f>
        <v>2030</v>
      </c>
      <c r="D115" s="374">
        <f>IF(F114+SUM(E$99:E114)=D$92,F114,D$92-SUM(E$99:E114))</f>
        <v>3172119.0216744868</v>
      </c>
      <c r="E115" s="522">
        <f t="shared" si="46"/>
        <v>110591.54545454546</v>
      </c>
      <c r="F115" s="523">
        <f t="shared" si="47"/>
        <v>3061527.4762199414</v>
      </c>
      <c r="G115" s="523">
        <f t="shared" si="48"/>
        <v>3116823.2489472143</v>
      </c>
      <c r="H115" s="526">
        <f t="shared" si="49"/>
        <v>495098.62077340571</v>
      </c>
      <c r="I115" s="577">
        <f t="shared" si="50"/>
        <v>495098.62077340571</v>
      </c>
      <c r="J115" s="514">
        <f t="shared" si="37"/>
        <v>0</v>
      </c>
      <c r="K115" s="514"/>
      <c r="L115" s="525"/>
      <c r="M115" s="514">
        <f t="shared" si="45"/>
        <v>0</v>
      </c>
      <c r="N115" s="525"/>
      <c r="O115" s="514">
        <f t="shared" si="38"/>
        <v>0</v>
      </c>
      <c r="P115" s="514">
        <f t="shared" si="39"/>
        <v>0</v>
      </c>
    </row>
    <row r="116" spans="2:16" ht="12.5">
      <c r="B116" s="195" t="str">
        <f t="shared" si="36"/>
        <v/>
      </c>
      <c r="C116" s="507">
        <f>IF(D93="","-",+C115+1)</f>
        <v>2031</v>
      </c>
      <c r="D116" s="374">
        <f>IF(F115+SUM(E$99:E115)=D$92,F115,D$92-SUM(E$99:E115))</f>
        <v>3061527.4762199414</v>
      </c>
      <c r="E116" s="522">
        <f t="shared" si="46"/>
        <v>110591.54545454546</v>
      </c>
      <c r="F116" s="523">
        <f t="shared" si="47"/>
        <v>2950935.930765396</v>
      </c>
      <c r="G116" s="523">
        <f t="shared" si="48"/>
        <v>3006231.7034926685</v>
      </c>
      <c r="H116" s="526">
        <f t="shared" si="49"/>
        <v>481455.4885514924</v>
      </c>
      <c r="I116" s="577">
        <f t="shared" si="50"/>
        <v>481455.4885514924</v>
      </c>
      <c r="J116" s="514">
        <f t="shared" si="37"/>
        <v>0</v>
      </c>
      <c r="K116" s="514"/>
      <c r="L116" s="525"/>
      <c r="M116" s="514">
        <f t="shared" si="45"/>
        <v>0</v>
      </c>
      <c r="N116" s="525"/>
      <c r="O116" s="514">
        <f t="shared" si="38"/>
        <v>0</v>
      </c>
      <c r="P116" s="514">
        <f t="shared" si="39"/>
        <v>0</v>
      </c>
    </row>
    <row r="117" spans="2:16" ht="12.5">
      <c r="B117" s="195" t="str">
        <f t="shared" si="36"/>
        <v/>
      </c>
      <c r="C117" s="507">
        <f>IF(D93="","-",+C116+1)</f>
        <v>2032</v>
      </c>
      <c r="D117" s="374">
        <f>IF(F116+SUM(E$99:E116)=D$92,F116,D$92-SUM(E$99:E116))</f>
        <v>2950935.930765396</v>
      </c>
      <c r="E117" s="522">
        <f t="shared" si="46"/>
        <v>110591.54545454546</v>
      </c>
      <c r="F117" s="523">
        <f t="shared" si="47"/>
        <v>2840344.3853108506</v>
      </c>
      <c r="G117" s="523">
        <f t="shared" si="48"/>
        <v>2895640.1580381235</v>
      </c>
      <c r="H117" s="526">
        <f t="shared" si="49"/>
        <v>467812.3563295792</v>
      </c>
      <c r="I117" s="577">
        <f t="shared" si="50"/>
        <v>467812.3563295792</v>
      </c>
      <c r="J117" s="514">
        <f t="shared" si="37"/>
        <v>0</v>
      </c>
      <c r="K117" s="514"/>
      <c r="L117" s="525"/>
      <c r="M117" s="514">
        <f t="shared" si="45"/>
        <v>0</v>
      </c>
      <c r="N117" s="525"/>
      <c r="O117" s="514">
        <f t="shared" si="38"/>
        <v>0</v>
      </c>
      <c r="P117" s="514">
        <f t="shared" si="39"/>
        <v>0</v>
      </c>
    </row>
    <row r="118" spans="2:16" ht="12.5">
      <c r="B118" s="195" t="str">
        <f t="shared" si="36"/>
        <v/>
      </c>
      <c r="C118" s="507">
        <f>IF(D93="","-",+C117+1)</f>
        <v>2033</v>
      </c>
      <c r="D118" s="374">
        <f>IF(F117+SUM(E$99:E117)=D$92,F117,D$92-SUM(E$99:E117))</f>
        <v>2840344.3853108506</v>
      </c>
      <c r="E118" s="522">
        <f t="shared" si="46"/>
        <v>110591.54545454546</v>
      </c>
      <c r="F118" s="523">
        <f t="shared" si="47"/>
        <v>2729752.8398563052</v>
      </c>
      <c r="G118" s="523">
        <f t="shared" si="48"/>
        <v>2785048.6125835776</v>
      </c>
      <c r="H118" s="526">
        <f t="shared" si="49"/>
        <v>454169.22410766594</v>
      </c>
      <c r="I118" s="577">
        <f t="shared" si="50"/>
        <v>454169.22410766594</v>
      </c>
      <c r="J118" s="514">
        <f t="shared" si="37"/>
        <v>0</v>
      </c>
      <c r="K118" s="514"/>
      <c r="L118" s="525"/>
      <c r="M118" s="514">
        <f t="shared" si="45"/>
        <v>0</v>
      </c>
      <c r="N118" s="525"/>
      <c r="O118" s="514">
        <f t="shared" si="38"/>
        <v>0</v>
      </c>
      <c r="P118" s="514">
        <f t="shared" si="39"/>
        <v>0</v>
      </c>
    </row>
    <row r="119" spans="2:16" ht="12.5">
      <c r="B119" s="195" t="str">
        <f t="shared" si="36"/>
        <v/>
      </c>
      <c r="C119" s="507">
        <f>IF(D93="","-",+C118+1)</f>
        <v>2034</v>
      </c>
      <c r="D119" s="374">
        <f>IF(F118+SUM(E$99:E118)=D$92,F118,D$92-SUM(E$99:E118))</f>
        <v>2729752.8398563052</v>
      </c>
      <c r="E119" s="522">
        <f t="shared" si="46"/>
        <v>110591.54545454546</v>
      </c>
      <c r="F119" s="523">
        <f t="shared" si="47"/>
        <v>2619161.2944017597</v>
      </c>
      <c r="G119" s="523">
        <f t="shared" si="48"/>
        <v>2674457.0671290327</v>
      </c>
      <c r="H119" s="526">
        <f t="shared" si="49"/>
        <v>440526.09188575274</v>
      </c>
      <c r="I119" s="577">
        <f t="shared" si="50"/>
        <v>440526.09188575274</v>
      </c>
      <c r="J119" s="514">
        <f t="shared" si="37"/>
        <v>0</v>
      </c>
      <c r="K119" s="514"/>
      <c r="L119" s="525"/>
      <c r="M119" s="514">
        <f t="shared" si="45"/>
        <v>0</v>
      </c>
      <c r="N119" s="525"/>
      <c r="O119" s="514">
        <f t="shared" si="38"/>
        <v>0</v>
      </c>
      <c r="P119" s="514">
        <f t="shared" si="39"/>
        <v>0</v>
      </c>
    </row>
    <row r="120" spans="2:16" ht="12.5">
      <c r="B120" s="195" t="str">
        <f t="shared" si="36"/>
        <v/>
      </c>
      <c r="C120" s="507">
        <f>IF(D93="","-",+C119+1)</f>
        <v>2035</v>
      </c>
      <c r="D120" s="374">
        <f>IF(F119+SUM(E$99:E119)=D$92,F119,D$92-SUM(E$99:E119))</f>
        <v>2619161.2944017597</v>
      </c>
      <c r="E120" s="522">
        <f t="shared" si="46"/>
        <v>110591.54545454546</v>
      </c>
      <c r="F120" s="523">
        <f t="shared" si="47"/>
        <v>2508569.7489472143</v>
      </c>
      <c r="G120" s="523">
        <f t="shared" si="48"/>
        <v>2563865.5216744868</v>
      </c>
      <c r="H120" s="526">
        <f t="shared" si="49"/>
        <v>426882.95966383943</v>
      </c>
      <c r="I120" s="577">
        <f t="shared" si="50"/>
        <v>426882.95966383943</v>
      </c>
      <c r="J120" s="514">
        <f t="shared" si="37"/>
        <v>0</v>
      </c>
      <c r="K120" s="514"/>
      <c r="L120" s="525"/>
      <c r="M120" s="514">
        <f t="shared" si="45"/>
        <v>0</v>
      </c>
      <c r="N120" s="525"/>
      <c r="O120" s="514">
        <f t="shared" si="38"/>
        <v>0</v>
      </c>
      <c r="P120" s="514">
        <f t="shared" si="39"/>
        <v>0</v>
      </c>
    </row>
    <row r="121" spans="2:16" ht="12.5">
      <c r="B121" s="195" t="str">
        <f t="shared" si="36"/>
        <v/>
      </c>
      <c r="C121" s="507">
        <f>IF(D93="","-",+C120+1)</f>
        <v>2036</v>
      </c>
      <c r="D121" s="374">
        <f>IF(F120+SUM(E$99:E120)=D$92,F120,D$92-SUM(E$99:E120))</f>
        <v>2508569.7489472143</v>
      </c>
      <c r="E121" s="522">
        <f t="shared" si="46"/>
        <v>110591.54545454546</v>
      </c>
      <c r="F121" s="523">
        <f t="shared" si="47"/>
        <v>2397978.2034926689</v>
      </c>
      <c r="G121" s="523">
        <f t="shared" si="48"/>
        <v>2453273.9762199419</v>
      </c>
      <c r="H121" s="526">
        <f t="shared" si="49"/>
        <v>413239.82744192629</v>
      </c>
      <c r="I121" s="577">
        <f t="shared" si="50"/>
        <v>413239.82744192629</v>
      </c>
      <c r="J121" s="514">
        <f t="shared" si="37"/>
        <v>0</v>
      </c>
      <c r="K121" s="514"/>
      <c r="L121" s="525"/>
      <c r="M121" s="514">
        <f t="shared" si="45"/>
        <v>0</v>
      </c>
      <c r="N121" s="525"/>
      <c r="O121" s="514">
        <f t="shared" si="38"/>
        <v>0</v>
      </c>
      <c r="P121" s="514">
        <f t="shared" si="39"/>
        <v>0</v>
      </c>
    </row>
    <row r="122" spans="2:16" ht="12.5">
      <c r="B122" s="195" t="str">
        <f t="shared" si="36"/>
        <v/>
      </c>
      <c r="C122" s="507">
        <f>IF(D93="","-",+C121+1)</f>
        <v>2037</v>
      </c>
      <c r="D122" s="374">
        <f>IF(F121+SUM(E$99:E121)=D$92,F121,D$92-SUM(E$99:E121))</f>
        <v>2397978.2034926689</v>
      </c>
      <c r="E122" s="522">
        <f t="shared" si="46"/>
        <v>110591.54545454546</v>
      </c>
      <c r="F122" s="523">
        <f t="shared" si="47"/>
        <v>2287386.6580381235</v>
      </c>
      <c r="G122" s="523">
        <f t="shared" si="48"/>
        <v>2342682.430765396</v>
      </c>
      <c r="H122" s="526">
        <f t="shared" si="49"/>
        <v>399596.69522001297</v>
      </c>
      <c r="I122" s="577">
        <f t="shared" si="50"/>
        <v>399596.69522001297</v>
      </c>
      <c r="J122" s="514">
        <f t="shared" si="37"/>
        <v>0</v>
      </c>
      <c r="K122" s="514"/>
      <c r="L122" s="525"/>
      <c r="M122" s="514">
        <f t="shared" si="45"/>
        <v>0</v>
      </c>
      <c r="N122" s="525"/>
      <c r="O122" s="514">
        <f t="shared" si="38"/>
        <v>0</v>
      </c>
      <c r="P122" s="514">
        <f t="shared" si="39"/>
        <v>0</v>
      </c>
    </row>
    <row r="123" spans="2:16" ht="12.5">
      <c r="B123" s="195" t="str">
        <f t="shared" si="36"/>
        <v/>
      </c>
      <c r="C123" s="507">
        <f>IF(D93="","-",+C122+1)</f>
        <v>2038</v>
      </c>
      <c r="D123" s="374">
        <f>IF(F122+SUM(E$99:E122)=D$92,F122,D$92-SUM(E$99:E122))</f>
        <v>2287386.6580381235</v>
      </c>
      <c r="E123" s="522">
        <f t="shared" si="46"/>
        <v>110591.54545454546</v>
      </c>
      <c r="F123" s="523">
        <f t="shared" si="47"/>
        <v>2176795.1125835781</v>
      </c>
      <c r="G123" s="523">
        <f t="shared" si="48"/>
        <v>2232090.885310851</v>
      </c>
      <c r="H123" s="526">
        <f t="shared" si="49"/>
        <v>385953.56299809978</v>
      </c>
      <c r="I123" s="577">
        <f t="shared" si="50"/>
        <v>385953.56299809978</v>
      </c>
      <c r="J123" s="514">
        <f t="shared" si="37"/>
        <v>0</v>
      </c>
      <c r="K123" s="514"/>
      <c r="L123" s="525"/>
      <c r="M123" s="514">
        <f t="shared" si="45"/>
        <v>0</v>
      </c>
      <c r="N123" s="525"/>
      <c r="O123" s="514">
        <f t="shared" si="38"/>
        <v>0</v>
      </c>
      <c r="P123" s="514">
        <f t="shared" si="39"/>
        <v>0</v>
      </c>
    </row>
    <row r="124" spans="2:16" ht="12.5">
      <c r="B124" s="195" t="str">
        <f t="shared" si="36"/>
        <v/>
      </c>
      <c r="C124" s="507">
        <f>IF(D93="","-",+C123+1)</f>
        <v>2039</v>
      </c>
      <c r="D124" s="374">
        <f>IF(F123+SUM(E$99:E123)=D$92,F123,D$92-SUM(E$99:E123))</f>
        <v>2176795.1125835781</v>
      </c>
      <c r="E124" s="522">
        <f t="shared" si="46"/>
        <v>110591.54545454546</v>
      </c>
      <c r="F124" s="523">
        <f t="shared" si="47"/>
        <v>2066203.5671290327</v>
      </c>
      <c r="G124" s="523">
        <f t="shared" si="48"/>
        <v>2121499.3398563052</v>
      </c>
      <c r="H124" s="526">
        <f t="shared" si="49"/>
        <v>372310.43077618646</v>
      </c>
      <c r="I124" s="577">
        <f t="shared" si="50"/>
        <v>372310.43077618646</v>
      </c>
      <c r="J124" s="514">
        <f t="shared" si="37"/>
        <v>0</v>
      </c>
      <c r="K124" s="514"/>
      <c r="L124" s="525"/>
      <c r="M124" s="514">
        <f t="shared" si="45"/>
        <v>0</v>
      </c>
      <c r="N124" s="525"/>
      <c r="O124" s="514">
        <f t="shared" si="38"/>
        <v>0</v>
      </c>
      <c r="P124" s="514">
        <f t="shared" si="39"/>
        <v>0</v>
      </c>
    </row>
    <row r="125" spans="2:16" ht="12.5">
      <c r="B125" s="195" t="str">
        <f t="shared" si="36"/>
        <v/>
      </c>
      <c r="C125" s="507">
        <f>IF(D93="","-",+C124+1)</f>
        <v>2040</v>
      </c>
      <c r="D125" s="374">
        <f>IF(F124+SUM(E$99:E124)=D$92,F124,D$92-SUM(E$99:E124))</f>
        <v>2066203.5671290327</v>
      </c>
      <c r="E125" s="522">
        <f t="shared" si="46"/>
        <v>110591.54545454546</v>
      </c>
      <c r="F125" s="523">
        <f t="shared" si="47"/>
        <v>1955612.0216744873</v>
      </c>
      <c r="G125" s="523">
        <f t="shared" si="48"/>
        <v>2010907.79440176</v>
      </c>
      <c r="H125" s="526">
        <f t="shared" si="49"/>
        <v>358667.29855427326</v>
      </c>
      <c r="I125" s="577">
        <f t="shared" si="50"/>
        <v>358667.29855427326</v>
      </c>
      <c r="J125" s="514">
        <f t="shared" si="37"/>
        <v>0</v>
      </c>
      <c r="K125" s="514"/>
      <c r="L125" s="525"/>
      <c r="M125" s="514">
        <f t="shared" si="45"/>
        <v>0</v>
      </c>
      <c r="N125" s="525"/>
      <c r="O125" s="514">
        <f t="shared" si="38"/>
        <v>0</v>
      </c>
      <c r="P125" s="514">
        <f t="shared" si="39"/>
        <v>0</v>
      </c>
    </row>
    <row r="126" spans="2:16" ht="12.5">
      <c r="B126" s="195" t="str">
        <f t="shared" si="36"/>
        <v/>
      </c>
      <c r="C126" s="507">
        <f>IF(D93="","-",+C125+1)</f>
        <v>2041</v>
      </c>
      <c r="D126" s="374">
        <f>IF(F125+SUM(E$99:E125)=D$92,F125,D$92-SUM(E$99:E125))</f>
        <v>1955612.0216744873</v>
      </c>
      <c r="E126" s="522">
        <f t="shared" si="46"/>
        <v>110591.54545454546</v>
      </c>
      <c r="F126" s="523">
        <f t="shared" si="47"/>
        <v>1845020.4762199419</v>
      </c>
      <c r="G126" s="523">
        <f t="shared" si="48"/>
        <v>1900316.2489472146</v>
      </c>
      <c r="H126" s="526">
        <f t="shared" si="49"/>
        <v>345024.16633236001</v>
      </c>
      <c r="I126" s="577">
        <f t="shared" si="50"/>
        <v>345024.16633236001</v>
      </c>
      <c r="J126" s="514">
        <f t="shared" si="37"/>
        <v>0</v>
      </c>
      <c r="K126" s="514"/>
      <c r="L126" s="525"/>
      <c r="M126" s="514">
        <f t="shared" si="45"/>
        <v>0</v>
      </c>
      <c r="N126" s="525"/>
      <c r="O126" s="514">
        <f t="shared" si="38"/>
        <v>0</v>
      </c>
      <c r="P126" s="514">
        <f t="shared" si="39"/>
        <v>0</v>
      </c>
    </row>
    <row r="127" spans="2:16" ht="12.5">
      <c r="B127" s="195" t="str">
        <f t="shared" si="36"/>
        <v/>
      </c>
      <c r="C127" s="507">
        <f>IF(D93="","-",+C126+1)</f>
        <v>2042</v>
      </c>
      <c r="D127" s="374">
        <f>IF(F126+SUM(E$99:E126)=D$92,F126,D$92-SUM(E$99:E126))</f>
        <v>1845020.4762199419</v>
      </c>
      <c r="E127" s="522">
        <f t="shared" si="46"/>
        <v>110591.54545454546</v>
      </c>
      <c r="F127" s="523">
        <f t="shared" si="47"/>
        <v>1734428.9307653964</v>
      </c>
      <c r="G127" s="523">
        <f t="shared" si="48"/>
        <v>1789724.7034926692</v>
      </c>
      <c r="H127" s="526">
        <f t="shared" si="49"/>
        <v>331381.03411044681</v>
      </c>
      <c r="I127" s="577">
        <f t="shared" si="50"/>
        <v>331381.03411044681</v>
      </c>
      <c r="J127" s="514">
        <f t="shared" si="37"/>
        <v>0</v>
      </c>
      <c r="K127" s="514"/>
      <c r="L127" s="525"/>
      <c r="M127" s="514">
        <f t="shared" si="45"/>
        <v>0</v>
      </c>
      <c r="N127" s="525"/>
      <c r="O127" s="514">
        <f t="shared" si="38"/>
        <v>0</v>
      </c>
      <c r="P127" s="514">
        <f t="shared" si="39"/>
        <v>0</v>
      </c>
    </row>
    <row r="128" spans="2:16" ht="12.5">
      <c r="B128" s="195" t="str">
        <f t="shared" si="36"/>
        <v/>
      </c>
      <c r="C128" s="507">
        <f>IF(D93="","-",+C127+1)</f>
        <v>2043</v>
      </c>
      <c r="D128" s="374">
        <f>IF(F127+SUM(E$99:E127)=D$92,F127,D$92-SUM(E$99:E127))</f>
        <v>1734428.9307653964</v>
      </c>
      <c r="E128" s="522">
        <f t="shared" si="46"/>
        <v>110591.54545454546</v>
      </c>
      <c r="F128" s="523">
        <f t="shared" si="47"/>
        <v>1623837.385310851</v>
      </c>
      <c r="G128" s="523">
        <f t="shared" si="48"/>
        <v>1679133.1580381237</v>
      </c>
      <c r="H128" s="526">
        <f t="shared" si="49"/>
        <v>317737.90188853355</v>
      </c>
      <c r="I128" s="577">
        <f t="shared" si="50"/>
        <v>317737.90188853355</v>
      </c>
      <c r="J128" s="514">
        <f t="shared" si="37"/>
        <v>0</v>
      </c>
      <c r="K128" s="514"/>
      <c r="L128" s="525"/>
      <c r="M128" s="514">
        <f t="shared" si="45"/>
        <v>0</v>
      </c>
      <c r="N128" s="525"/>
      <c r="O128" s="514">
        <f t="shared" si="38"/>
        <v>0</v>
      </c>
      <c r="P128" s="514">
        <f t="shared" si="39"/>
        <v>0</v>
      </c>
    </row>
    <row r="129" spans="2:16" ht="12.5">
      <c r="B129" s="195" t="str">
        <f t="shared" si="36"/>
        <v/>
      </c>
      <c r="C129" s="507">
        <f>IF(D93="","-",+C128+1)</f>
        <v>2044</v>
      </c>
      <c r="D129" s="374">
        <f>IF(F128+SUM(E$99:E128)=D$92,F128,D$92-SUM(E$99:E128))</f>
        <v>1623837.385310851</v>
      </c>
      <c r="E129" s="522">
        <f t="shared" si="46"/>
        <v>110591.54545454546</v>
      </c>
      <c r="F129" s="523">
        <f t="shared" si="47"/>
        <v>1513245.8398563056</v>
      </c>
      <c r="G129" s="523">
        <f t="shared" si="48"/>
        <v>1568541.6125835783</v>
      </c>
      <c r="H129" s="526">
        <f t="shared" si="49"/>
        <v>304094.7696666203</v>
      </c>
      <c r="I129" s="577">
        <f t="shared" si="50"/>
        <v>304094.7696666203</v>
      </c>
      <c r="J129" s="514">
        <f t="shared" si="37"/>
        <v>0</v>
      </c>
      <c r="K129" s="514"/>
      <c r="L129" s="525"/>
      <c r="M129" s="514">
        <f t="shared" si="45"/>
        <v>0</v>
      </c>
      <c r="N129" s="525"/>
      <c r="O129" s="514">
        <f t="shared" si="38"/>
        <v>0</v>
      </c>
      <c r="P129" s="514">
        <f t="shared" si="39"/>
        <v>0</v>
      </c>
    </row>
    <row r="130" spans="2:16" ht="12.5">
      <c r="B130" s="195" t="str">
        <f t="shared" si="36"/>
        <v/>
      </c>
      <c r="C130" s="507">
        <f>IF(D93="","-",+C129+1)</f>
        <v>2045</v>
      </c>
      <c r="D130" s="374">
        <f>IF(F129+SUM(E$99:E129)=D$92,F129,D$92-SUM(E$99:E129))</f>
        <v>1513245.8398563056</v>
      </c>
      <c r="E130" s="522">
        <f t="shared" si="46"/>
        <v>110591.54545454546</v>
      </c>
      <c r="F130" s="523">
        <f t="shared" si="47"/>
        <v>1402654.2944017602</v>
      </c>
      <c r="G130" s="523">
        <f t="shared" si="48"/>
        <v>1457950.0671290329</v>
      </c>
      <c r="H130" s="526">
        <f t="shared" si="49"/>
        <v>290451.6374447071</v>
      </c>
      <c r="I130" s="577">
        <f t="shared" si="50"/>
        <v>290451.6374447071</v>
      </c>
      <c r="J130" s="514">
        <f t="shared" si="37"/>
        <v>0</v>
      </c>
      <c r="K130" s="514"/>
      <c r="L130" s="525"/>
      <c r="M130" s="514">
        <f t="shared" si="45"/>
        <v>0</v>
      </c>
      <c r="N130" s="525"/>
      <c r="O130" s="514">
        <f t="shared" si="38"/>
        <v>0</v>
      </c>
      <c r="P130" s="514">
        <f t="shared" si="39"/>
        <v>0</v>
      </c>
    </row>
    <row r="131" spans="2:16" ht="12.5">
      <c r="B131" s="195" t="str">
        <f t="shared" si="36"/>
        <v/>
      </c>
      <c r="C131" s="507">
        <f>IF(D93="","-",+C130+1)</f>
        <v>2046</v>
      </c>
      <c r="D131" s="374">
        <f>IF(F130+SUM(E$99:E130)=D$92,F130,D$92-SUM(E$99:E130))</f>
        <v>1402654.2944017602</v>
      </c>
      <c r="E131" s="522">
        <f t="shared" si="46"/>
        <v>110591.54545454546</v>
      </c>
      <c r="F131" s="523">
        <f t="shared" si="47"/>
        <v>1292062.7489472148</v>
      </c>
      <c r="G131" s="523">
        <f t="shared" si="48"/>
        <v>1347358.5216744875</v>
      </c>
      <c r="H131" s="526">
        <f t="shared" si="49"/>
        <v>276808.50522279384</v>
      </c>
      <c r="I131" s="577">
        <f t="shared" si="50"/>
        <v>276808.50522279384</v>
      </c>
      <c r="J131" s="514">
        <f t="shared" si="37"/>
        <v>0</v>
      </c>
      <c r="K131" s="514"/>
      <c r="L131" s="525"/>
      <c r="M131" s="514">
        <f t="shared" ref="M131:M154" si="51">IF(L541&lt;&gt;0,+H541-L541,0)</f>
        <v>0</v>
      </c>
      <c r="N131" s="525"/>
      <c r="O131" s="514">
        <f t="shared" ref="O131:O154" si="52">IF(N541&lt;&gt;0,+I541-N541,0)</f>
        <v>0</v>
      </c>
      <c r="P131" s="514">
        <f t="shared" ref="P131:P154" si="53">+O541-M541</f>
        <v>0</v>
      </c>
    </row>
    <row r="132" spans="2:16" ht="12.5">
      <c r="B132" s="195" t="str">
        <f t="shared" si="36"/>
        <v/>
      </c>
      <c r="C132" s="507">
        <f>IF(D93="","-",+C131+1)</f>
        <v>2047</v>
      </c>
      <c r="D132" s="374">
        <f>IF(F131+SUM(E$99:E131)=D$92,F131,D$92-SUM(E$99:E131))</f>
        <v>1292062.7489472148</v>
      </c>
      <c r="E132" s="522">
        <f t="shared" si="46"/>
        <v>110591.54545454546</v>
      </c>
      <c r="F132" s="523">
        <f t="shared" si="47"/>
        <v>1181471.2034926694</v>
      </c>
      <c r="G132" s="523">
        <f t="shared" si="48"/>
        <v>1236766.9762199421</v>
      </c>
      <c r="H132" s="526">
        <f t="shared" si="49"/>
        <v>263165.37300088059</v>
      </c>
      <c r="I132" s="577">
        <f t="shared" si="50"/>
        <v>263165.37300088059</v>
      </c>
      <c r="J132" s="514">
        <f t="shared" si="37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</row>
    <row r="133" spans="2:16" ht="12.5">
      <c r="B133" s="195" t="str">
        <f t="shared" si="36"/>
        <v/>
      </c>
      <c r="C133" s="507">
        <f>IF(D93="","-",+C132+1)</f>
        <v>2048</v>
      </c>
      <c r="D133" s="374">
        <f>IF(F132+SUM(E$99:E132)=D$92,F132,D$92-SUM(E$99:E132))</f>
        <v>1181471.2034926694</v>
      </c>
      <c r="E133" s="522">
        <f t="shared" si="46"/>
        <v>110591.54545454546</v>
      </c>
      <c r="F133" s="523">
        <f t="shared" si="47"/>
        <v>1070879.658038124</v>
      </c>
      <c r="G133" s="523">
        <f t="shared" si="48"/>
        <v>1126175.4307653967</v>
      </c>
      <c r="H133" s="526">
        <f t="shared" si="49"/>
        <v>249522.24077896739</v>
      </c>
      <c r="I133" s="577">
        <f t="shared" si="50"/>
        <v>249522.24077896739</v>
      </c>
      <c r="J133" s="514">
        <f t="shared" si="37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</row>
    <row r="134" spans="2:16" ht="12.5">
      <c r="B134" s="195" t="str">
        <f t="shared" si="36"/>
        <v/>
      </c>
      <c r="C134" s="507">
        <f>IF(D93="","-",+C133+1)</f>
        <v>2049</v>
      </c>
      <c r="D134" s="374">
        <f>IF(F133+SUM(E$99:E133)=D$92,F133,D$92-SUM(E$99:E133))</f>
        <v>1070879.658038124</v>
      </c>
      <c r="E134" s="522">
        <f t="shared" si="46"/>
        <v>110591.54545454546</v>
      </c>
      <c r="F134" s="523">
        <f t="shared" si="47"/>
        <v>960288.11258357856</v>
      </c>
      <c r="G134" s="523">
        <f t="shared" si="48"/>
        <v>1015583.8853108513</v>
      </c>
      <c r="H134" s="526">
        <f t="shared" si="49"/>
        <v>235879.10855705413</v>
      </c>
      <c r="I134" s="577">
        <f t="shared" si="50"/>
        <v>235879.10855705413</v>
      </c>
      <c r="J134" s="514">
        <f t="shared" si="37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</row>
    <row r="135" spans="2:16" ht="12.5">
      <c r="B135" s="195" t="str">
        <f t="shared" si="36"/>
        <v/>
      </c>
      <c r="C135" s="507">
        <f>IF(D93="","-",+C134+1)</f>
        <v>2050</v>
      </c>
      <c r="D135" s="374">
        <f>IF(F134+SUM(E$99:E134)=D$92,F134,D$92-SUM(E$99:E134))</f>
        <v>960288.11258357856</v>
      </c>
      <c r="E135" s="522">
        <f t="shared" si="46"/>
        <v>110591.54545454546</v>
      </c>
      <c r="F135" s="523">
        <f t="shared" si="47"/>
        <v>849696.56712903315</v>
      </c>
      <c r="G135" s="523">
        <f t="shared" si="48"/>
        <v>904992.33985630586</v>
      </c>
      <c r="H135" s="526">
        <f t="shared" si="49"/>
        <v>222235.97633514088</v>
      </c>
      <c r="I135" s="577">
        <f t="shared" si="50"/>
        <v>222235.97633514088</v>
      </c>
      <c r="J135" s="514">
        <f t="shared" si="37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</row>
    <row r="136" spans="2:16" ht="12.5">
      <c r="B136" s="195" t="str">
        <f t="shared" si="36"/>
        <v/>
      </c>
      <c r="C136" s="507">
        <f>IF(D93="","-",+C135+1)</f>
        <v>2051</v>
      </c>
      <c r="D136" s="374">
        <f>IF(F135+SUM(E$99:E135)=D$92,F135,D$92-SUM(E$99:E135))</f>
        <v>849696.56712903315</v>
      </c>
      <c r="E136" s="522">
        <f t="shared" si="46"/>
        <v>110591.54545454546</v>
      </c>
      <c r="F136" s="523">
        <f t="shared" si="47"/>
        <v>739105.02167448774</v>
      </c>
      <c r="G136" s="523">
        <f t="shared" si="48"/>
        <v>794400.79440176045</v>
      </c>
      <c r="H136" s="526">
        <f t="shared" si="49"/>
        <v>208592.84411322765</v>
      </c>
      <c r="I136" s="577">
        <f t="shared" si="50"/>
        <v>208592.84411322765</v>
      </c>
      <c r="J136" s="514">
        <f t="shared" si="37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</row>
    <row r="137" spans="2:16" ht="12.5">
      <c r="B137" s="195" t="str">
        <f t="shared" si="36"/>
        <v/>
      </c>
      <c r="C137" s="507">
        <f>IF(D93="","-",+C136+1)</f>
        <v>2052</v>
      </c>
      <c r="D137" s="374">
        <f>IF(F136+SUM(E$99:E136)=D$92,F136,D$92-SUM(E$99:E136))</f>
        <v>739105.02167448774</v>
      </c>
      <c r="E137" s="522">
        <f t="shared" si="46"/>
        <v>110591.54545454546</v>
      </c>
      <c r="F137" s="523">
        <f t="shared" si="47"/>
        <v>628513.47621994233</v>
      </c>
      <c r="G137" s="523">
        <f t="shared" si="48"/>
        <v>683809.24894721503</v>
      </c>
      <c r="H137" s="526">
        <f t="shared" si="49"/>
        <v>194949.71189131442</v>
      </c>
      <c r="I137" s="577">
        <f t="shared" si="50"/>
        <v>194949.71189131442</v>
      </c>
      <c r="J137" s="514">
        <f t="shared" si="37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</row>
    <row r="138" spans="2:16" ht="12.5">
      <c r="B138" s="195" t="str">
        <f t="shared" si="36"/>
        <v/>
      </c>
      <c r="C138" s="507">
        <f>IF(D93="","-",+C137+1)</f>
        <v>2053</v>
      </c>
      <c r="D138" s="374">
        <f>IF(F137+SUM(E$99:E137)=D$92,F137,D$92-SUM(E$99:E137))</f>
        <v>628513.47621994233</v>
      </c>
      <c r="E138" s="522">
        <f t="shared" si="46"/>
        <v>110591.54545454546</v>
      </c>
      <c r="F138" s="523">
        <f t="shared" si="47"/>
        <v>517921.93076539686</v>
      </c>
      <c r="G138" s="523">
        <f t="shared" si="48"/>
        <v>573217.70349266962</v>
      </c>
      <c r="H138" s="526">
        <f t="shared" si="49"/>
        <v>181306.57966940117</v>
      </c>
      <c r="I138" s="577">
        <f t="shared" si="50"/>
        <v>181306.57966940117</v>
      </c>
      <c r="J138" s="514">
        <f t="shared" si="37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</row>
    <row r="139" spans="2:16" ht="12.5">
      <c r="B139" s="195" t="str">
        <f t="shared" si="36"/>
        <v/>
      </c>
      <c r="C139" s="507">
        <f>IF(D93="","-",+C138+1)</f>
        <v>2054</v>
      </c>
      <c r="D139" s="374">
        <f>IF(F138+SUM(E$99:E138)=D$92,F138,D$92-SUM(E$99:E138))</f>
        <v>517921.93076539686</v>
      </c>
      <c r="E139" s="522">
        <f t="shared" si="46"/>
        <v>110591.54545454546</v>
      </c>
      <c r="F139" s="523">
        <f t="shared" si="47"/>
        <v>407330.38531085139</v>
      </c>
      <c r="G139" s="523">
        <f t="shared" si="48"/>
        <v>462626.15803812409</v>
      </c>
      <c r="H139" s="526">
        <f t="shared" si="49"/>
        <v>167663.44744748791</v>
      </c>
      <c r="I139" s="577">
        <f t="shared" si="50"/>
        <v>167663.44744748791</v>
      </c>
      <c r="J139" s="514">
        <f t="shared" si="37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</row>
    <row r="140" spans="2:16" ht="12.5">
      <c r="B140" s="195" t="str">
        <f t="shared" si="36"/>
        <v/>
      </c>
      <c r="C140" s="507">
        <f>IF(D93="","-",+C139+1)</f>
        <v>2055</v>
      </c>
      <c r="D140" s="374">
        <f>IF(F139+SUM(E$99:E139)=D$92,F139,D$92-SUM(E$99:E139))</f>
        <v>407330.38531085139</v>
      </c>
      <c r="E140" s="522">
        <f t="shared" si="46"/>
        <v>110591.54545454546</v>
      </c>
      <c r="F140" s="523">
        <f t="shared" si="47"/>
        <v>296738.83985630592</v>
      </c>
      <c r="G140" s="523">
        <f t="shared" si="48"/>
        <v>352034.61258357868</v>
      </c>
      <c r="H140" s="526">
        <f t="shared" si="49"/>
        <v>154020.31522557468</v>
      </c>
      <c r="I140" s="577">
        <f t="shared" si="50"/>
        <v>154020.31522557468</v>
      </c>
      <c r="J140" s="514">
        <f t="shared" si="37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</row>
    <row r="141" spans="2:16" ht="12.5">
      <c r="B141" s="195" t="str">
        <f t="shared" si="36"/>
        <v/>
      </c>
      <c r="C141" s="507">
        <f>IF(D93="","-",+C140+1)</f>
        <v>2056</v>
      </c>
      <c r="D141" s="374">
        <f>IF(F140+SUM(E$99:E140)=D$92,F140,D$92-SUM(E$99:E140))</f>
        <v>296738.83985630592</v>
      </c>
      <c r="E141" s="522">
        <f t="shared" si="46"/>
        <v>110591.54545454546</v>
      </c>
      <c r="F141" s="523">
        <f t="shared" si="47"/>
        <v>186147.29440176045</v>
      </c>
      <c r="G141" s="523">
        <f t="shared" si="48"/>
        <v>241443.06712903318</v>
      </c>
      <c r="H141" s="526">
        <f t="shared" si="49"/>
        <v>140377.18300366143</v>
      </c>
      <c r="I141" s="577">
        <f t="shared" si="50"/>
        <v>140377.18300366143</v>
      </c>
      <c r="J141" s="514">
        <f t="shared" si="37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</row>
    <row r="142" spans="2:16" ht="12.5">
      <c r="B142" s="195" t="str">
        <f t="shared" si="36"/>
        <v/>
      </c>
      <c r="C142" s="507">
        <f>IF(D93="","-",+C141+1)</f>
        <v>2057</v>
      </c>
      <c r="D142" s="374">
        <f>IF(F141+SUM(E$99:E141)=D$92,F141,D$92-SUM(E$99:E141))</f>
        <v>186147.29440176045</v>
      </c>
      <c r="E142" s="522">
        <f t="shared" si="46"/>
        <v>110591.54545454546</v>
      </c>
      <c r="F142" s="523">
        <f t="shared" si="47"/>
        <v>75555.74894721499</v>
      </c>
      <c r="G142" s="523">
        <f t="shared" si="48"/>
        <v>130851.52167448771</v>
      </c>
      <c r="H142" s="526">
        <f t="shared" si="49"/>
        <v>126734.05078174818</v>
      </c>
      <c r="I142" s="577">
        <f t="shared" si="50"/>
        <v>126734.05078174818</v>
      </c>
      <c r="J142" s="514">
        <f t="shared" si="37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</row>
    <row r="143" spans="2:16" ht="12.5">
      <c r="B143" s="195" t="str">
        <f t="shared" si="36"/>
        <v/>
      </c>
      <c r="C143" s="507">
        <f>IF(D93="","-",+C142+1)</f>
        <v>2058</v>
      </c>
      <c r="D143" s="374">
        <f>IF(F142+SUM(E$99:E142)=D$92,F142,D$92-SUM(E$99:E142))</f>
        <v>75555.74894721499</v>
      </c>
      <c r="E143" s="522">
        <f t="shared" si="46"/>
        <v>75555.74894721499</v>
      </c>
      <c r="F143" s="523">
        <f t="shared" si="47"/>
        <v>0</v>
      </c>
      <c r="G143" s="523">
        <f t="shared" si="48"/>
        <v>37777.874473607495</v>
      </c>
      <c r="H143" s="526">
        <f t="shared" si="49"/>
        <v>80216.21855533804</v>
      </c>
      <c r="I143" s="577">
        <f t="shared" si="50"/>
        <v>80216.21855533804</v>
      </c>
      <c r="J143" s="514">
        <f t="shared" si="37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</row>
    <row r="144" spans="2:16" ht="12.5">
      <c r="B144" s="195" t="str">
        <f t="shared" si="3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6"/>
        <v>0</v>
      </c>
      <c r="F144" s="523">
        <f t="shared" si="47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37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</row>
    <row r="145" spans="2:16" ht="12.5">
      <c r="B145" s="195" t="str">
        <f t="shared" si="3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6"/>
        <v>0</v>
      </c>
      <c r="F145" s="523">
        <f t="shared" si="47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37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</row>
    <row r="146" spans="2:16" ht="12.5">
      <c r="B146" s="195" t="str">
        <f t="shared" si="3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6"/>
        <v>0</v>
      </c>
      <c r="F146" s="523">
        <f t="shared" si="47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37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</row>
    <row r="147" spans="2:16" ht="12.5">
      <c r="B147" s="195" t="str">
        <f t="shared" si="3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6"/>
        <v>0</v>
      </c>
      <c r="F147" s="523">
        <f t="shared" si="47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37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</row>
    <row r="148" spans="2:16" ht="12.5">
      <c r="B148" s="195" t="str">
        <f t="shared" si="3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6"/>
        <v>0</v>
      </c>
      <c r="F148" s="523">
        <f t="shared" si="47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37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</row>
    <row r="149" spans="2:16" ht="12.5">
      <c r="B149" s="195" t="str">
        <f t="shared" si="3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6"/>
        <v>0</v>
      </c>
      <c r="F149" s="523">
        <f t="shared" si="47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37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</row>
    <row r="150" spans="2:16" ht="12.5">
      <c r="B150" s="195" t="str">
        <f t="shared" si="3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6"/>
        <v>0</v>
      </c>
      <c r="F150" s="523">
        <f t="shared" si="47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37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</row>
    <row r="151" spans="2:16" ht="12.5">
      <c r="B151" s="195" t="str">
        <f t="shared" si="3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6"/>
        <v>0</v>
      </c>
      <c r="F151" s="523">
        <f t="shared" si="47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37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</row>
    <row r="152" spans="2:16" ht="12.5">
      <c r="B152" s="195" t="str">
        <f t="shared" si="3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6"/>
        <v>0</v>
      </c>
      <c r="F152" s="523">
        <f t="shared" si="47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37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</row>
    <row r="153" spans="2:16" ht="12.5">
      <c r="B153" s="195" t="str">
        <f t="shared" si="3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6"/>
        <v>0</v>
      </c>
      <c r="F153" s="523">
        <f t="shared" si="47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37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</row>
    <row r="154" spans="2:16" ht="13" thickBot="1">
      <c r="B154" s="195" t="str">
        <f t="shared" si="3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6"/>
        <v>0</v>
      </c>
      <c r="F154" s="523">
        <f t="shared" si="47"/>
        <v>0</v>
      </c>
      <c r="G154" s="523">
        <f t="shared" si="48"/>
        <v>0</v>
      </c>
      <c r="H154" s="526">
        <f t="shared" si="49"/>
        <v>0</v>
      </c>
      <c r="I154" s="577">
        <f t="shared" si="50"/>
        <v>0</v>
      </c>
      <c r="J154" s="514">
        <f t="shared" si="37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</row>
    <row r="155" spans="2:16" ht="12.5">
      <c r="C155" s="374" t="s">
        <v>78</v>
      </c>
      <c r="D155" s="375"/>
      <c r="E155" s="375">
        <f>SUM(E99:E154)</f>
        <v>4866028.0000000019</v>
      </c>
      <c r="F155" s="375"/>
      <c r="G155" s="375"/>
      <c r="H155" s="375">
        <f>SUM(H99:H154)</f>
        <v>17965023.917119872</v>
      </c>
      <c r="I155" s="375">
        <f>SUM(I99:I154)</f>
        <v>17965023.917119872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topLeftCell="A13" zoomScaleNormal="100" zoomScaleSheetLayoutView="7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591611.42308982939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591611.42308982939</v>
      </c>
      <c r="O6" s="269"/>
      <c r="P6" s="269"/>
    </row>
    <row r="7" spans="1:16" ht="13.5" thickBot="1">
      <c r="C7" s="467" t="s">
        <v>48</v>
      </c>
      <c r="D7" s="624" t="s">
        <v>314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313</v>
      </c>
      <c r="E9" s="637" t="s">
        <v>323</v>
      </c>
      <c r="F9" s="478"/>
      <c r="G9" s="672" t="s">
        <v>556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123004.51162790698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4347566.1980120465</v>
      </c>
      <c r="E25" s="630">
        <v>125933.19047619047</v>
      </c>
      <c r="F25" s="629">
        <v>4221633.0075358562</v>
      </c>
      <c r="G25" s="630">
        <v>607711.1233156696</v>
      </c>
      <c r="H25" s="639">
        <v>607711.1233156696</v>
      </c>
      <c r="I25" s="511">
        <f t="shared" si="4"/>
        <v>0</v>
      </c>
      <c r="J25" s="511"/>
      <c r="K25" s="518">
        <f t="shared" ref="K25" si="13">G25</f>
        <v>607711.1233156696</v>
      </c>
      <c r="L25" s="519">
        <f t="shared" ref="L25" si="14">IF(K25&lt;&gt;0,+G25-K25,0)</f>
        <v>0</v>
      </c>
      <c r="M25" s="518">
        <f t="shared" ref="M25" si="15">H25</f>
        <v>607711.1233156696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629">
        <v>4221633.0075358562</v>
      </c>
      <c r="E26" s="630">
        <v>125933.19047619047</v>
      </c>
      <c r="F26" s="629">
        <v>4095699.8170596659</v>
      </c>
      <c r="G26" s="630">
        <v>651284.16062052594</v>
      </c>
      <c r="H26" s="639">
        <v>651284.16062052594</v>
      </c>
      <c r="I26" s="511">
        <f t="shared" si="4"/>
        <v>0</v>
      </c>
      <c r="J26" s="511"/>
      <c r="K26" s="518">
        <f t="shared" ref="K26" si="16">G26</f>
        <v>651284.16062052594</v>
      </c>
      <c r="L26" s="519">
        <f t="shared" ref="L26" si="17">IF(K26&lt;&gt;0,+G26-K26,0)</f>
        <v>0</v>
      </c>
      <c r="M26" s="518">
        <f t="shared" ref="M26" si="18">H26</f>
        <v>651284.16062052594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3">
      <c r="B27" s="195" t="str">
        <f t="shared" si="3"/>
        <v/>
      </c>
      <c r="C27" s="669">
        <f>IF(D11="","-",+C26+1)</f>
        <v>2024</v>
      </c>
      <c r="D27" s="629">
        <v>4095699.8170596659</v>
      </c>
      <c r="E27" s="630">
        <v>120208.95454545454</v>
      </c>
      <c r="F27" s="629">
        <v>3975490.8625142113</v>
      </c>
      <c r="G27" s="630">
        <v>602572.0900265798</v>
      </c>
      <c r="H27" s="639">
        <v>602572.0900265798</v>
      </c>
      <c r="I27" s="511">
        <f t="shared" si="4"/>
        <v>0</v>
      </c>
      <c r="J27" s="511"/>
      <c r="K27" s="518">
        <f t="shared" ref="K27" si="21">G27</f>
        <v>602572.0900265798</v>
      </c>
      <c r="L27" s="519">
        <f t="shared" ref="L27" si="22">IF(K27&lt;&gt;0,+G27-K27,0)</f>
        <v>0</v>
      </c>
      <c r="M27" s="518">
        <f t="shared" ref="M27" si="23">H27</f>
        <v>602572.0900265798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3975490.8625142113</v>
      </c>
      <c r="E28" s="522">
        <f t="shared" ref="E28:E72" si="26">IF(+$I$14&lt;F27,$I$14,D28)</f>
        <v>123004.51162790698</v>
      </c>
      <c r="F28" s="523">
        <f t="shared" ref="F28:F72" si="27">+D28-E28</f>
        <v>3852486.3508863044</v>
      </c>
      <c r="G28" s="524">
        <f t="shared" ref="G28:G51" si="28">+I$12*((D28+F28)/2)+E28</f>
        <v>591611.42308982939</v>
      </c>
      <c r="H28" s="491">
        <f t="shared" ref="H28:H51" si="29">+I$13*((D28+F28)/2)+E28</f>
        <v>591611.42308982939</v>
      </c>
      <c r="I28" s="511">
        <f t="shared" si="4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3852486.3508863044</v>
      </c>
      <c r="E29" s="522">
        <f t="shared" si="26"/>
        <v>123004.51162790698</v>
      </c>
      <c r="F29" s="523">
        <f t="shared" si="27"/>
        <v>3729481.8392583975</v>
      </c>
      <c r="G29" s="524">
        <f t="shared" si="28"/>
        <v>576884.56256929494</v>
      </c>
      <c r="H29" s="491">
        <f t="shared" si="29"/>
        <v>576884.56256929494</v>
      </c>
      <c r="I29" s="511">
        <f t="shared" si="4"/>
        <v>0</v>
      </c>
      <c r="J29" s="511"/>
      <c r="K29" s="525"/>
      <c r="L29" s="514">
        <f t="shared" si="3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3729481.8392583975</v>
      </c>
      <c r="E30" s="522">
        <f t="shared" si="26"/>
        <v>123004.51162790698</v>
      </c>
      <c r="F30" s="523">
        <f t="shared" si="27"/>
        <v>3606477.3276304905</v>
      </c>
      <c r="G30" s="524">
        <f t="shared" si="28"/>
        <v>562157.70204876049</v>
      </c>
      <c r="H30" s="491">
        <f t="shared" si="29"/>
        <v>562157.70204876049</v>
      </c>
      <c r="I30" s="511">
        <f t="shared" si="4"/>
        <v>0</v>
      </c>
      <c r="J30" s="511"/>
      <c r="K30" s="525"/>
      <c r="L30" s="514">
        <f t="shared" si="3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3606477.3276304905</v>
      </c>
      <c r="E31" s="522">
        <f t="shared" si="26"/>
        <v>123004.51162790698</v>
      </c>
      <c r="F31" s="523">
        <f t="shared" si="27"/>
        <v>3483472.8160025836</v>
      </c>
      <c r="G31" s="524">
        <f t="shared" si="28"/>
        <v>547430.84152822604</v>
      </c>
      <c r="H31" s="491">
        <f t="shared" si="29"/>
        <v>547430.84152822604</v>
      </c>
      <c r="I31" s="511">
        <f t="shared" si="4"/>
        <v>0</v>
      </c>
      <c r="J31" s="511"/>
      <c r="K31" s="525"/>
      <c r="L31" s="514">
        <f t="shared" si="3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3483472.8160025836</v>
      </c>
      <c r="E32" s="522">
        <f t="shared" si="26"/>
        <v>123004.51162790698</v>
      </c>
      <c r="F32" s="523">
        <f t="shared" si="27"/>
        <v>3360468.3043746767</v>
      </c>
      <c r="G32" s="524">
        <f t="shared" si="28"/>
        <v>532703.98100769171</v>
      </c>
      <c r="H32" s="491">
        <f t="shared" si="29"/>
        <v>532703.98100769171</v>
      </c>
      <c r="I32" s="511">
        <f t="shared" si="4"/>
        <v>0</v>
      </c>
      <c r="J32" s="511"/>
      <c r="K32" s="525"/>
      <c r="L32" s="514">
        <f t="shared" si="3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3360468.3043746767</v>
      </c>
      <c r="E33" s="522">
        <f t="shared" si="26"/>
        <v>123004.51162790698</v>
      </c>
      <c r="F33" s="523">
        <f t="shared" si="27"/>
        <v>3237463.7927467697</v>
      </c>
      <c r="G33" s="524">
        <f t="shared" si="28"/>
        <v>517977.12048715726</v>
      </c>
      <c r="H33" s="491">
        <f t="shared" si="29"/>
        <v>517977.12048715726</v>
      </c>
      <c r="I33" s="511">
        <f t="shared" si="4"/>
        <v>0</v>
      </c>
      <c r="J33" s="511"/>
      <c r="K33" s="525"/>
      <c r="L33" s="514">
        <f t="shared" si="3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3237463.7927467697</v>
      </c>
      <c r="E34" s="522">
        <f t="shared" si="26"/>
        <v>123004.51162790698</v>
      </c>
      <c r="F34" s="523">
        <f t="shared" si="27"/>
        <v>3114459.2811188628</v>
      </c>
      <c r="G34" s="524">
        <f t="shared" si="28"/>
        <v>503250.25996662281</v>
      </c>
      <c r="H34" s="491">
        <f t="shared" si="29"/>
        <v>503250.25996662281</v>
      </c>
      <c r="I34" s="511">
        <f t="shared" si="4"/>
        <v>0</v>
      </c>
      <c r="J34" s="511"/>
      <c r="K34" s="525"/>
      <c r="L34" s="514">
        <f t="shared" si="3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3114459.2811188628</v>
      </c>
      <c r="E35" s="522">
        <f t="shared" si="26"/>
        <v>123004.51162790698</v>
      </c>
      <c r="F35" s="523">
        <f t="shared" si="27"/>
        <v>2991454.7694909559</v>
      </c>
      <c r="G35" s="524">
        <f t="shared" si="28"/>
        <v>488523.39944608841</v>
      </c>
      <c r="H35" s="491">
        <f t="shared" si="29"/>
        <v>488523.39944608841</v>
      </c>
      <c r="I35" s="511">
        <f t="shared" si="4"/>
        <v>0</v>
      </c>
      <c r="J35" s="511"/>
      <c r="K35" s="525"/>
      <c r="L35" s="514">
        <f t="shared" si="3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2991454.7694909559</v>
      </c>
      <c r="E36" s="522">
        <f t="shared" si="26"/>
        <v>123004.51162790698</v>
      </c>
      <c r="F36" s="523">
        <f t="shared" si="27"/>
        <v>2868450.2578630489</v>
      </c>
      <c r="G36" s="524">
        <f t="shared" si="28"/>
        <v>473796.53892555396</v>
      </c>
      <c r="H36" s="491">
        <f t="shared" si="29"/>
        <v>473796.53892555396</v>
      </c>
      <c r="I36" s="511">
        <f t="shared" si="4"/>
        <v>0</v>
      </c>
      <c r="J36" s="511"/>
      <c r="K36" s="525"/>
      <c r="L36" s="514">
        <f t="shared" si="3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2868450.2578630489</v>
      </c>
      <c r="E37" s="522">
        <f t="shared" si="26"/>
        <v>123004.51162790698</v>
      </c>
      <c r="F37" s="523">
        <f t="shared" si="27"/>
        <v>2745445.746235142</v>
      </c>
      <c r="G37" s="524">
        <f t="shared" si="28"/>
        <v>459069.67840501951</v>
      </c>
      <c r="H37" s="491">
        <f t="shared" si="29"/>
        <v>459069.67840501951</v>
      </c>
      <c r="I37" s="511">
        <f t="shared" si="4"/>
        <v>0</v>
      </c>
      <c r="J37" s="511"/>
      <c r="K37" s="525"/>
      <c r="L37" s="514">
        <f t="shared" si="3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2745445.746235142</v>
      </c>
      <c r="E38" s="522">
        <f t="shared" si="26"/>
        <v>123004.51162790698</v>
      </c>
      <c r="F38" s="523">
        <f t="shared" si="27"/>
        <v>2622441.2346072351</v>
      </c>
      <c r="G38" s="524">
        <f t="shared" si="28"/>
        <v>444342.81788448512</v>
      </c>
      <c r="H38" s="491">
        <f t="shared" si="29"/>
        <v>444342.81788448512</v>
      </c>
      <c r="I38" s="511">
        <f t="shared" si="4"/>
        <v>0</v>
      </c>
      <c r="J38" s="511"/>
      <c r="K38" s="525"/>
      <c r="L38" s="514">
        <f t="shared" si="3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2622441.2346072351</v>
      </c>
      <c r="E39" s="522">
        <f t="shared" si="26"/>
        <v>123004.51162790698</v>
      </c>
      <c r="F39" s="523">
        <f t="shared" si="27"/>
        <v>2499436.7229793281</v>
      </c>
      <c r="G39" s="524">
        <f t="shared" si="28"/>
        <v>429615.95736395067</v>
      </c>
      <c r="H39" s="491">
        <f t="shared" si="29"/>
        <v>429615.95736395067</v>
      </c>
      <c r="I39" s="511">
        <f t="shared" si="4"/>
        <v>0</v>
      </c>
      <c r="J39" s="511"/>
      <c r="K39" s="525"/>
      <c r="L39" s="514">
        <f t="shared" si="3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2499436.7229793281</v>
      </c>
      <c r="E40" s="522">
        <f t="shared" si="26"/>
        <v>123004.51162790698</v>
      </c>
      <c r="F40" s="523">
        <f t="shared" si="27"/>
        <v>2376432.2113514212</v>
      </c>
      <c r="G40" s="524">
        <f t="shared" si="28"/>
        <v>414889.09684341622</v>
      </c>
      <c r="H40" s="491">
        <f t="shared" si="29"/>
        <v>414889.09684341622</v>
      </c>
      <c r="I40" s="511">
        <f t="shared" si="4"/>
        <v>0</v>
      </c>
      <c r="J40" s="511"/>
      <c r="K40" s="525"/>
      <c r="L40" s="514">
        <f t="shared" si="3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2376432.2113514212</v>
      </c>
      <c r="E41" s="522">
        <f t="shared" si="26"/>
        <v>123004.51162790698</v>
      </c>
      <c r="F41" s="523">
        <f t="shared" si="27"/>
        <v>2253427.6997235143</v>
      </c>
      <c r="G41" s="524">
        <f t="shared" si="28"/>
        <v>400162.23632288183</v>
      </c>
      <c r="H41" s="491">
        <f t="shared" si="29"/>
        <v>400162.23632288183</v>
      </c>
      <c r="I41" s="511">
        <f t="shared" si="4"/>
        <v>0</v>
      </c>
      <c r="J41" s="511"/>
      <c r="K41" s="525"/>
      <c r="L41" s="514">
        <f t="shared" si="3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2253427.6997235143</v>
      </c>
      <c r="E42" s="522">
        <f t="shared" si="26"/>
        <v>123004.51162790698</v>
      </c>
      <c r="F42" s="523">
        <f t="shared" si="27"/>
        <v>2130423.1880956073</v>
      </c>
      <c r="G42" s="524">
        <f t="shared" si="28"/>
        <v>385435.37580234738</v>
      </c>
      <c r="H42" s="491">
        <f t="shared" si="29"/>
        <v>385435.37580234738</v>
      </c>
      <c r="I42" s="511">
        <f t="shared" si="4"/>
        <v>0</v>
      </c>
      <c r="J42" s="511"/>
      <c r="K42" s="525"/>
      <c r="L42" s="514">
        <f t="shared" si="3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2130423.1880956073</v>
      </c>
      <c r="E43" s="522">
        <f t="shared" si="26"/>
        <v>123004.51162790698</v>
      </c>
      <c r="F43" s="523">
        <f t="shared" si="27"/>
        <v>2007418.6764677004</v>
      </c>
      <c r="G43" s="524">
        <f t="shared" si="28"/>
        <v>370708.51528181293</v>
      </c>
      <c r="H43" s="491">
        <f t="shared" si="29"/>
        <v>370708.51528181293</v>
      </c>
      <c r="I43" s="511">
        <f t="shared" si="4"/>
        <v>0</v>
      </c>
      <c r="J43" s="511"/>
      <c r="K43" s="525"/>
      <c r="L43" s="514">
        <f t="shared" si="3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2007418.6764677004</v>
      </c>
      <c r="E44" s="522">
        <f t="shared" si="26"/>
        <v>123004.51162790698</v>
      </c>
      <c r="F44" s="523">
        <f t="shared" si="27"/>
        <v>1884414.1648397935</v>
      </c>
      <c r="G44" s="524">
        <f t="shared" si="28"/>
        <v>355981.65476127848</v>
      </c>
      <c r="H44" s="491">
        <f t="shared" si="29"/>
        <v>355981.65476127848</v>
      </c>
      <c r="I44" s="511">
        <f t="shared" si="4"/>
        <v>0</v>
      </c>
      <c r="J44" s="511"/>
      <c r="K44" s="525"/>
      <c r="L44" s="514">
        <f t="shared" si="3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1884414.1648397935</v>
      </c>
      <c r="E45" s="522">
        <f t="shared" si="26"/>
        <v>123004.51162790698</v>
      </c>
      <c r="F45" s="523">
        <f t="shared" si="27"/>
        <v>1761409.6532118865</v>
      </c>
      <c r="G45" s="524">
        <f t="shared" si="28"/>
        <v>341254.79424074409</v>
      </c>
      <c r="H45" s="491">
        <f t="shared" si="29"/>
        <v>341254.79424074409</v>
      </c>
      <c r="I45" s="511">
        <f t="shared" si="4"/>
        <v>0</v>
      </c>
      <c r="J45" s="511"/>
      <c r="K45" s="525"/>
      <c r="L45" s="514">
        <f t="shared" si="3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1761409.6532118865</v>
      </c>
      <c r="E46" s="522">
        <f t="shared" si="26"/>
        <v>123004.51162790698</v>
      </c>
      <c r="F46" s="523">
        <f t="shared" si="27"/>
        <v>1638405.1415839796</v>
      </c>
      <c r="G46" s="524">
        <f t="shared" si="28"/>
        <v>326527.93372020964</v>
      </c>
      <c r="H46" s="491">
        <f t="shared" si="29"/>
        <v>326527.93372020964</v>
      </c>
      <c r="I46" s="511">
        <f t="shared" si="4"/>
        <v>0</v>
      </c>
      <c r="J46" s="511"/>
      <c r="K46" s="525"/>
      <c r="L46" s="514">
        <f t="shared" si="3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1638405.1415839796</v>
      </c>
      <c r="E47" s="522">
        <f t="shared" si="26"/>
        <v>123004.51162790698</v>
      </c>
      <c r="F47" s="523">
        <f t="shared" si="27"/>
        <v>1515400.6299560727</v>
      </c>
      <c r="G47" s="524">
        <f t="shared" si="28"/>
        <v>311801.07319967519</v>
      </c>
      <c r="H47" s="491">
        <f t="shared" si="29"/>
        <v>311801.07319967519</v>
      </c>
      <c r="I47" s="511">
        <f t="shared" si="4"/>
        <v>0</v>
      </c>
      <c r="J47" s="511"/>
      <c r="K47" s="525"/>
      <c r="L47" s="514">
        <f t="shared" si="3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1515400.6299560727</v>
      </c>
      <c r="E48" s="522">
        <f t="shared" si="26"/>
        <v>123004.51162790698</v>
      </c>
      <c r="F48" s="523">
        <f t="shared" si="27"/>
        <v>1392396.1183281657</v>
      </c>
      <c r="G48" s="524">
        <f t="shared" si="28"/>
        <v>297074.21267914079</v>
      </c>
      <c r="H48" s="491">
        <f t="shared" si="29"/>
        <v>297074.21267914079</v>
      </c>
      <c r="I48" s="511">
        <f t="shared" si="4"/>
        <v>0</v>
      </c>
      <c r="J48" s="511"/>
      <c r="K48" s="525"/>
      <c r="L48" s="514">
        <f t="shared" si="3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1392396.1183281657</v>
      </c>
      <c r="E49" s="522">
        <f t="shared" si="26"/>
        <v>123004.51162790698</v>
      </c>
      <c r="F49" s="523">
        <f t="shared" si="27"/>
        <v>1269391.6067002588</v>
      </c>
      <c r="G49" s="524">
        <f t="shared" si="28"/>
        <v>282347.35215860634</v>
      </c>
      <c r="H49" s="491">
        <f t="shared" si="29"/>
        <v>282347.35215860634</v>
      </c>
      <c r="I49" s="511">
        <f t="shared" si="4"/>
        <v>0</v>
      </c>
      <c r="J49" s="511"/>
      <c r="K49" s="525"/>
      <c r="L49" s="514">
        <f t="shared" si="3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1269391.6067002588</v>
      </c>
      <c r="E50" s="522">
        <f t="shared" si="26"/>
        <v>123004.51162790698</v>
      </c>
      <c r="F50" s="523">
        <f t="shared" si="27"/>
        <v>1146387.0950723519</v>
      </c>
      <c r="G50" s="524">
        <f t="shared" si="28"/>
        <v>267620.49163807189</v>
      </c>
      <c r="H50" s="491">
        <f t="shared" si="29"/>
        <v>267620.49163807189</v>
      </c>
      <c r="I50" s="511">
        <f t="shared" si="4"/>
        <v>0</v>
      </c>
      <c r="J50" s="511"/>
      <c r="K50" s="525"/>
      <c r="L50" s="514">
        <f t="shared" si="3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1146387.0950723519</v>
      </c>
      <c r="E51" s="522">
        <f t="shared" si="26"/>
        <v>123004.51162790698</v>
      </c>
      <c r="F51" s="523">
        <f t="shared" si="27"/>
        <v>1023382.5834444449</v>
      </c>
      <c r="G51" s="524">
        <f t="shared" si="28"/>
        <v>252893.6311175375</v>
      </c>
      <c r="H51" s="491">
        <f t="shared" si="29"/>
        <v>252893.6311175375</v>
      </c>
      <c r="I51" s="511">
        <f t="shared" si="4"/>
        <v>0</v>
      </c>
      <c r="J51" s="511"/>
      <c r="K51" s="525"/>
      <c r="L51" s="514">
        <f t="shared" si="3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1023382.5834444449</v>
      </c>
      <c r="E52" s="522">
        <f t="shared" si="26"/>
        <v>123004.51162790698</v>
      </c>
      <c r="F52" s="523">
        <f t="shared" si="27"/>
        <v>900378.07181653799</v>
      </c>
      <c r="G52" s="524">
        <f t="shared" ref="G52:G72" si="31">+I$12*((D52+F52)/2)+E52</f>
        <v>238166.77059700305</v>
      </c>
      <c r="H52" s="491">
        <f t="shared" ref="H52:H72" si="32">+I$13*((D52+F52)/2)+E52</f>
        <v>238166.77059700305</v>
      </c>
      <c r="I52" s="511">
        <f t="shared" si="4"/>
        <v>0</v>
      </c>
      <c r="J52" s="511"/>
      <c r="K52" s="525"/>
      <c r="L52" s="514">
        <f t="shared" si="3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900378.07181653799</v>
      </c>
      <c r="E53" s="522">
        <f t="shared" si="26"/>
        <v>123004.51162790698</v>
      </c>
      <c r="F53" s="523">
        <f t="shared" si="27"/>
        <v>777373.56018863106</v>
      </c>
      <c r="G53" s="524">
        <f t="shared" si="31"/>
        <v>223439.91007646863</v>
      </c>
      <c r="H53" s="491">
        <f t="shared" si="32"/>
        <v>223439.91007646863</v>
      </c>
      <c r="I53" s="511">
        <f t="shared" si="4"/>
        <v>0</v>
      </c>
      <c r="J53" s="511"/>
      <c r="K53" s="525"/>
      <c r="L53" s="514">
        <f t="shared" si="3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777373.56018863106</v>
      </c>
      <c r="E54" s="522">
        <f t="shared" si="26"/>
        <v>123004.51162790698</v>
      </c>
      <c r="F54" s="523">
        <f t="shared" si="27"/>
        <v>654369.04856072413</v>
      </c>
      <c r="G54" s="524">
        <f t="shared" si="31"/>
        <v>208713.04955593421</v>
      </c>
      <c r="H54" s="491">
        <f t="shared" si="32"/>
        <v>208713.04955593421</v>
      </c>
      <c r="I54" s="511">
        <f t="shared" si="4"/>
        <v>0</v>
      </c>
      <c r="J54" s="511"/>
      <c r="K54" s="525"/>
      <c r="L54" s="514">
        <f t="shared" si="3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654369.04856072413</v>
      </c>
      <c r="E55" s="522">
        <f t="shared" si="26"/>
        <v>123004.51162790698</v>
      </c>
      <c r="F55" s="523">
        <f t="shared" si="27"/>
        <v>531364.53693281719</v>
      </c>
      <c r="G55" s="524">
        <f t="shared" si="31"/>
        <v>193986.18903539976</v>
      </c>
      <c r="H55" s="491">
        <f t="shared" si="32"/>
        <v>193986.18903539976</v>
      </c>
      <c r="I55" s="511">
        <f t="shared" si="4"/>
        <v>0</v>
      </c>
      <c r="J55" s="511"/>
      <c r="K55" s="525"/>
      <c r="L55" s="514">
        <f t="shared" si="3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531364.53693281719</v>
      </c>
      <c r="E56" s="522">
        <f t="shared" si="26"/>
        <v>123004.51162790698</v>
      </c>
      <c r="F56" s="523">
        <f t="shared" si="27"/>
        <v>408360.0253049102</v>
      </c>
      <c r="G56" s="524">
        <f t="shared" si="31"/>
        <v>179259.32851486534</v>
      </c>
      <c r="H56" s="491">
        <f t="shared" si="32"/>
        <v>179259.32851486534</v>
      </c>
      <c r="I56" s="511">
        <f t="shared" si="4"/>
        <v>0</v>
      </c>
      <c r="J56" s="511"/>
      <c r="K56" s="525"/>
      <c r="L56" s="514">
        <f t="shared" si="3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408360.0253049102</v>
      </c>
      <c r="E57" s="522">
        <f t="shared" si="26"/>
        <v>123004.51162790698</v>
      </c>
      <c r="F57" s="523">
        <f t="shared" si="27"/>
        <v>285355.51367700321</v>
      </c>
      <c r="G57" s="524">
        <f t="shared" si="31"/>
        <v>164532.46799433089</v>
      </c>
      <c r="H57" s="491">
        <f t="shared" si="32"/>
        <v>164532.46799433089</v>
      </c>
      <c r="I57" s="511">
        <f t="shared" si="4"/>
        <v>0</v>
      </c>
      <c r="J57" s="511"/>
      <c r="K57" s="525"/>
      <c r="L57" s="514">
        <f t="shared" si="3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285355.51367700321</v>
      </c>
      <c r="E58" s="522">
        <f t="shared" si="26"/>
        <v>123004.51162790698</v>
      </c>
      <c r="F58" s="523">
        <f t="shared" si="27"/>
        <v>162351.00204909622</v>
      </c>
      <c r="G58" s="524">
        <f t="shared" si="31"/>
        <v>149805.60747379647</v>
      </c>
      <c r="H58" s="491">
        <f t="shared" si="32"/>
        <v>149805.60747379647</v>
      </c>
      <c r="I58" s="511">
        <f t="shared" si="4"/>
        <v>0</v>
      </c>
      <c r="J58" s="511"/>
      <c r="K58" s="525"/>
      <c r="L58" s="514">
        <f t="shared" si="3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162351.00204909622</v>
      </c>
      <c r="E59" s="522">
        <f t="shared" si="26"/>
        <v>123004.51162790698</v>
      </c>
      <c r="F59" s="523">
        <f t="shared" si="27"/>
        <v>39346.490421189243</v>
      </c>
      <c r="G59" s="524">
        <f t="shared" si="31"/>
        <v>135078.74695326202</v>
      </c>
      <c r="H59" s="491">
        <f t="shared" si="32"/>
        <v>135078.74695326202</v>
      </c>
      <c r="I59" s="511">
        <f t="shared" si="4"/>
        <v>0</v>
      </c>
      <c r="J59" s="511"/>
      <c r="K59" s="525"/>
      <c r="L59" s="514">
        <f t="shared" si="3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39346.490421189243</v>
      </c>
      <c r="E60" s="522">
        <f t="shared" si="26"/>
        <v>39346.490421189243</v>
      </c>
      <c r="F60" s="523">
        <f t="shared" si="27"/>
        <v>0</v>
      </c>
      <c r="G60" s="524">
        <f t="shared" si="31"/>
        <v>41701.892953733157</v>
      </c>
      <c r="H60" s="491">
        <f t="shared" si="32"/>
        <v>41701.892953733157</v>
      </c>
      <c r="I60" s="511">
        <f t="shared" si="4"/>
        <v>0</v>
      </c>
      <c r="J60" s="511"/>
      <c r="K60" s="525"/>
      <c r="L60" s="514">
        <f t="shared" si="3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4"/>
        <v>0</v>
      </c>
      <c r="J61" s="511"/>
      <c r="K61" s="525"/>
      <c r="L61" s="514">
        <f t="shared" si="3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4"/>
        <v>0</v>
      </c>
      <c r="J62" s="511"/>
      <c r="K62" s="525"/>
      <c r="L62" s="514">
        <f t="shared" si="3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4"/>
        <v>0</v>
      </c>
      <c r="J63" s="511"/>
      <c r="K63" s="525"/>
      <c r="L63" s="514">
        <f t="shared" si="3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4"/>
        <v>0</v>
      </c>
      <c r="J64" s="511"/>
      <c r="K64" s="525"/>
      <c r="L64" s="514">
        <f t="shared" si="3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4"/>
        <v>0</v>
      </c>
      <c r="J65" s="511"/>
      <c r="K65" s="525"/>
      <c r="L65" s="514">
        <f t="shared" si="3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4"/>
        <v>0</v>
      </c>
      <c r="J66" s="511"/>
      <c r="K66" s="525"/>
      <c r="L66" s="514">
        <f t="shared" si="3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4"/>
        <v>0</v>
      </c>
      <c r="J67" s="511"/>
      <c r="K67" s="525"/>
      <c r="L67" s="514">
        <f t="shared" si="3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4"/>
        <v>0</v>
      </c>
      <c r="J68" s="511"/>
      <c r="K68" s="525"/>
      <c r="L68" s="514">
        <f t="shared" si="3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4"/>
        <v>0</v>
      </c>
      <c r="J69" s="511"/>
      <c r="K69" s="525"/>
      <c r="L69" s="514">
        <f t="shared" si="3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4"/>
        <v>0</v>
      </c>
      <c r="J70" s="511"/>
      <c r="K70" s="525"/>
      <c r="L70" s="514">
        <f t="shared" si="3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4"/>
        <v>0</v>
      </c>
      <c r="J71" s="511"/>
      <c r="K71" s="525"/>
      <c r="L71" s="514">
        <f t="shared" si="3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4"/>
        <v>0</v>
      </c>
      <c r="J72" s="511"/>
      <c r="K72" s="532"/>
      <c r="L72" s="533">
        <f t="shared" si="3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5289194</v>
      </c>
      <c r="F73" s="375"/>
      <c r="G73" s="375">
        <f>SUM(G17:G72)</f>
        <v>19039430.21742909</v>
      </c>
      <c r="H73" s="375">
        <f>SUM(H17:H72)</f>
        <v>19039430.21742909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651284.16062052594</v>
      </c>
      <c r="N87" s="546">
        <f>IF(J92&lt;D11,0,VLOOKUP(J92,C17:O72,11))</f>
        <v>651284.16062052594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633585.63133454288</v>
      </c>
      <c r="N88" s="550">
        <f>IF(J92&lt;D11,0,VLOOKUP(J92,C99:P154,7))</f>
        <v>633585.63133454288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-17698.529285983066</v>
      </c>
      <c r="N89" s="555">
        <f>+N88-N87</f>
        <v>-17698.529285983066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120208.95454545454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5" si="33">H99</f>
        <v>418150</v>
      </c>
      <c r="M99" s="519">
        <f t="shared" ref="M99:M105" si="34">IF(L99&lt;&gt;0,+H99-L99,0)</f>
        <v>0</v>
      </c>
      <c r="N99" s="518">
        <f t="shared" ref="N99:N105" si="35">I99</f>
        <v>418150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33"/>
        <v>806290.27352306223</v>
      </c>
      <c r="M100" s="519">
        <f t="shared" si="34"/>
        <v>0</v>
      </c>
      <c r="N100" s="518">
        <f t="shared" si="35"/>
        <v>806290.27352306223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37">+I101-H101</f>
        <v>0</v>
      </c>
      <c r="K101" s="514"/>
      <c r="L101" s="518">
        <f t="shared" si="33"/>
        <v>762679.09174338926</v>
      </c>
      <c r="M101" s="519">
        <f t="shared" si="34"/>
        <v>0</v>
      </c>
      <c r="N101" s="518">
        <f t="shared" si="35"/>
        <v>762679.09174338926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37"/>
        <v>0</v>
      </c>
      <c r="K102" s="514"/>
      <c r="L102" s="518">
        <f t="shared" si="33"/>
        <v>722883.18186453939</v>
      </c>
      <c r="M102" s="519">
        <f t="shared" si="34"/>
        <v>0</v>
      </c>
      <c r="N102" s="518">
        <f t="shared" si="35"/>
        <v>722883.18186453939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6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37"/>
        <v>0</v>
      </c>
      <c r="K103" s="514"/>
      <c r="L103" s="518">
        <f t="shared" si="33"/>
        <v>631609.12439866643</v>
      </c>
      <c r="M103" s="519">
        <f t="shared" si="34"/>
        <v>0</v>
      </c>
      <c r="N103" s="518">
        <f t="shared" si="35"/>
        <v>631609.12439866643</v>
      </c>
      <c r="O103" s="514">
        <f t="shared" ref="O103:O130" si="38">IF(N103&lt;&gt;0,+I103-N103,0)</f>
        <v>0</v>
      </c>
      <c r="P103" s="514">
        <f t="shared" ref="P103:P130" si="39">+O103-M103</f>
        <v>0</v>
      </c>
    </row>
    <row r="104" spans="1:16" ht="12.5">
      <c r="B104" s="195" t="str">
        <f t="shared" si="36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37"/>
        <v>0</v>
      </c>
      <c r="K104" s="514"/>
      <c r="L104" s="518">
        <f t="shared" si="33"/>
        <v>622233.17154996516</v>
      </c>
      <c r="M104" s="519">
        <f t="shared" si="34"/>
        <v>0</v>
      </c>
      <c r="N104" s="518">
        <f t="shared" si="35"/>
        <v>622233.17154996516</v>
      </c>
      <c r="O104" s="514">
        <f t="shared" si="38"/>
        <v>0</v>
      </c>
      <c r="P104" s="514">
        <f t="shared" si="39"/>
        <v>0</v>
      </c>
    </row>
    <row r="105" spans="1:16" ht="12.5">
      <c r="B105" s="195" t="str">
        <f t="shared" si="36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37"/>
        <v>0</v>
      </c>
      <c r="K105" s="514"/>
      <c r="L105" s="518">
        <f t="shared" si="33"/>
        <v>614259.46268042875</v>
      </c>
      <c r="M105" s="519">
        <f t="shared" si="34"/>
        <v>0</v>
      </c>
      <c r="N105" s="518">
        <f t="shared" si="35"/>
        <v>614259.46268042875</v>
      </c>
      <c r="O105" s="514">
        <f t="shared" si="38"/>
        <v>0</v>
      </c>
      <c r="P105" s="514">
        <f t="shared" si="39"/>
        <v>0</v>
      </c>
    </row>
    <row r="106" spans="1:16" ht="12.5">
      <c r="B106" s="195" t="str">
        <f t="shared" si="36"/>
        <v/>
      </c>
      <c r="C106" s="507">
        <f>IF(D93="","-",+C105+1)</f>
        <v>2021</v>
      </c>
      <c r="D106" s="629">
        <v>4476485.6196013298</v>
      </c>
      <c r="E106" s="630">
        <v>129004.73170731707</v>
      </c>
      <c r="F106" s="631">
        <v>4347480.887894013</v>
      </c>
      <c r="G106" s="631">
        <v>4411983.2537476718</v>
      </c>
      <c r="H106" s="633">
        <v>629827.59752181685</v>
      </c>
      <c r="I106" s="634">
        <v>629827.59752181685</v>
      </c>
      <c r="J106" s="514">
        <f t="shared" si="37"/>
        <v>0</v>
      </c>
      <c r="K106" s="514"/>
      <c r="L106" s="518">
        <f t="shared" ref="L106" si="40">H106</f>
        <v>629827.59752181685</v>
      </c>
      <c r="M106" s="519">
        <f t="shared" ref="M106" si="41">IF(L106&lt;&gt;0,+H106-L106,0)</f>
        <v>0</v>
      </c>
      <c r="N106" s="518">
        <f t="shared" ref="N106" si="42">I106</f>
        <v>629827.59752181685</v>
      </c>
      <c r="O106" s="514">
        <f t="shared" ref="O106" si="43">IF(N106&lt;&gt;0,+I106-N106,0)</f>
        <v>0</v>
      </c>
      <c r="P106" s="514">
        <f t="shared" ref="P106" si="44">+O106-M106</f>
        <v>0</v>
      </c>
    </row>
    <row r="107" spans="1:16" ht="13">
      <c r="B107" s="195" t="str">
        <f t="shared" si="36"/>
        <v/>
      </c>
      <c r="C107" s="669">
        <f>IF(D93="","-",+C106+1)</f>
        <v>2022</v>
      </c>
      <c r="D107" s="374">
        <v>4347480.887894013</v>
      </c>
      <c r="E107" s="522">
        <v>125933.19047619047</v>
      </c>
      <c r="F107" s="523">
        <v>4221547.6974178227</v>
      </c>
      <c r="G107" s="523">
        <v>4284514.2926559178</v>
      </c>
      <c r="H107" s="526">
        <v>629182.99777593603</v>
      </c>
      <c r="I107" s="577">
        <v>629182.99777593603</v>
      </c>
      <c r="J107" s="514">
        <f t="shared" si="37"/>
        <v>0</v>
      </c>
      <c r="K107" s="514"/>
      <c r="L107" s="525"/>
      <c r="M107" s="514">
        <f t="shared" ref="M107:M130" si="45">IF(L107&lt;&gt;0,+H107-L107,0)</f>
        <v>0</v>
      </c>
      <c r="N107" s="525"/>
      <c r="O107" s="514">
        <f t="shared" si="38"/>
        <v>0</v>
      </c>
      <c r="P107" s="514">
        <f t="shared" si="39"/>
        <v>0</v>
      </c>
    </row>
    <row r="108" spans="1:16" ht="12.5">
      <c r="B108" s="195" t="str">
        <f t="shared" si="36"/>
        <v/>
      </c>
      <c r="C108" s="507">
        <f>IF(D93="","-",+C107+1)</f>
        <v>2023</v>
      </c>
      <c r="D108" s="374">
        <f>IF(F107+SUM(E$99:E107)=D$92,F107,D$92-SUM(E$99:E107))</f>
        <v>4221547.6974178227</v>
      </c>
      <c r="E108" s="522">
        <f t="shared" ref="E108:E154" si="46">IF(+$J$96&lt;F107,$J$96,D108)</f>
        <v>120208.95454545454</v>
      </c>
      <c r="F108" s="523">
        <f t="shared" ref="F108:F154" si="47">+D108-E108</f>
        <v>4101338.7428723681</v>
      </c>
      <c r="G108" s="523">
        <f t="shared" ref="G108:G154" si="48">+(F108+D108)/2</f>
        <v>4161443.2201450951</v>
      </c>
      <c r="H108" s="526">
        <f t="shared" ref="H108:H154" si="49">+J$94*G108+E108</f>
        <v>633585.63133454288</v>
      </c>
      <c r="I108" s="577">
        <f t="shared" ref="I108:I154" si="50">+J$95*G108+E108</f>
        <v>633585.63133454288</v>
      </c>
      <c r="J108" s="514">
        <f t="shared" si="37"/>
        <v>0</v>
      </c>
      <c r="K108" s="514"/>
      <c r="L108" s="525"/>
      <c r="M108" s="514">
        <f t="shared" si="45"/>
        <v>0</v>
      </c>
      <c r="N108" s="525"/>
      <c r="O108" s="514">
        <f t="shared" si="38"/>
        <v>0</v>
      </c>
      <c r="P108" s="514">
        <f t="shared" si="39"/>
        <v>0</v>
      </c>
    </row>
    <row r="109" spans="1:16" ht="12.5">
      <c r="B109" s="195" t="str">
        <f t="shared" si="36"/>
        <v/>
      </c>
      <c r="C109" s="507">
        <f>IF(D93="","-",+C108+1)</f>
        <v>2024</v>
      </c>
      <c r="D109" s="374">
        <f>IF(F108+SUM(E$99:E108)=D$92,F108,D$92-SUM(E$99:E108))</f>
        <v>4101338.7428723681</v>
      </c>
      <c r="E109" s="522">
        <f t="shared" si="46"/>
        <v>120208.95454545454</v>
      </c>
      <c r="F109" s="523">
        <f t="shared" si="47"/>
        <v>3981129.7883269135</v>
      </c>
      <c r="G109" s="523">
        <f t="shared" si="48"/>
        <v>4041234.265599641</v>
      </c>
      <c r="H109" s="526">
        <f t="shared" si="49"/>
        <v>618756.04689948622</v>
      </c>
      <c r="I109" s="577">
        <f t="shared" si="50"/>
        <v>618756.04689948622</v>
      </c>
      <c r="J109" s="514">
        <f t="shared" si="37"/>
        <v>0</v>
      </c>
      <c r="K109" s="514"/>
      <c r="L109" s="525"/>
      <c r="M109" s="514">
        <f t="shared" si="45"/>
        <v>0</v>
      </c>
      <c r="N109" s="525"/>
      <c r="O109" s="514">
        <f t="shared" si="38"/>
        <v>0</v>
      </c>
      <c r="P109" s="514">
        <f t="shared" si="39"/>
        <v>0</v>
      </c>
    </row>
    <row r="110" spans="1:16" ht="12.5">
      <c r="B110" s="195" t="str">
        <f t="shared" si="36"/>
        <v/>
      </c>
      <c r="C110" s="507">
        <f>IF(D93="","-",+C109+1)</f>
        <v>2025</v>
      </c>
      <c r="D110" s="374">
        <f>IF(F109+SUM(E$99:E109)=D$92,F109,D$92-SUM(E$99:E109))</f>
        <v>3981129.7883269135</v>
      </c>
      <c r="E110" s="522">
        <f t="shared" si="46"/>
        <v>120208.95454545454</v>
      </c>
      <c r="F110" s="523">
        <f t="shared" si="47"/>
        <v>3860920.8337814589</v>
      </c>
      <c r="G110" s="523">
        <f t="shared" si="48"/>
        <v>3921025.311054186</v>
      </c>
      <c r="H110" s="526">
        <f t="shared" si="49"/>
        <v>603926.46246442944</v>
      </c>
      <c r="I110" s="577">
        <f t="shared" si="50"/>
        <v>603926.46246442944</v>
      </c>
      <c r="J110" s="514">
        <f t="shared" si="37"/>
        <v>0</v>
      </c>
      <c r="K110" s="514"/>
      <c r="L110" s="525"/>
      <c r="M110" s="514">
        <f t="shared" si="45"/>
        <v>0</v>
      </c>
      <c r="N110" s="525"/>
      <c r="O110" s="514">
        <f t="shared" si="38"/>
        <v>0</v>
      </c>
      <c r="P110" s="514">
        <f t="shared" si="39"/>
        <v>0</v>
      </c>
    </row>
    <row r="111" spans="1:16" ht="12.5">
      <c r="B111" s="195" t="str">
        <f t="shared" si="36"/>
        <v/>
      </c>
      <c r="C111" s="507">
        <f>IF(D93="","-",+C110+1)</f>
        <v>2026</v>
      </c>
      <c r="D111" s="374">
        <f>IF(F110+SUM(E$99:E110)=D$92,F110,D$92-SUM(E$99:E110))</f>
        <v>3860920.8337814589</v>
      </c>
      <c r="E111" s="522">
        <f t="shared" si="46"/>
        <v>120208.95454545454</v>
      </c>
      <c r="F111" s="523">
        <f t="shared" si="47"/>
        <v>3740711.8792360043</v>
      </c>
      <c r="G111" s="523">
        <f t="shared" si="48"/>
        <v>3800816.3565087318</v>
      </c>
      <c r="H111" s="526">
        <f t="shared" si="49"/>
        <v>589096.87802937278</v>
      </c>
      <c r="I111" s="577">
        <f t="shared" si="50"/>
        <v>589096.87802937278</v>
      </c>
      <c r="J111" s="514">
        <f t="shared" si="37"/>
        <v>0</v>
      </c>
      <c r="K111" s="514"/>
      <c r="L111" s="525"/>
      <c r="M111" s="514">
        <f t="shared" si="45"/>
        <v>0</v>
      </c>
      <c r="N111" s="525"/>
      <c r="O111" s="514">
        <f t="shared" si="38"/>
        <v>0</v>
      </c>
      <c r="P111" s="514">
        <f t="shared" si="39"/>
        <v>0</v>
      </c>
    </row>
    <row r="112" spans="1:16" ht="12.5">
      <c r="B112" s="195" t="str">
        <f t="shared" si="36"/>
        <v/>
      </c>
      <c r="C112" s="507">
        <f>IF(D93="","-",+C111+1)</f>
        <v>2027</v>
      </c>
      <c r="D112" s="374">
        <f>IF(F111+SUM(E$99:E111)=D$92,F111,D$92-SUM(E$99:E111))</f>
        <v>3740711.8792360043</v>
      </c>
      <c r="E112" s="522">
        <f t="shared" si="46"/>
        <v>120208.95454545454</v>
      </c>
      <c r="F112" s="523">
        <f t="shared" si="47"/>
        <v>3620502.9246905497</v>
      </c>
      <c r="G112" s="523">
        <f t="shared" si="48"/>
        <v>3680607.4019632768</v>
      </c>
      <c r="H112" s="526">
        <f t="shared" si="49"/>
        <v>574267.293594316</v>
      </c>
      <c r="I112" s="577">
        <f t="shared" si="50"/>
        <v>574267.293594316</v>
      </c>
      <c r="J112" s="514">
        <f t="shared" si="37"/>
        <v>0</v>
      </c>
      <c r="K112" s="514"/>
      <c r="L112" s="525"/>
      <c r="M112" s="514">
        <f t="shared" si="45"/>
        <v>0</v>
      </c>
      <c r="N112" s="525"/>
      <c r="O112" s="514">
        <f t="shared" si="38"/>
        <v>0</v>
      </c>
      <c r="P112" s="514">
        <f t="shared" si="39"/>
        <v>0</v>
      </c>
    </row>
    <row r="113" spans="2:16" ht="12.5">
      <c r="B113" s="195" t="str">
        <f t="shared" si="36"/>
        <v/>
      </c>
      <c r="C113" s="507">
        <f>IF(D93="","-",+C112+1)</f>
        <v>2028</v>
      </c>
      <c r="D113" s="374">
        <f>IF(F112+SUM(E$99:E112)=D$92,F112,D$92-SUM(E$99:E112))</f>
        <v>3620502.9246905497</v>
      </c>
      <c r="E113" s="522">
        <f t="shared" si="46"/>
        <v>120208.95454545454</v>
      </c>
      <c r="F113" s="523">
        <f t="shared" si="47"/>
        <v>3500293.9701450951</v>
      </c>
      <c r="G113" s="523">
        <f t="shared" si="48"/>
        <v>3560398.4474178227</v>
      </c>
      <c r="H113" s="526">
        <f t="shared" si="49"/>
        <v>559437.70915925934</v>
      </c>
      <c r="I113" s="577">
        <f t="shared" si="50"/>
        <v>559437.70915925934</v>
      </c>
      <c r="J113" s="514">
        <f t="shared" si="37"/>
        <v>0</v>
      </c>
      <c r="K113" s="514"/>
      <c r="L113" s="525"/>
      <c r="M113" s="514">
        <f t="shared" si="45"/>
        <v>0</v>
      </c>
      <c r="N113" s="525"/>
      <c r="O113" s="514">
        <f t="shared" si="38"/>
        <v>0</v>
      </c>
      <c r="P113" s="514">
        <f t="shared" si="39"/>
        <v>0</v>
      </c>
    </row>
    <row r="114" spans="2:16" ht="12.5">
      <c r="B114" s="195" t="str">
        <f t="shared" si="36"/>
        <v/>
      </c>
      <c r="C114" s="507">
        <f>IF(D93="","-",+C113+1)</f>
        <v>2029</v>
      </c>
      <c r="D114" s="374">
        <f>IF(F113+SUM(E$99:E113)=D$92,F113,D$92-SUM(E$99:E113))</f>
        <v>3500293.9701450951</v>
      </c>
      <c r="E114" s="522">
        <f t="shared" si="46"/>
        <v>120208.95454545454</v>
      </c>
      <c r="F114" s="523">
        <f t="shared" si="47"/>
        <v>3380085.0155996406</v>
      </c>
      <c r="G114" s="523">
        <f t="shared" si="48"/>
        <v>3440189.4928723676</v>
      </c>
      <c r="H114" s="526">
        <f t="shared" si="49"/>
        <v>544608.12472420256</v>
      </c>
      <c r="I114" s="577">
        <f t="shared" si="50"/>
        <v>544608.12472420256</v>
      </c>
      <c r="J114" s="514">
        <f t="shared" si="37"/>
        <v>0</v>
      </c>
      <c r="K114" s="514"/>
      <c r="L114" s="525"/>
      <c r="M114" s="514">
        <f t="shared" si="45"/>
        <v>0</v>
      </c>
      <c r="N114" s="525"/>
      <c r="O114" s="514">
        <f t="shared" si="38"/>
        <v>0</v>
      </c>
      <c r="P114" s="514">
        <f t="shared" si="39"/>
        <v>0</v>
      </c>
    </row>
    <row r="115" spans="2:16" ht="12.5">
      <c r="B115" s="195" t="str">
        <f t="shared" si="36"/>
        <v/>
      </c>
      <c r="C115" s="507">
        <f>IF(D93="","-",+C114+1)</f>
        <v>2030</v>
      </c>
      <c r="D115" s="374">
        <f>IF(F114+SUM(E$99:E114)=D$92,F114,D$92-SUM(E$99:E114))</f>
        <v>3380085.0155996406</v>
      </c>
      <c r="E115" s="522">
        <f t="shared" si="46"/>
        <v>120208.95454545454</v>
      </c>
      <c r="F115" s="523">
        <f t="shared" si="47"/>
        <v>3259876.061054186</v>
      </c>
      <c r="G115" s="523">
        <f t="shared" si="48"/>
        <v>3319980.5383269135</v>
      </c>
      <c r="H115" s="526">
        <f t="shared" si="49"/>
        <v>529778.54028914589</v>
      </c>
      <c r="I115" s="577">
        <f t="shared" si="50"/>
        <v>529778.54028914589</v>
      </c>
      <c r="J115" s="514">
        <f t="shared" si="37"/>
        <v>0</v>
      </c>
      <c r="K115" s="514"/>
      <c r="L115" s="525"/>
      <c r="M115" s="514">
        <f t="shared" si="45"/>
        <v>0</v>
      </c>
      <c r="N115" s="525"/>
      <c r="O115" s="514">
        <f t="shared" si="38"/>
        <v>0</v>
      </c>
      <c r="P115" s="514">
        <f t="shared" si="39"/>
        <v>0</v>
      </c>
    </row>
    <row r="116" spans="2:16" ht="12.5">
      <c r="B116" s="195" t="str">
        <f t="shared" si="36"/>
        <v/>
      </c>
      <c r="C116" s="507">
        <f>IF(D93="","-",+C115+1)</f>
        <v>2031</v>
      </c>
      <c r="D116" s="374">
        <f>IF(F115+SUM(E$99:E115)=D$92,F115,D$92-SUM(E$99:E115))</f>
        <v>3259876.061054186</v>
      </c>
      <c r="E116" s="522">
        <f t="shared" si="46"/>
        <v>120208.95454545454</v>
      </c>
      <c r="F116" s="523">
        <f t="shared" si="47"/>
        <v>3139667.1065087314</v>
      </c>
      <c r="G116" s="523">
        <f t="shared" si="48"/>
        <v>3199771.5837814584</v>
      </c>
      <c r="H116" s="526">
        <f t="shared" si="49"/>
        <v>514948.95585408906</v>
      </c>
      <c r="I116" s="577">
        <f t="shared" si="50"/>
        <v>514948.95585408906</v>
      </c>
      <c r="J116" s="514">
        <f t="shared" si="37"/>
        <v>0</v>
      </c>
      <c r="K116" s="514"/>
      <c r="L116" s="525"/>
      <c r="M116" s="514">
        <f t="shared" si="45"/>
        <v>0</v>
      </c>
      <c r="N116" s="525"/>
      <c r="O116" s="514">
        <f t="shared" si="38"/>
        <v>0</v>
      </c>
      <c r="P116" s="514">
        <f t="shared" si="39"/>
        <v>0</v>
      </c>
    </row>
    <row r="117" spans="2:16" ht="12.5">
      <c r="B117" s="195" t="str">
        <f t="shared" si="36"/>
        <v/>
      </c>
      <c r="C117" s="507">
        <f>IF(D93="","-",+C116+1)</f>
        <v>2032</v>
      </c>
      <c r="D117" s="374">
        <f>IF(F116+SUM(E$99:E116)=D$92,F116,D$92-SUM(E$99:E116))</f>
        <v>3139667.1065087314</v>
      </c>
      <c r="E117" s="522">
        <f t="shared" si="46"/>
        <v>120208.95454545454</v>
      </c>
      <c r="F117" s="523">
        <f t="shared" si="47"/>
        <v>3019458.1519632768</v>
      </c>
      <c r="G117" s="523">
        <f t="shared" si="48"/>
        <v>3079562.6292360043</v>
      </c>
      <c r="H117" s="526">
        <f t="shared" si="49"/>
        <v>500119.3714190324</v>
      </c>
      <c r="I117" s="577">
        <f t="shared" si="50"/>
        <v>500119.3714190324</v>
      </c>
      <c r="J117" s="514">
        <f t="shared" si="37"/>
        <v>0</v>
      </c>
      <c r="K117" s="514"/>
      <c r="L117" s="525"/>
      <c r="M117" s="514">
        <f t="shared" si="45"/>
        <v>0</v>
      </c>
      <c r="N117" s="525"/>
      <c r="O117" s="514">
        <f t="shared" si="38"/>
        <v>0</v>
      </c>
      <c r="P117" s="514">
        <f t="shared" si="39"/>
        <v>0</v>
      </c>
    </row>
    <row r="118" spans="2:16" ht="12.5">
      <c r="B118" s="195" t="str">
        <f t="shared" si="36"/>
        <v/>
      </c>
      <c r="C118" s="507">
        <f>IF(D93="","-",+C117+1)</f>
        <v>2033</v>
      </c>
      <c r="D118" s="374">
        <f>IF(F117+SUM(E$99:E117)=D$92,F117,D$92-SUM(E$99:E117))</f>
        <v>3019458.1519632768</v>
      </c>
      <c r="E118" s="522">
        <f t="shared" si="46"/>
        <v>120208.95454545454</v>
      </c>
      <c r="F118" s="523">
        <f t="shared" si="47"/>
        <v>2899249.1974178222</v>
      </c>
      <c r="G118" s="523">
        <f t="shared" si="48"/>
        <v>2959353.6746905493</v>
      </c>
      <c r="H118" s="526">
        <f t="shared" si="49"/>
        <v>485289.78698397562</v>
      </c>
      <c r="I118" s="577">
        <f t="shared" si="50"/>
        <v>485289.78698397562</v>
      </c>
      <c r="J118" s="514">
        <f t="shared" si="37"/>
        <v>0</v>
      </c>
      <c r="K118" s="514"/>
      <c r="L118" s="525"/>
      <c r="M118" s="514">
        <f t="shared" si="45"/>
        <v>0</v>
      </c>
      <c r="N118" s="525"/>
      <c r="O118" s="514">
        <f t="shared" si="38"/>
        <v>0</v>
      </c>
      <c r="P118" s="514">
        <f t="shared" si="39"/>
        <v>0</v>
      </c>
    </row>
    <row r="119" spans="2:16" ht="12.5">
      <c r="B119" s="195" t="str">
        <f t="shared" si="36"/>
        <v/>
      </c>
      <c r="C119" s="507">
        <f>IF(D93="","-",+C118+1)</f>
        <v>2034</v>
      </c>
      <c r="D119" s="374">
        <f>IF(F118+SUM(E$99:E118)=D$92,F118,D$92-SUM(E$99:E118))</f>
        <v>2899249.1974178222</v>
      </c>
      <c r="E119" s="522">
        <f t="shared" si="46"/>
        <v>120208.95454545454</v>
      </c>
      <c r="F119" s="523">
        <f t="shared" si="47"/>
        <v>2779040.2428723676</v>
      </c>
      <c r="G119" s="523">
        <f t="shared" si="48"/>
        <v>2839144.7201450951</v>
      </c>
      <c r="H119" s="526">
        <f t="shared" si="49"/>
        <v>470460.20254891895</v>
      </c>
      <c r="I119" s="577">
        <f t="shared" si="50"/>
        <v>470460.20254891895</v>
      </c>
      <c r="J119" s="514">
        <f t="shared" si="37"/>
        <v>0</v>
      </c>
      <c r="K119" s="514"/>
      <c r="L119" s="525"/>
      <c r="M119" s="514">
        <f t="shared" si="45"/>
        <v>0</v>
      </c>
      <c r="N119" s="525"/>
      <c r="O119" s="514">
        <f t="shared" si="38"/>
        <v>0</v>
      </c>
      <c r="P119" s="514">
        <f t="shared" si="39"/>
        <v>0</v>
      </c>
    </row>
    <row r="120" spans="2:16" ht="12.5">
      <c r="B120" s="195" t="str">
        <f t="shared" si="36"/>
        <v/>
      </c>
      <c r="C120" s="507">
        <f>IF(D93="","-",+C119+1)</f>
        <v>2035</v>
      </c>
      <c r="D120" s="374">
        <f>IF(F119+SUM(E$99:E119)=D$92,F119,D$92-SUM(E$99:E119))</f>
        <v>2779040.2428723676</v>
      </c>
      <c r="E120" s="522">
        <f t="shared" si="46"/>
        <v>120208.95454545454</v>
      </c>
      <c r="F120" s="523">
        <f t="shared" si="47"/>
        <v>2658831.288326913</v>
      </c>
      <c r="G120" s="523">
        <f t="shared" si="48"/>
        <v>2718935.7655996401</v>
      </c>
      <c r="H120" s="526">
        <f t="shared" si="49"/>
        <v>455630.61811386218</v>
      </c>
      <c r="I120" s="577">
        <f t="shared" si="50"/>
        <v>455630.61811386218</v>
      </c>
      <c r="J120" s="514">
        <f t="shared" si="37"/>
        <v>0</v>
      </c>
      <c r="K120" s="514"/>
      <c r="L120" s="525"/>
      <c r="M120" s="514">
        <f t="shared" si="45"/>
        <v>0</v>
      </c>
      <c r="N120" s="525"/>
      <c r="O120" s="514">
        <f t="shared" si="38"/>
        <v>0</v>
      </c>
      <c r="P120" s="514">
        <f t="shared" si="39"/>
        <v>0</v>
      </c>
    </row>
    <row r="121" spans="2:16" ht="12.5">
      <c r="B121" s="195" t="str">
        <f t="shared" si="36"/>
        <v/>
      </c>
      <c r="C121" s="507">
        <f>IF(D93="","-",+C120+1)</f>
        <v>2036</v>
      </c>
      <c r="D121" s="374">
        <f>IF(F120+SUM(E$99:E120)=D$92,F120,D$92-SUM(E$99:E120))</f>
        <v>2658831.288326913</v>
      </c>
      <c r="E121" s="522">
        <f t="shared" si="46"/>
        <v>120208.95454545454</v>
      </c>
      <c r="F121" s="523">
        <f t="shared" si="47"/>
        <v>2538622.3337814584</v>
      </c>
      <c r="G121" s="523">
        <f t="shared" si="48"/>
        <v>2598726.811054186</v>
      </c>
      <c r="H121" s="526">
        <f t="shared" si="49"/>
        <v>440801.03367880546</v>
      </c>
      <c r="I121" s="577">
        <f t="shared" si="50"/>
        <v>440801.03367880546</v>
      </c>
      <c r="J121" s="514">
        <f t="shared" si="37"/>
        <v>0</v>
      </c>
      <c r="K121" s="514"/>
      <c r="L121" s="525"/>
      <c r="M121" s="514">
        <f t="shared" si="45"/>
        <v>0</v>
      </c>
      <c r="N121" s="525"/>
      <c r="O121" s="514">
        <f t="shared" si="38"/>
        <v>0</v>
      </c>
      <c r="P121" s="514">
        <f t="shared" si="39"/>
        <v>0</v>
      </c>
    </row>
    <row r="122" spans="2:16" ht="12.5">
      <c r="B122" s="195" t="str">
        <f t="shared" si="36"/>
        <v/>
      </c>
      <c r="C122" s="507">
        <f>IF(D93="","-",+C121+1)</f>
        <v>2037</v>
      </c>
      <c r="D122" s="374">
        <f>IF(F121+SUM(E$99:E121)=D$92,F121,D$92-SUM(E$99:E121))</f>
        <v>2538622.3337814584</v>
      </c>
      <c r="E122" s="522">
        <f t="shared" si="46"/>
        <v>120208.95454545454</v>
      </c>
      <c r="F122" s="523">
        <f t="shared" si="47"/>
        <v>2418413.3792360038</v>
      </c>
      <c r="G122" s="523">
        <f t="shared" si="48"/>
        <v>2478517.8565087309</v>
      </c>
      <c r="H122" s="526">
        <f t="shared" si="49"/>
        <v>425971.44924374868</v>
      </c>
      <c r="I122" s="577">
        <f t="shared" si="50"/>
        <v>425971.44924374868</v>
      </c>
      <c r="J122" s="514">
        <f t="shared" si="37"/>
        <v>0</v>
      </c>
      <c r="K122" s="514"/>
      <c r="L122" s="525"/>
      <c r="M122" s="514">
        <f t="shared" si="45"/>
        <v>0</v>
      </c>
      <c r="N122" s="525"/>
      <c r="O122" s="514">
        <f t="shared" si="38"/>
        <v>0</v>
      </c>
      <c r="P122" s="514">
        <f t="shared" si="39"/>
        <v>0</v>
      </c>
    </row>
    <row r="123" spans="2:16" ht="12.5">
      <c r="B123" s="195" t="str">
        <f t="shared" si="36"/>
        <v/>
      </c>
      <c r="C123" s="507">
        <f>IF(D93="","-",+C122+1)</f>
        <v>2038</v>
      </c>
      <c r="D123" s="374">
        <f>IF(F122+SUM(E$99:E122)=D$92,F122,D$92-SUM(E$99:E122))</f>
        <v>2418413.3792360038</v>
      </c>
      <c r="E123" s="522">
        <f t="shared" si="46"/>
        <v>120208.95454545454</v>
      </c>
      <c r="F123" s="523">
        <f t="shared" si="47"/>
        <v>2298204.4246905493</v>
      </c>
      <c r="G123" s="523">
        <f t="shared" si="48"/>
        <v>2358308.9019632768</v>
      </c>
      <c r="H123" s="526">
        <f t="shared" si="49"/>
        <v>411141.86480869201</v>
      </c>
      <c r="I123" s="577">
        <f t="shared" si="50"/>
        <v>411141.86480869201</v>
      </c>
      <c r="J123" s="514">
        <f t="shared" si="37"/>
        <v>0</v>
      </c>
      <c r="K123" s="514"/>
      <c r="L123" s="525"/>
      <c r="M123" s="514">
        <f t="shared" si="45"/>
        <v>0</v>
      </c>
      <c r="N123" s="525"/>
      <c r="O123" s="514">
        <f t="shared" si="38"/>
        <v>0</v>
      </c>
      <c r="P123" s="514">
        <f t="shared" si="39"/>
        <v>0</v>
      </c>
    </row>
    <row r="124" spans="2:16" ht="12.5">
      <c r="B124" s="195" t="str">
        <f t="shared" si="36"/>
        <v/>
      </c>
      <c r="C124" s="507">
        <f>IF(D93="","-",+C123+1)</f>
        <v>2039</v>
      </c>
      <c r="D124" s="374">
        <f>IF(F123+SUM(E$99:E123)=D$92,F123,D$92-SUM(E$99:E123))</f>
        <v>2298204.4246905493</v>
      </c>
      <c r="E124" s="522">
        <f t="shared" si="46"/>
        <v>120208.95454545454</v>
      </c>
      <c r="F124" s="523">
        <f t="shared" si="47"/>
        <v>2177995.4701450947</v>
      </c>
      <c r="G124" s="523">
        <f t="shared" si="48"/>
        <v>2238099.9474178217</v>
      </c>
      <c r="H124" s="526">
        <f t="shared" si="49"/>
        <v>396312.28037363524</v>
      </c>
      <c r="I124" s="577">
        <f t="shared" si="50"/>
        <v>396312.28037363524</v>
      </c>
      <c r="J124" s="514">
        <f t="shared" si="37"/>
        <v>0</v>
      </c>
      <c r="K124" s="514"/>
      <c r="L124" s="525"/>
      <c r="M124" s="514">
        <f t="shared" si="45"/>
        <v>0</v>
      </c>
      <c r="N124" s="525"/>
      <c r="O124" s="514">
        <f t="shared" si="38"/>
        <v>0</v>
      </c>
      <c r="P124" s="514">
        <f t="shared" si="39"/>
        <v>0</v>
      </c>
    </row>
    <row r="125" spans="2:16" ht="12.5">
      <c r="B125" s="195" t="str">
        <f t="shared" si="36"/>
        <v/>
      </c>
      <c r="C125" s="507">
        <f>IF(D93="","-",+C124+1)</f>
        <v>2040</v>
      </c>
      <c r="D125" s="374">
        <f>IF(F124+SUM(E$99:E124)=D$92,F124,D$92-SUM(E$99:E124))</f>
        <v>2177995.4701450947</v>
      </c>
      <c r="E125" s="522">
        <f t="shared" si="46"/>
        <v>120208.95454545454</v>
      </c>
      <c r="F125" s="523">
        <f t="shared" si="47"/>
        <v>2057786.5155996401</v>
      </c>
      <c r="G125" s="523">
        <f t="shared" si="48"/>
        <v>2117890.9928723676</v>
      </c>
      <c r="H125" s="526">
        <f t="shared" si="49"/>
        <v>381482.69593857857</v>
      </c>
      <c r="I125" s="577">
        <f t="shared" si="50"/>
        <v>381482.69593857857</v>
      </c>
      <c r="J125" s="514">
        <f t="shared" si="37"/>
        <v>0</v>
      </c>
      <c r="K125" s="514"/>
      <c r="L125" s="525"/>
      <c r="M125" s="514">
        <f t="shared" si="45"/>
        <v>0</v>
      </c>
      <c r="N125" s="525"/>
      <c r="O125" s="514">
        <f t="shared" si="38"/>
        <v>0</v>
      </c>
      <c r="P125" s="514">
        <f t="shared" si="39"/>
        <v>0</v>
      </c>
    </row>
    <row r="126" spans="2:16" ht="12.5">
      <c r="B126" s="195" t="str">
        <f t="shared" si="36"/>
        <v/>
      </c>
      <c r="C126" s="507">
        <f>IF(D93="","-",+C125+1)</f>
        <v>2041</v>
      </c>
      <c r="D126" s="374">
        <f>IF(F125+SUM(E$99:E125)=D$92,F125,D$92-SUM(E$99:E125))</f>
        <v>2057786.5155996401</v>
      </c>
      <c r="E126" s="522">
        <f t="shared" si="46"/>
        <v>120208.95454545454</v>
      </c>
      <c r="F126" s="523">
        <f t="shared" si="47"/>
        <v>1937577.5610541855</v>
      </c>
      <c r="G126" s="523">
        <f t="shared" si="48"/>
        <v>1997682.0383269128</v>
      </c>
      <c r="H126" s="526">
        <f t="shared" si="49"/>
        <v>366653.1115035218</v>
      </c>
      <c r="I126" s="577">
        <f t="shared" si="50"/>
        <v>366653.1115035218</v>
      </c>
      <c r="J126" s="514">
        <f t="shared" si="37"/>
        <v>0</v>
      </c>
      <c r="K126" s="514"/>
      <c r="L126" s="525"/>
      <c r="M126" s="514">
        <f t="shared" si="45"/>
        <v>0</v>
      </c>
      <c r="N126" s="525"/>
      <c r="O126" s="514">
        <f t="shared" si="38"/>
        <v>0</v>
      </c>
      <c r="P126" s="514">
        <f t="shared" si="39"/>
        <v>0</v>
      </c>
    </row>
    <row r="127" spans="2:16" ht="12.5">
      <c r="B127" s="195" t="str">
        <f t="shared" si="36"/>
        <v/>
      </c>
      <c r="C127" s="507">
        <f>IF(D93="","-",+C126+1)</f>
        <v>2042</v>
      </c>
      <c r="D127" s="374">
        <f>IF(F126+SUM(E$99:E126)=D$92,F126,D$92-SUM(E$99:E126))</f>
        <v>1937577.5610541855</v>
      </c>
      <c r="E127" s="522">
        <f t="shared" si="46"/>
        <v>120208.95454545454</v>
      </c>
      <c r="F127" s="523">
        <f t="shared" si="47"/>
        <v>1817368.6065087309</v>
      </c>
      <c r="G127" s="523">
        <f t="shared" si="48"/>
        <v>1877473.0837814582</v>
      </c>
      <c r="H127" s="526">
        <f t="shared" si="49"/>
        <v>351823.52706846507</v>
      </c>
      <c r="I127" s="577">
        <f t="shared" si="50"/>
        <v>351823.52706846507</v>
      </c>
      <c r="J127" s="514">
        <f t="shared" si="37"/>
        <v>0</v>
      </c>
      <c r="K127" s="514"/>
      <c r="L127" s="525"/>
      <c r="M127" s="514">
        <f t="shared" si="45"/>
        <v>0</v>
      </c>
      <c r="N127" s="525"/>
      <c r="O127" s="514">
        <f t="shared" si="38"/>
        <v>0</v>
      </c>
      <c r="P127" s="514">
        <f t="shared" si="39"/>
        <v>0</v>
      </c>
    </row>
    <row r="128" spans="2:16" ht="12.5">
      <c r="B128" s="195" t="str">
        <f t="shared" si="36"/>
        <v/>
      </c>
      <c r="C128" s="507">
        <f>IF(D93="","-",+C127+1)</f>
        <v>2043</v>
      </c>
      <c r="D128" s="374">
        <f>IF(F127+SUM(E$99:E127)=D$92,F127,D$92-SUM(E$99:E127))</f>
        <v>1817368.6065087309</v>
      </c>
      <c r="E128" s="522">
        <f t="shared" si="46"/>
        <v>120208.95454545454</v>
      </c>
      <c r="F128" s="523">
        <f t="shared" si="47"/>
        <v>1697159.6519632763</v>
      </c>
      <c r="G128" s="523">
        <f t="shared" si="48"/>
        <v>1757264.1292360036</v>
      </c>
      <c r="H128" s="526">
        <f t="shared" si="49"/>
        <v>336993.94263340835</v>
      </c>
      <c r="I128" s="577">
        <f t="shared" si="50"/>
        <v>336993.94263340835</v>
      </c>
      <c r="J128" s="514">
        <f t="shared" si="37"/>
        <v>0</v>
      </c>
      <c r="K128" s="514"/>
      <c r="L128" s="525"/>
      <c r="M128" s="514">
        <f t="shared" si="45"/>
        <v>0</v>
      </c>
      <c r="N128" s="525"/>
      <c r="O128" s="514">
        <f t="shared" si="38"/>
        <v>0</v>
      </c>
      <c r="P128" s="514">
        <f t="shared" si="39"/>
        <v>0</v>
      </c>
    </row>
    <row r="129" spans="2:16" ht="12.5">
      <c r="B129" s="195" t="str">
        <f t="shared" si="36"/>
        <v/>
      </c>
      <c r="C129" s="507">
        <f>IF(D93="","-",+C128+1)</f>
        <v>2044</v>
      </c>
      <c r="D129" s="374">
        <f>IF(F128+SUM(E$99:E128)=D$92,F128,D$92-SUM(E$99:E128))</f>
        <v>1697159.6519632763</v>
      </c>
      <c r="E129" s="522">
        <f t="shared" si="46"/>
        <v>120208.95454545454</v>
      </c>
      <c r="F129" s="523">
        <f t="shared" si="47"/>
        <v>1576950.6974178217</v>
      </c>
      <c r="G129" s="523">
        <f t="shared" si="48"/>
        <v>1637055.174690549</v>
      </c>
      <c r="H129" s="526">
        <f t="shared" si="49"/>
        <v>322164.35819835163</v>
      </c>
      <c r="I129" s="577">
        <f t="shared" si="50"/>
        <v>322164.35819835163</v>
      </c>
      <c r="J129" s="514">
        <f t="shared" si="37"/>
        <v>0</v>
      </c>
      <c r="K129" s="514"/>
      <c r="L129" s="525"/>
      <c r="M129" s="514">
        <f t="shared" si="45"/>
        <v>0</v>
      </c>
      <c r="N129" s="525"/>
      <c r="O129" s="514">
        <f t="shared" si="38"/>
        <v>0</v>
      </c>
      <c r="P129" s="514">
        <f t="shared" si="39"/>
        <v>0</v>
      </c>
    </row>
    <row r="130" spans="2:16" ht="12.5">
      <c r="B130" s="195" t="str">
        <f t="shared" si="36"/>
        <v/>
      </c>
      <c r="C130" s="507">
        <f>IF(D93="","-",+C129+1)</f>
        <v>2045</v>
      </c>
      <c r="D130" s="374">
        <f>IF(F129+SUM(E$99:E129)=D$92,F129,D$92-SUM(E$99:E129))</f>
        <v>1576950.6974178217</v>
      </c>
      <c r="E130" s="522">
        <f t="shared" si="46"/>
        <v>120208.95454545454</v>
      </c>
      <c r="F130" s="523">
        <f t="shared" si="47"/>
        <v>1456741.7428723671</v>
      </c>
      <c r="G130" s="523">
        <f t="shared" si="48"/>
        <v>1516846.2201450944</v>
      </c>
      <c r="H130" s="526">
        <f t="shared" si="49"/>
        <v>307334.77376329491</v>
      </c>
      <c r="I130" s="577">
        <f t="shared" si="50"/>
        <v>307334.77376329491</v>
      </c>
      <c r="J130" s="514">
        <f t="shared" si="37"/>
        <v>0</v>
      </c>
      <c r="K130" s="514"/>
      <c r="L130" s="525"/>
      <c r="M130" s="514">
        <f t="shared" si="45"/>
        <v>0</v>
      </c>
      <c r="N130" s="525"/>
      <c r="O130" s="514">
        <f t="shared" si="38"/>
        <v>0</v>
      </c>
      <c r="P130" s="514">
        <f t="shared" si="39"/>
        <v>0</v>
      </c>
    </row>
    <row r="131" spans="2:16" ht="12.5">
      <c r="B131" s="195" t="str">
        <f t="shared" si="36"/>
        <v/>
      </c>
      <c r="C131" s="507">
        <f>IF(D93="","-",+C130+1)</f>
        <v>2046</v>
      </c>
      <c r="D131" s="374">
        <f>IF(F130+SUM(E$99:E130)=D$92,F130,D$92-SUM(E$99:E130))</f>
        <v>1456741.7428723671</v>
      </c>
      <c r="E131" s="522">
        <f t="shared" si="46"/>
        <v>120208.95454545454</v>
      </c>
      <c r="F131" s="523">
        <f t="shared" si="47"/>
        <v>1336532.7883269126</v>
      </c>
      <c r="G131" s="523">
        <f t="shared" si="48"/>
        <v>1396637.2655996399</v>
      </c>
      <c r="H131" s="526">
        <f t="shared" si="49"/>
        <v>292505.18932823819</v>
      </c>
      <c r="I131" s="577">
        <f t="shared" si="50"/>
        <v>292505.18932823819</v>
      </c>
      <c r="J131" s="514">
        <f t="shared" si="37"/>
        <v>0</v>
      </c>
      <c r="K131" s="514"/>
      <c r="L131" s="525"/>
      <c r="M131" s="514">
        <f t="shared" ref="M131:M154" si="51">IF(L541&lt;&gt;0,+H541-L541,0)</f>
        <v>0</v>
      </c>
      <c r="N131" s="525"/>
      <c r="O131" s="514">
        <f t="shared" ref="O131:O154" si="52">IF(N541&lt;&gt;0,+I541-N541,0)</f>
        <v>0</v>
      </c>
      <c r="P131" s="514">
        <f t="shared" ref="P131:P154" si="53">+O541-M541</f>
        <v>0</v>
      </c>
    </row>
    <row r="132" spans="2:16" ht="12.5">
      <c r="B132" s="195" t="str">
        <f t="shared" si="36"/>
        <v/>
      </c>
      <c r="C132" s="507">
        <f>IF(D93="","-",+C131+1)</f>
        <v>2047</v>
      </c>
      <c r="D132" s="374">
        <f>IF(F131+SUM(E$99:E131)=D$92,F131,D$92-SUM(E$99:E131))</f>
        <v>1336532.7883269126</v>
      </c>
      <c r="E132" s="522">
        <f t="shared" si="46"/>
        <v>120208.95454545454</v>
      </c>
      <c r="F132" s="523">
        <f t="shared" si="47"/>
        <v>1216323.833781458</v>
      </c>
      <c r="G132" s="523">
        <f t="shared" si="48"/>
        <v>1276428.3110541853</v>
      </c>
      <c r="H132" s="526">
        <f t="shared" si="49"/>
        <v>277675.60489318147</v>
      </c>
      <c r="I132" s="577">
        <f t="shared" si="50"/>
        <v>277675.60489318147</v>
      </c>
      <c r="J132" s="514">
        <f t="shared" si="37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</row>
    <row r="133" spans="2:16" ht="12.5">
      <c r="B133" s="195" t="str">
        <f t="shared" si="36"/>
        <v/>
      </c>
      <c r="C133" s="507">
        <f>IF(D93="","-",+C132+1)</f>
        <v>2048</v>
      </c>
      <c r="D133" s="374">
        <f>IF(F132+SUM(E$99:E132)=D$92,F132,D$92-SUM(E$99:E132))</f>
        <v>1216323.833781458</v>
      </c>
      <c r="E133" s="522">
        <f t="shared" si="46"/>
        <v>120208.95454545454</v>
      </c>
      <c r="F133" s="523">
        <f t="shared" si="47"/>
        <v>1096114.8792360034</v>
      </c>
      <c r="G133" s="523">
        <f t="shared" si="48"/>
        <v>1156219.3565087307</v>
      </c>
      <c r="H133" s="526">
        <f t="shared" si="49"/>
        <v>262846.02045812469</v>
      </c>
      <c r="I133" s="577">
        <f t="shared" si="50"/>
        <v>262846.02045812469</v>
      </c>
      <c r="J133" s="514">
        <f t="shared" si="37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</row>
    <row r="134" spans="2:16" ht="12.5">
      <c r="B134" s="195" t="str">
        <f t="shared" si="36"/>
        <v/>
      </c>
      <c r="C134" s="507">
        <f>IF(D93="","-",+C133+1)</f>
        <v>2049</v>
      </c>
      <c r="D134" s="374">
        <f>IF(F133+SUM(E$99:E133)=D$92,F133,D$92-SUM(E$99:E133))</f>
        <v>1096114.8792360034</v>
      </c>
      <c r="E134" s="522">
        <f t="shared" si="46"/>
        <v>120208.95454545454</v>
      </c>
      <c r="F134" s="523">
        <f t="shared" si="47"/>
        <v>975905.9246905488</v>
      </c>
      <c r="G134" s="523">
        <f t="shared" si="48"/>
        <v>1036010.4019632761</v>
      </c>
      <c r="H134" s="526">
        <f t="shared" si="49"/>
        <v>248016.43602306797</v>
      </c>
      <c r="I134" s="577">
        <f t="shared" si="50"/>
        <v>248016.43602306797</v>
      </c>
      <c r="J134" s="514">
        <f t="shared" si="37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</row>
    <row r="135" spans="2:16" ht="12.5">
      <c r="B135" s="195" t="str">
        <f t="shared" si="36"/>
        <v/>
      </c>
      <c r="C135" s="507">
        <f>IF(D93="","-",+C134+1)</f>
        <v>2050</v>
      </c>
      <c r="D135" s="374">
        <f>IF(F134+SUM(E$99:E134)=D$92,F134,D$92-SUM(E$99:E134))</f>
        <v>975905.9246905488</v>
      </c>
      <c r="E135" s="522">
        <f t="shared" si="46"/>
        <v>120208.95454545454</v>
      </c>
      <c r="F135" s="523">
        <f t="shared" si="47"/>
        <v>855696.97014509421</v>
      </c>
      <c r="G135" s="523">
        <f t="shared" si="48"/>
        <v>915801.4474178215</v>
      </c>
      <c r="H135" s="526">
        <f t="shared" si="49"/>
        <v>233186.85158801125</v>
      </c>
      <c r="I135" s="577">
        <f t="shared" si="50"/>
        <v>233186.85158801125</v>
      </c>
      <c r="J135" s="514">
        <f t="shared" si="37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</row>
    <row r="136" spans="2:16" ht="12.5">
      <c r="B136" s="195" t="str">
        <f t="shared" si="36"/>
        <v/>
      </c>
      <c r="C136" s="507">
        <f>IF(D93="","-",+C135+1)</f>
        <v>2051</v>
      </c>
      <c r="D136" s="374">
        <f>IF(F135+SUM(E$99:E135)=D$92,F135,D$92-SUM(E$99:E135))</f>
        <v>855696.97014509421</v>
      </c>
      <c r="E136" s="522">
        <f t="shared" si="46"/>
        <v>120208.95454545454</v>
      </c>
      <c r="F136" s="523">
        <f t="shared" si="47"/>
        <v>735488.01559963962</v>
      </c>
      <c r="G136" s="523">
        <f t="shared" si="48"/>
        <v>795592.49287236691</v>
      </c>
      <c r="H136" s="526">
        <f t="shared" si="49"/>
        <v>218357.26715295453</v>
      </c>
      <c r="I136" s="577">
        <f t="shared" si="50"/>
        <v>218357.26715295453</v>
      </c>
      <c r="J136" s="514">
        <f t="shared" si="37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</row>
    <row r="137" spans="2:16" ht="12.5">
      <c r="B137" s="195" t="str">
        <f t="shared" si="36"/>
        <v/>
      </c>
      <c r="C137" s="507">
        <f>IF(D93="","-",+C136+1)</f>
        <v>2052</v>
      </c>
      <c r="D137" s="374">
        <f>IF(F136+SUM(E$99:E136)=D$92,F136,D$92-SUM(E$99:E136))</f>
        <v>735488.01559963962</v>
      </c>
      <c r="E137" s="522">
        <f t="shared" si="46"/>
        <v>120208.95454545454</v>
      </c>
      <c r="F137" s="523">
        <f t="shared" si="47"/>
        <v>615279.06105418503</v>
      </c>
      <c r="G137" s="523">
        <f t="shared" si="48"/>
        <v>675383.53832691233</v>
      </c>
      <c r="H137" s="526">
        <f t="shared" si="49"/>
        <v>203527.68271789781</v>
      </c>
      <c r="I137" s="577">
        <f t="shared" si="50"/>
        <v>203527.68271789781</v>
      </c>
      <c r="J137" s="514">
        <f t="shared" si="37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</row>
    <row r="138" spans="2:16" ht="12.5">
      <c r="B138" s="195" t="str">
        <f t="shared" si="36"/>
        <v/>
      </c>
      <c r="C138" s="507">
        <f>IF(D93="","-",+C137+1)</f>
        <v>2053</v>
      </c>
      <c r="D138" s="374">
        <f>IF(F137+SUM(E$99:E137)=D$92,F137,D$92-SUM(E$99:E137))</f>
        <v>615279.06105418503</v>
      </c>
      <c r="E138" s="522">
        <f t="shared" si="46"/>
        <v>120208.95454545454</v>
      </c>
      <c r="F138" s="523">
        <f t="shared" si="47"/>
        <v>495070.1065087305</v>
      </c>
      <c r="G138" s="523">
        <f t="shared" si="48"/>
        <v>555174.58378145774</v>
      </c>
      <c r="H138" s="526">
        <f t="shared" si="49"/>
        <v>188698.09828284109</v>
      </c>
      <c r="I138" s="577">
        <f t="shared" si="50"/>
        <v>188698.09828284109</v>
      </c>
      <c r="J138" s="514">
        <f t="shared" si="37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</row>
    <row r="139" spans="2:16" ht="12.5">
      <c r="B139" s="195" t="str">
        <f t="shared" si="36"/>
        <v/>
      </c>
      <c r="C139" s="507">
        <f>IF(D93="","-",+C138+1)</f>
        <v>2054</v>
      </c>
      <c r="D139" s="374">
        <f>IF(F138+SUM(E$99:E138)=D$92,F138,D$92-SUM(E$99:E138))</f>
        <v>495070.1065087305</v>
      </c>
      <c r="E139" s="522">
        <f t="shared" si="46"/>
        <v>120208.95454545454</v>
      </c>
      <c r="F139" s="523">
        <f t="shared" si="47"/>
        <v>374861.15196327597</v>
      </c>
      <c r="G139" s="523">
        <f t="shared" si="48"/>
        <v>434965.62923600327</v>
      </c>
      <c r="H139" s="526">
        <f t="shared" si="49"/>
        <v>173868.51384778437</v>
      </c>
      <c r="I139" s="577">
        <f t="shared" si="50"/>
        <v>173868.51384778437</v>
      </c>
      <c r="J139" s="514">
        <f t="shared" si="37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</row>
    <row r="140" spans="2:16" ht="12.5">
      <c r="B140" s="195" t="str">
        <f t="shared" si="36"/>
        <v/>
      </c>
      <c r="C140" s="507">
        <f>IF(D93="","-",+C139+1)</f>
        <v>2055</v>
      </c>
      <c r="D140" s="374">
        <f>IF(F139+SUM(E$99:E139)=D$92,F139,D$92-SUM(E$99:E139))</f>
        <v>374861.15196327597</v>
      </c>
      <c r="E140" s="522">
        <f t="shared" si="46"/>
        <v>120208.95454545454</v>
      </c>
      <c r="F140" s="523">
        <f t="shared" si="47"/>
        <v>254652.19741782144</v>
      </c>
      <c r="G140" s="523">
        <f t="shared" si="48"/>
        <v>314756.67469054868</v>
      </c>
      <c r="H140" s="526">
        <f t="shared" si="49"/>
        <v>159038.92941272765</v>
      </c>
      <c r="I140" s="577">
        <f t="shared" si="50"/>
        <v>159038.92941272765</v>
      </c>
      <c r="J140" s="514">
        <f t="shared" si="37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</row>
    <row r="141" spans="2:16" ht="12.5">
      <c r="B141" s="195" t="str">
        <f t="shared" si="36"/>
        <v/>
      </c>
      <c r="C141" s="507">
        <f>IF(D93="","-",+C140+1)</f>
        <v>2056</v>
      </c>
      <c r="D141" s="374">
        <f>IF(F140+SUM(E$99:E140)=D$92,F140,D$92-SUM(E$99:E140))</f>
        <v>254652.19741782144</v>
      </c>
      <c r="E141" s="522">
        <f t="shared" si="46"/>
        <v>120208.95454545454</v>
      </c>
      <c r="F141" s="523">
        <f t="shared" si="47"/>
        <v>134443.24287236691</v>
      </c>
      <c r="G141" s="523">
        <f t="shared" si="48"/>
        <v>194547.72014509418</v>
      </c>
      <c r="H141" s="526">
        <f t="shared" si="49"/>
        <v>144209.34497767093</v>
      </c>
      <c r="I141" s="577">
        <f t="shared" si="50"/>
        <v>144209.34497767093</v>
      </c>
      <c r="J141" s="514">
        <f t="shared" si="37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</row>
    <row r="142" spans="2:16" ht="12.5">
      <c r="B142" s="195" t="str">
        <f t="shared" si="36"/>
        <v/>
      </c>
      <c r="C142" s="507">
        <f>IF(D93="","-",+C141+1)</f>
        <v>2057</v>
      </c>
      <c r="D142" s="374">
        <f>IF(F141+SUM(E$99:E141)=D$92,F141,D$92-SUM(E$99:E141))</f>
        <v>134443.24287236691</v>
      </c>
      <c r="E142" s="522">
        <f t="shared" si="46"/>
        <v>120208.95454545454</v>
      </c>
      <c r="F142" s="523">
        <f t="shared" si="47"/>
        <v>14234.28832691237</v>
      </c>
      <c r="G142" s="523">
        <f t="shared" si="48"/>
        <v>74338.76559963965</v>
      </c>
      <c r="H142" s="526">
        <f t="shared" si="49"/>
        <v>129379.7605426142</v>
      </c>
      <c r="I142" s="577">
        <f t="shared" si="50"/>
        <v>129379.7605426142</v>
      </c>
      <c r="J142" s="514">
        <f t="shared" si="37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</row>
    <row r="143" spans="2:16" ht="12.5">
      <c r="B143" s="195" t="str">
        <f t="shared" si="36"/>
        <v/>
      </c>
      <c r="C143" s="507">
        <f>IF(D93="","-",+C142+1)</f>
        <v>2058</v>
      </c>
      <c r="D143" s="374">
        <f>IF(F142+SUM(E$99:E142)=D$92,F142,D$92-SUM(E$99:E142))</f>
        <v>14234.28832691237</v>
      </c>
      <c r="E143" s="522">
        <f t="shared" si="46"/>
        <v>14234.28832691237</v>
      </c>
      <c r="F143" s="523">
        <f t="shared" si="47"/>
        <v>0</v>
      </c>
      <c r="G143" s="523">
        <f t="shared" si="48"/>
        <v>7117.1441634561852</v>
      </c>
      <c r="H143" s="526">
        <f t="shared" si="49"/>
        <v>15112.295216728015</v>
      </c>
      <c r="I143" s="577">
        <f t="shared" si="50"/>
        <v>15112.295216728015</v>
      </c>
      <c r="J143" s="514">
        <f t="shared" si="37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</row>
    <row r="144" spans="2:16" ht="12.5">
      <c r="B144" s="195" t="str">
        <f t="shared" si="3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6"/>
        <v>0</v>
      </c>
      <c r="F144" s="523">
        <f t="shared" si="47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37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</row>
    <row r="145" spans="2:16" ht="12.5">
      <c r="B145" s="195" t="str">
        <f t="shared" si="3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6"/>
        <v>0</v>
      </c>
      <c r="F145" s="523">
        <f t="shared" si="47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37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</row>
    <row r="146" spans="2:16" ht="12.5">
      <c r="B146" s="195" t="str">
        <f t="shared" si="3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6"/>
        <v>0</v>
      </c>
      <c r="F146" s="523">
        <f t="shared" si="47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37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</row>
    <row r="147" spans="2:16" ht="12.5">
      <c r="B147" s="195" t="str">
        <f t="shared" si="3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6"/>
        <v>0</v>
      </c>
      <c r="F147" s="523">
        <f t="shared" si="47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37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</row>
    <row r="148" spans="2:16" ht="12.5">
      <c r="B148" s="195" t="str">
        <f t="shared" si="3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6"/>
        <v>0</v>
      </c>
      <c r="F148" s="523">
        <f t="shared" si="47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37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</row>
    <row r="149" spans="2:16" ht="12.5">
      <c r="B149" s="195" t="str">
        <f t="shared" si="3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6"/>
        <v>0</v>
      </c>
      <c r="F149" s="523">
        <f t="shared" si="47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37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</row>
    <row r="150" spans="2:16" ht="12.5">
      <c r="B150" s="195" t="str">
        <f t="shared" si="3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6"/>
        <v>0</v>
      </c>
      <c r="F150" s="523">
        <f t="shared" si="47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37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</row>
    <row r="151" spans="2:16" ht="12.5">
      <c r="B151" s="195" t="str">
        <f t="shared" si="3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6"/>
        <v>0</v>
      </c>
      <c r="F151" s="523">
        <f t="shared" si="47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37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</row>
    <row r="152" spans="2:16" ht="12.5">
      <c r="B152" s="195" t="str">
        <f t="shared" si="3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6"/>
        <v>0</v>
      </c>
      <c r="F152" s="523">
        <f t="shared" si="47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37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</row>
    <row r="153" spans="2:16" ht="12.5">
      <c r="B153" s="195" t="str">
        <f t="shared" si="3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6"/>
        <v>0</v>
      </c>
      <c r="F153" s="523">
        <f t="shared" si="47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37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</row>
    <row r="154" spans="2:16" ht="13" thickBot="1">
      <c r="B154" s="195" t="str">
        <f t="shared" si="3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6"/>
        <v>0</v>
      </c>
      <c r="F154" s="523">
        <f t="shared" si="47"/>
        <v>0</v>
      </c>
      <c r="G154" s="523">
        <f t="shared" si="48"/>
        <v>0</v>
      </c>
      <c r="H154" s="526">
        <f t="shared" si="49"/>
        <v>0</v>
      </c>
      <c r="I154" s="577">
        <f t="shared" si="50"/>
        <v>0</v>
      </c>
      <c r="J154" s="514">
        <f t="shared" si="37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</row>
    <row r="155" spans="2:16" ht="12.5">
      <c r="C155" s="374" t="s">
        <v>78</v>
      </c>
      <c r="D155" s="375"/>
      <c r="E155" s="375">
        <f>SUM(E99:E154)</f>
        <v>5289193.9999999981</v>
      </c>
      <c r="F155" s="375"/>
      <c r="G155" s="375"/>
      <c r="H155" s="375">
        <f>SUM(H99:H154)</f>
        <v>19204121.554124773</v>
      </c>
      <c r="I155" s="375">
        <f>SUM(I99:I154)</f>
        <v>19204121.554124773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topLeftCell="A13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1680104.415773144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1680104.415773144</v>
      </c>
      <c r="O6" s="269"/>
      <c r="P6" s="269"/>
    </row>
    <row r="7" spans="1:16" ht="13.5" thickBot="1">
      <c r="C7" s="467" t="s">
        <v>48</v>
      </c>
      <c r="D7" s="624" t="s">
        <v>316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315</v>
      </c>
      <c r="E9" s="637" t="s">
        <v>500</v>
      </c>
      <c r="F9" s="478"/>
      <c r="G9" s="672" t="s">
        <v>557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14866883.030000001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345741.46581395349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12363823.613280933</v>
      </c>
      <c r="E25" s="630">
        <v>353973.40476190473</v>
      </c>
      <c r="F25" s="629">
        <v>12009850.208519028</v>
      </c>
      <c r="G25" s="630">
        <v>1724311.275069321</v>
      </c>
      <c r="H25" s="639">
        <v>1724311.275069321</v>
      </c>
      <c r="I25" s="511">
        <f t="shared" si="4"/>
        <v>0</v>
      </c>
      <c r="J25" s="511"/>
      <c r="K25" s="518">
        <f t="shared" ref="K25" si="13">G25</f>
        <v>1724311.275069321</v>
      </c>
      <c r="L25" s="519">
        <f t="shared" ref="L25" si="14">IF(K25&lt;&gt;0,+G25-K25,0)</f>
        <v>0</v>
      </c>
      <c r="M25" s="518">
        <f t="shared" ref="M25" si="15">H25</f>
        <v>1724311.275069321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629">
        <v>12009850.23851903</v>
      </c>
      <c r="E26" s="630">
        <v>353973.4054761905</v>
      </c>
      <c r="F26" s="629">
        <v>11655876.83304284</v>
      </c>
      <c r="G26" s="630">
        <v>1848781.0485526482</v>
      </c>
      <c r="H26" s="639">
        <v>1848781.0485526482</v>
      </c>
      <c r="I26" s="511">
        <f t="shared" si="4"/>
        <v>0</v>
      </c>
      <c r="J26" s="511"/>
      <c r="K26" s="518">
        <f t="shared" ref="K26" si="16">G26</f>
        <v>1848781.0485526482</v>
      </c>
      <c r="L26" s="519">
        <f t="shared" ref="L26" si="17">IF(K26&lt;&gt;0,+G26-K26,0)</f>
        <v>0</v>
      </c>
      <c r="M26" s="518">
        <f t="shared" ref="M26" si="18">H26</f>
        <v>1848781.0485526482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3">
      <c r="B27" s="195" t="str">
        <f t="shared" si="3"/>
        <v/>
      </c>
      <c r="C27" s="669">
        <f>IF(D11="","-",+C26+1)</f>
        <v>2024</v>
      </c>
      <c r="D27" s="629">
        <v>11655876.83304284</v>
      </c>
      <c r="E27" s="630">
        <v>337883.70522727276</v>
      </c>
      <c r="F27" s="629">
        <v>11317993.127815567</v>
      </c>
      <c r="G27" s="630">
        <v>1710884.0949343792</v>
      </c>
      <c r="H27" s="639">
        <v>1710884.0949343792</v>
      </c>
      <c r="I27" s="511">
        <f t="shared" si="4"/>
        <v>0</v>
      </c>
      <c r="J27" s="511"/>
      <c r="K27" s="518">
        <f t="shared" ref="K27" si="21">G27</f>
        <v>1710884.0949343792</v>
      </c>
      <c r="L27" s="519">
        <f t="shared" ref="L27" si="22">IF(K27&lt;&gt;0,+G27-K27,0)</f>
        <v>0</v>
      </c>
      <c r="M27" s="518">
        <f t="shared" ref="M27" si="23">H27</f>
        <v>1710884.0949343792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11317993.127815567</v>
      </c>
      <c r="E28" s="522">
        <f t="shared" ref="E28:E72" si="26">IF(+$I$14&lt;F27,$I$14,D28)</f>
        <v>345741.46581395349</v>
      </c>
      <c r="F28" s="523">
        <f t="shared" ref="F28:F72" si="27">+D28-E28</f>
        <v>10972251.662001614</v>
      </c>
      <c r="G28" s="524">
        <f t="shared" ref="G28:G51" si="28">+I$12*((D28+F28)/2)+E28</f>
        <v>1680104.415773144</v>
      </c>
      <c r="H28" s="491">
        <f t="shared" ref="H28:H51" si="29">+I$13*((D28+F28)/2)+E28</f>
        <v>1680104.415773144</v>
      </c>
      <c r="I28" s="511">
        <f t="shared" si="4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10972251.662001614</v>
      </c>
      <c r="E29" s="522">
        <f t="shared" si="26"/>
        <v>345741.46581395349</v>
      </c>
      <c r="F29" s="523">
        <f t="shared" si="27"/>
        <v>10626510.19618766</v>
      </c>
      <c r="G29" s="524">
        <f t="shared" si="28"/>
        <v>1638710.1101836893</v>
      </c>
      <c r="H29" s="491">
        <f t="shared" si="29"/>
        <v>1638710.1101836893</v>
      </c>
      <c r="I29" s="511">
        <f t="shared" si="4"/>
        <v>0</v>
      </c>
      <c r="J29" s="511"/>
      <c r="K29" s="525"/>
      <c r="L29" s="514">
        <f t="shared" si="3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10626510.19618766</v>
      </c>
      <c r="E30" s="522">
        <f t="shared" si="26"/>
        <v>345741.46581395349</v>
      </c>
      <c r="F30" s="523">
        <f t="shared" si="27"/>
        <v>10280768.730373707</v>
      </c>
      <c r="G30" s="524">
        <f t="shared" si="28"/>
        <v>1597315.8045942346</v>
      </c>
      <c r="H30" s="491">
        <f t="shared" si="29"/>
        <v>1597315.8045942346</v>
      </c>
      <c r="I30" s="511">
        <f t="shared" si="4"/>
        <v>0</v>
      </c>
      <c r="J30" s="511"/>
      <c r="K30" s="525"/>
      <c r="L30" s="514">
        <f t="shared" si="3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10280768.730373707</v>
      </c>
      <c r="E31" s="522">
        <f t="shared" si="26"/>
        <v>345741.46581395349</v>
      </c>
      <c r="F31" s="523">
        <f t="shared" si="27"/>
        <v>9935027.2645597532</v>
      </c>
      <c r="G31" s="524">
        <f t="shared" si="28"/>
        <v>1555921.4990047798</v>
      </c>
      <c r="H31" s="491">
        <f t="shared" si="29"/>
        <v>1555921.4990047798</v>
      </c>
      <c r="I31" s="511">
        <f t="shared" si="4"/>
        <v>0</v>
      </c>
      <c r="J31" s="511"/>
      <c r="K31" s="525"/>
      <c r="L31" s="514">
        <f t="shared" si="3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9935027.2645597532</v>
      </c>
      <c r="E32" s="522">
        <f t="shared" si="26"/>
        <v>345741.46581395349</v>
      </c>
      <c r="F32" s="523">
        <f t="shared" si="27"/>
        <v>9589285.7987457998</v>
      </c>
      <c r="G32" s="524">
        <f t="shared" si="28"/>
        <v>1514527.1934153251</v>
      </c>
      <c r="H32" s="491">
        <f t="shared" si="29"/>
        <v>1514527.1934153251</v>
      </c>
      <c r="I32" s="511">
        <f t="shared" si="4"/>
        <v>0</v>
      </c>
      <c r="J32" s="511"/>
      <c r="K32" s="525"/>
      <c r="L32" s="514">
        <f t="shared" si="3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9589285.7987457998</v>
      </c>
      <c r="E33" s="522">
        <f t="shared" si="26"/>
        <v>345741.46581395349</v>
      </c>
      <c r="F33" s="523">
        <f t="shared" si="27"/>
        <v>9243544.3329318464</v>
      </c>
      <c r="G33" s="524">
        <f t="shared" si="28"/>
        <v>1473132.8878258704</v>
      </c>
      <c r="H33" s="491">
        <f t="shared" si="29"/>
        <v>1473132.8878258704</v>
      </c>
      <c r="I33" s="511">
        <f t="shared" si="4"/>
        <v>0</v>
      </c>
      <c r="J33" s="511"/>
      <c r="K33" s="525"/>
      <c r="L33" s="514">
        <f t="shared" si="3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9243544.3329318464</v>
      </c>
      <c r="E34" s="522">
        <f t="shared" si="26"/>
        <v>345741.46581395349</v>
      </c>
      <c r="F34" s="523">
        <f t="shared" si="27"/>
        <v>8897802.867117893</v>
      </c>
      <c r="G34" s="524">
        <f t="shared" si="28"/>
        <v>1431738.5822364157</v>
      </c>
      <c r="H34" s="491">
        <f t="shared" si="29"/>
        <v>1431738.5822364157</v>
      </c>
      <c r="I34" s="511">
        <f t="shared" si="4"/>
        <v>0</v>
      </c>
      <c r="J34" s="511"/>
      <c r="K34" s="525"/>
      <c r="L34" s="514">
        <f t="shared" si="3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8897802.867117893</v>
      </c>
      <c r="E35" s="522">
        <f t="shared" si="26"/>
        <v>345741.46581395349</v>
      </c>
      <c r="F35" s="523">
        <f t="shared" si="27"/>
        <v>8552061.4013039395</v>
      </c>
      <c r="G35" s="524">
        <f t="shared" si="28"/>
        <v>1390344.2766469612</v>
      </c>
      <c r="H35" s="491">
        <f t="shared" si="29"/>
        <v>1390344.2766469612</v>
      </c>
      <c r="I35" s="511">
        <f t="shared" si="4"/>
        <v>0</v>
      </c>
      <c r="J35" s="511"/>
      <c r="K35" s="525"/>
      <c r="L35" s="514">
        <f t="shared" si="3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8552061.4013039395</v>
      </c>
      <c r="E36" s="522">
        <f t="shared" si="26"/>
        <v>345741.46581395349</v>
      </c>
      <c r="F36" s="523">
        <f t="shared" si="27"/>
        <v>8206319.9354899861</v>
      </c>
      <c r="G36" s="524">
        <f t="shared" si="28"/>
        <v>1348949.9710575065</v>
      </c>
      <c r="H36" s="491">
        <f t="shared" si="29"/>
        <v>1348949.9710575065</v>
      </c>
      <c r="I36" s="511">
        <f t="shared" si="4"/>
        <v>0</v>
      </c>
      <c r="J36" s="511"/>
      <c r="K36" s="525"/>
      <c r="L36" s="514">
        <f t="shared" si="3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8206319.9354899861</v>
      </c>
      <c r="E37" s="522">
        <f t="shared" si="26"/>
        <v>345741.46581395349</v>
      </c>
      <c r="F37" s="523">
        <f t="shared" si="27"/>
        <v>7860578.4696760327</v>
      </c>
      <c r="G37" s="524">
        <f t="shared" si="28"/>
        <v>1307555.6654680518</v>
      </c>
      <c r="H37" s="491">
        <f t="shared" si="29"/>
        <v>1307555.6654680518</v>
      </c>
      <c r="I37" s="511">
        <f t="shared" si="4"/>
        <v>0</v>
      </c>
      <c r="J37" s="511"/>
      <c r="K37" s="525"/>
      <c r="L37" s="514">
        <f t="shared" si="3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7860578.4696760327</v>
      </c>
      <c r="E38" s="522">
        <f t="shared" si="26"/>
        <v>345741.46581395349</v>
      </c>
      <c r="F38" s="523">
        <f t="shared" si="27"/>
        <v>7514837.0038620792</v>
      </c>
      <c r="G38" s="524">
        <f t="shared" si="28"/>
        <v>1266161.3598785971</v>
      </c>
      <c r="H38" s="491">
        <f t="shared" si="29"/>
        <v>1266161.3598785971</v>
      </c>
      <c r="I38" s="511">
        <f t="shared" si="4"/>
        <v>0</v>
      </c>
      <c r="J38" s="511"/>
      <c r="K38" s="525"/>
      <c r="L38" s="514">
        <f t="shared" si="3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7514837.0038620792</v>
      </c>
      <c r="E39" s="522">
        <f t="shared" si="26"/>
        <v>345741.46581395349</v>
      </c>
      <c r="F39" s="523">
        <f t="shared" si="27"/>
        <v>7169095.5380481258</v>
      </c>
      <c r="G39" s="524">
        <f t="shared" si="28"/>
        <v>1224767.0542891424</v>
      </c>
      <c r="H39" s="491">
        <f t="shared" si="29"/>
        <v>1224767.0542891424</v>
      </c>
      <c r="I39" s="511">
        <f t="shared" si="4"/>
        <v>0</v>
      </c>
      <c r="J39" s="511"/>
      <c r="K39" s="525"/>
      <c r="L39" s="514">
        <f t="shared" si="3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7169095.5380481258</v>
      </c>
      <c r="E40" s="522">
        <f t="shared" si="26"/>
        <v>345741.46581395349</v>
      </c>
      <c r="F40" s="523">
        <f t="shared" si="27"/>
        <v>6823354.0722341724</v>
      </c>
      <c r="G40" s="524">
        <f t="shared" si="28"/>
        <v>1183372.7486996877</v>
      </c>
      <c r="H40" s="491">
        <f t="shared" si="29"/>
        <v>1183372.7486996877</v>
      </c>
      <c r="I40" s="511">
        <f t="shared" si="4"/>
        <v>0</v>
      </c>
      <c r="J40" s="511"/>
      <c r="K40" s="525"/>
      <c r="L40" s="514">
        <f t="shared" si="3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6823354.0722341724</v>
      </c>
      <c r="E41" s="522">
        <f t="shared" si="26"/>
        <v>345741.46581395349</v>
      </c>
      <c r="F41" s="523">
        <f t="shared" si="27"/>
        <v>6477612.6064202189</v>
      </c>
      <c r="G41" s="524">
        <f t="shared" si="28"/>
        <v>1141978.4431102329</v>
      </c>
      <c r="H41" s="491">
        <f t="shared" si="29"/>
        <v>1141978.4431102329</v>
      </c>
      <c r="I41" s="511">
        <f t="shared" si="4"/>
        <v>0</v>
      </c>
      <c r="J41" s="511"/>
      <c r="K41" s="525"/>
      <c r="L41" s="514">
        <f t="shared" si="3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6477612.6064202189</v>
      </c>
      <c r="E42" s="522">
        <f t="shared" si="26"/>
        <v>345741.46581395349</v>
      </c>
      <c r="F42" s="523">
        <f t="shared" si="27"/>
        <v>6131871.1406062655</v>
      </c>
      <c r="G42" s="524">
        <f t="shared" si="28"/>
        <v>1100584.1375207782</v>
      </c>
      <c r="H42" s="491">
        <f t="shared" si="29"/>
        <v>1100584.1375207782</v>
      </c>
      <c r="I42" s="511">
        <f t="shared" si="4"/>
        <v>0</v>
      </c>
      <c r="J42" s="511"/>
      <c r="K42" s="525"/>
      <c r="L42" s="514">
        <f t="shared" si="3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6131871.1406062655</v>
      </c>
      <c r="E43" s="522">
        <f t="shared" si="26"/>
        <v>345741.46581395349</v>
      </c>
      <c r="F43" s="523">
        <f t="shared" si="27"/>
        <v>5786129.6747923121</v>
      </c>
      <c r="G43" s="524">
        <f t="shared" si="28"/>
        <v>1059189.8319313235</v>
      </c>
      <c r="H43" s="491">
        <f t="shared" si="29"/>
        <v>1059189.8319313235</v>
      </c>
      <c r="I43" s="511">
        <f t="shared" si="4"/>
        <v>0</v>
      </c>
      <c r="J43" s="511"/>
      <c r="K43" s="525"/>
      <c r="L43" s="514">
        <f t="shared" si="3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5786129.6747923121</v>
      </c>
      <c r="E44" s="522">
        <f t="shared" si="26"/>
        <v>345741.46581395349</v>
      </c>
      <c r="F44" s="523">
        <f t="shared" si="27"/>
        <v>5440388.2089783587</v>
      </c>
      <c r="G44" s="524">
        <f t="shared" si="28"/>
        <v>1017795.5263418688</v>
      </c>
      <c r="H44" s="491">
        <f t="shared" si="29"/>
        <v>1017795.5263418688</v>
      </c>
      <c r="I44" s="511">
        <f t="shared" si="4"/>
        <v>0</v>
      </c>
      <c r="J44" s="511"/>
      <c r="K44" s="525"/>
      <c r="L44" s="514">
        <f t="shared" si="3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5440388.2089783587</v>
      </c>
      <c r="E45" s="522">
        <f t="shared" si="26"/>
        <v>345741.46581395349</v>
      </c>
      <c r="F45" s="523">
        <f t="shared" si="27"/>
        <v>5094646.7431644052</v>
      </c>
      <c r="G45" s="524">
        <f t="shared" si="28"/>
        <v>976401.22075241408</v>
      </c>
      <c r="H45" s="491">
        <f t="shared" si="29"/>
        <v>976401.22075241408</v>
      </c>
      <c r="I45" s="511">
        <f t="shared" si="4"/>
        <v>0</v>
      </c>
      <c r="J45" s="511"/>
      <c r="K45" s="525"/>
      <c r="L45" s="514">
        <f t="shared" si="3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5094646.7431644052</v>
      </c>
      <c r="E46" s="522">
        <f t="shared" si="26"/>
        <v>345741.46581395349</v>
      </c>
      <c r="F46" s="523">
        <f t="shared" si="27"/>
        <v>4748905.2773504518</v>
      </c>
      <c r="G46" s="524">
        <f t="shared" si="28"/>
        <v>935006.91516295937</v>
      </c>
      <c r="H46" s="491">
        <f t="shared" si="29"/>
        <v>935006.91516295937</v>
      </c>
      <c r="I46" s="511">
        <f t="shared" si="4"/>
        <v>0</v>
      </c>
      <c r="J46" s="511"/>
      <c r="K46" s="525"/>
      <c r="L46" s="514">
        <f t="shared" si="3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4748905.2773504518</v>
      </c>
      <c r="E47" s="522">
        <f t="shared" si="26"/>
        <v>345741.46581395349</v>
      </c>
      <c r="F47" s="523">
        <f t="shared" si="27"/>
        <v>4403163.8115364984</v>
      </c>
      <c r="G47" s="524">
        <f t="shared" si="28"/>
        <v>893612.60957350465</v>
      </c>
      <c r="H47" s="491">
        <f t="shared" si="29"/>
        <v>893612.60957350465</v>
      </c>
      <c r="I47" s="511">
        <f t="shared" si="4"/>
        <v>0</v>
      </c>
      <c r="J47" s="511"/>
      <c r="K47" s="525"/>
      <c r="L47" s="514">
        <f t="shared" si="3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4403163.8115364984</v>
      </c>
      <c r="E48" s="522">
        <f t="shared" si="26"/>
        <v>345741.46581395349</v>
      </c>
      <c r="F48" s="523">
        <f t="shared" si="27"/>
        <v>4057422.3457225449</v>
      </c>
      <c r="G48" s="524">
        <f t="shared" si="28"/>
        <v>852218.30398404994</v>
      </c>
      <c r="H48" s="491">
        <f t="shared" si="29"/>
        <v>852218.30398404994</v>
      </c>
      <c r="I48" s="511">
        <f t="shared" si="4"/>
        <v>0</v>
      </c>
      <c r="J48" s="511"/>
      <c r="K48" s="525"/>
      <c r="L48" s="514">
        <f t="shared" si="3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4057422.3457225449</v>
      </c>
      <c r="E49" s="522">
        <f t="shared" si="26"/>
        <v>345741.46581395349</v>
      </c>
      <c r="F49" s="523">
        <f t="shared" si="27"/>
        <v>3711680.8799085915</v>
      </c>
      <c r="G49" s="524">
        <f t="shared" si="28"/>
        <v>810823.99839459523</v>
      </c>
      <c r="H49" s="491">
        <f t="shared" si="29"/>
        <v>810823.99839459523</v>
      </c>
      <c r="I49" s="511">
        <f t="shared" si="4"/>
        <v>0</v>
      </c>
      <c r="J49" s="511"/>
      <c r="K49" s="525"/>
      <c r="L49" s="514">
        <f t="shared" si="3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3711680.8799085915</v>
      </c>
      <c r="E50" s="522">
        <f t="shared" si="26"/>
        <v>345741.46581395349</v>
      </c>
      <c r="F50" s="523">
        <f t="shared" si="27"/>
        <v>3365939.4140946381</v>
      </c>
      <c r="G50" s="524">
        <f t="shared" si="28"/>
        <v>769429.69280514051</v>
      </c>
      <c r="H50" s="491">
        <f t="shared" si="29"/>
        <v>769429.69280514051</v>
      </c>
      <c r="I50" s="511">
        <f t="shared" si="4"/>
        <v>0</v>
      </c>
      <c r="J50" s="511"/>
      <c r="K50" s="525"/>
      <c r="L50" s="514">
        <f t="shared" si="3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3365939.4140946381</v>
      </c>
      <c r="E51" s="522">
        <f t="shared" si="26"/>
        <v>345741.46581395349</v>
      </c>
      <c r="F51" s="523">
        <f t="shared" si="27"/>
        <v>3020197.9482806846</v>
      </c>
      <c r="G51" s="524">
        <f t="shared" si="28"/>
        <v>728035.3872156858</v>
      </c>
      <c r="H51" s="491">
        <f t="shared" si="29"/>
        <v>728035.3872156858</v>
      </c>
      <c r="I51" s="511">
        <f t="shared" si="4"/>
        <v>0</v>
      </c>
      <c r="J51" s="511"/>
      <c r="K51" s="525"/>
      <c r="L51" s="514">
        <f t="shared" si="3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3020197.9482806846</v>
      </c>
      <c r="E52" s="522">
        <f t="shared" si="26"/>
        <v>345741.46581395349</v>
      </c>
      <c r="F52" s="523">
        <f t="shared" si="27"/>
        <v>2674456.4824667312</v>
      </c>
      <c r="G52" s="524">
        <f t="shared" ref="G52:G72" si="31">+I$12*((D52+F52)/2)+E52</f>
        <v>686641.08162623108</v>
      </c>
      <c r="H52" s="491">
        <f t="shared" ref="H52:H72" si="32">+I$13*((D52+F52)/2)+E52</f>
        <v>686641.08162623108</v>
      </c>
      <c r="I52" s="511">
        <f t="shared" si="4"/>
        <v>0</v>
      </c>
      <c r="J52" s="511"/>
      <c r="K52" s="525"/>
      <c r="L52" s="514">
        <f t="shared" si="3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2674456.4824667312</v>
      </c>
      <c r="E53" s="522">
        <f t="shared" si="26"/>
        <v>345741.46581395349</v>
      </c>
      <c r="F53" s="523">
        <f t="shared" si="27"/>
        <v>2328715.0166527778</v>
      </c>
      <c r="G53" s="524">
        <f t="shared" si="31"/>
        <v>645246.77603677637</v>
      </c>
      <c r="H53" s="491">
        <f t="shared" si="32"/>
        <v>645246.77603677637</v>
      </c>
      <c r="I53" s="511">
        <f t="shared" si="4"/>
        <v>0</v>
      </c>
      <c r="J53" s="511"/>
      <c r="K53" s="525"/>
      <c r="L53" s="514">
        <f t="shared" si="3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2328715.0166527778</v>
      </c>
      <c r="E54" s="522">
        <f t="shared" si="26"/>
        <v>345741.46581395349</v>
      </c>
      <c r="F54" s="523">
        <f t="shared" si="27"/>
        <v>1982973.5508388244</v>
      </c>
      <c r="G54" s="524">
        <f t="shared" si="31"/>
        <v>603852.47044732154</v>
      </c>
      <c r="H54" s="491">
        <f t="shared" si="32"/>
        <v>603852.47044732154</v>
      </c>
      <c r="I54" s="511">
        <f t="shared" si="4"/>
        <v>0</v>
      </c>
      <c r="J54" s="511"/>
      <c r="K54" s="525"/>
      <c r="L54" s="514">
        <f t="shared" si="3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1982973.5508388244</v>
      </c>
      <c r="E55" s="522">
        <f t="shared" si="26"/>
        <v>345741.46581395349</v>
      </c>
      <c r="F55" s="523">
        <f t="shared" si="27"/>
        <v>1637232.0850248709</v>
      </c>
      <c r="G55" s="524">
        <f t="shared" si="31"/>
        <v>562458.16485786682</v>
      </c>
      <c r="H55" s="491">
        <f t="shared" si="32"/>
        <v>562458.16485786682</v>
      </c>
      <c r="I55" s="511">
        <f t="shared" si="4"/>
        <v>0</v>
      </c>
      <c r="J55" s="511"/>
      <c r="K55" s="525"/>
      <c r="L55" s="514">
        <f t="shared" si="3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1637232.0850248709</v>
      </c>
      <c r="E56" s="522">
        <f t="shared" si="26"/>
        <v>345741.46581395349</v>
      </c>
      <c r="F56" s="523">
        <f t="shared" si="27"/>
        <v>1291490.6192109175</v>
      </c>
      <c r="G56" s="524">
        <f t="shared" si="31"/>
        <v>521063.85926841211</v>
      </c>
      <c r="H56" s="491">
        <f t="shared" si="32"/>
        <v>521063.85926841211</v>
      </c>
      <c r="I56" s="511">
        <f t="shared" si="4"/>
        <v>0</v>
      </c>
      <c r="J56" s="511"/>
      <c r="K56" s="525"/>
      <c r="L56" s="514">
        <f t="shared" si="3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1291490.6192109175</v>
      </c>
      <c r="E57" s="522">
        <f t="shared" si="26"/>
        <v>345741.46581395349</v>
      </c>
      <c r="F57" s="523">
        <f t="shared" si="27"/>
        <v>945749.15339696407</v>
      </c>
      <c r="G57" s="524">
        <f t="shared" si="31"/>
        <v>479669.5536789574</v>
      </c>
      <c r="H57" s="491">
        <f t="shared" si="32"/>
        <v>479669.5536789574</v>
      </c>
      <c r="I57" s="511">
        <f t="shared" si="4"/>
        <v>0</v>
      </c>
      <c r="J57" s="511"/>
      <c r="K57" s="525"/>
      <c r="L57" s="514">
        <f t="shared" si="3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945749.15339696407</v>
      </c>
      <c r="E58" s="522">
        <f t="shared" si="26"/>
        <v>345741.46581395349</v>
      </c>
      <c r="F58" s="523">
        <f t="shared" si="27"/>
        <v>600007.68758301064</v>
      </c>
      <c r="G58" s="524">
        <f t="shared" si="31"/>
        <v>438275.24808950274</v>
      </c>
      <c r="H58" s="491">
        <f t="shared" si="32"/>
        <v>438275.24808950274</v>
      </c>
      <c r="I58" s="511">
        <f t="shared" si="4"/>
        <v>0</v>
      </c>
      <c r="J58" s="511"/>
      <c r="K58" s="525"/>
      <c r="L58" s="514">
        <f t="shared" si="3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600007.68758301064</v>
      </c>
      <c r="E59" s="522">
        <f t="shared" si="26"/>
        <v>345741.46581395349</v>
      </c>
      <c r="F59" s="523">
        <f t="shared" si="27"/>
        <v>254266.22176905716</v>
      </c>
      <c r="G59" s="524">
        <f t="shared" si="31"/>
        <v>396880.94250004803</v>
      </c>
      <c r="H59" s="491">
        <f t="shared" si="32"/>
        <v>396880.94250004803</v>
      </c>
      <c r="I59" s="511">
        <f t="shared" si="4"/>
        <v>0</v>
      </c>
      <c r="J59" s="511"/>
      <c r="K59" s="525"/>
      <c r="L59" s="514">
        <f t="shared" si="3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254266.22176905716</v>
      </c>
      <c r="E60" s="522">
        <f t="shared" si="26"/>
        <v>254266.22176905716</v>
      </c>
      <c r="F60" s="523">
        <f t="shared" si="27"/>
        <v>0</v>
      </c>
      <c r="G60" s="524">
        <f t="shared" si="31"/>
        <v>269487.38371474075</v>
      </c>
      <c r="H60" s="491">
        <f t="shared" si="32"/>
        <v>269487.38371474075</v>
      </c>
      <c r="I60" s="511">
        <f t="shared" si="4"/>
        <v>0</v>
      </c>
      <c r="J60" s="511"/>
      <c r="K60" s="525"/>
      <c r="L60" s="514">
        <f t="shared" si="3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4"/>
        <v>0</v>
      </c>
      <c r="J61" s="511"/>
      <c r="K61" s="525"/>
      <c r="L61" s="514">
        <f t="shared" si="3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4"/>
        <v>0</v>
      </c>
      <c r="J62" s="511"/>
      <c r="K62" s="525"/>
      <c r="L62" s="514">
        <f t="shared" si="3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4"/>
        <v>0</v>
      </c>
      <c r="J63" s="511"/>
      <c r="K63" s="525"/>
      <c r="L63" s="514">
        <f t="shared" si="3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4"/>
        <v>0</v>
      </c>
      <c r="J64" s="511"/>
      <c r="K64" s="525"/>
      <c r="L64" s="514">
        <f t="shared" si="3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4"/>
        <v>0</v>
      </c>
      <c r="J65" s="511"/>
      <c r="K65" s="525"/>
      <c r="L65" s="514">
        <f t="shared" si="3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4"/>
        <v>0</v>
      </c>
      <c r="J66" s="511"/>
      <c r="K66" s="525"/>
      <c r="L66" s="514">
        <f t="shared" si="3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4"/>
        <v>0</v>
      </c>
      <c r="J67" s="511"/>
      <c r="K67" s="525"/>
      <c r="L67" s="514">
        <f t="shared" si="3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4"/>
        <v>0</v>
      </c>
      <c r="J68" s="511"/>
      <c r="K68" s="525"/>
      <c r="L68" s="514">
        <f t="shared" si="3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4"/>
        <v>0</v>
      </c>
      <c r="J69" s="511"/>
      <c r="K69" s="525"/>
      <c r="L69" s="514">
        <f t="shared" si="3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4"/>
        <v>0</v>
      </c>
      <c r="J70" s="511"/>
      <c r="K70" s="525"/>
      <c r="L70" s="514">
        <f t="shared" si="3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4"/>
        <v>0</v>
      </c>
      <c r="J71" s="511"/>
      <c r="K71" s="525"/>
      <c r="L71" s="514">
        <f t="shared" si="3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4"/>
        <v>0</v>
      </c>
      <c r="J72" s="511"/>
      <c r="K72" s="532"/>
      <c r="L72" s="533">
        <f t="shared" si="3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14866883.030000001</v>
      </c>
      <c r="F73" s="375"/>
      <c r="G73" s="375">
        <f>SUM(G17:G72)</f>
        <v>54724237.386704735</v>
      </c>
      <c r="H73" s="375">
        <f>SUM(H17:H72)</f>
        <v>54724237.386704735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1848781.0485526482</v>
      </c>
      <c r="N87" s="546">
        <f>IF(J92&lt;D11,0,VLOOKUP(J92,C17:O72,11))</f>
        <v>1848781.0485526482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1802612.7030078021</v>
      </c>
      <c r="N88" s="550">
        <f>IF(J92&lt;D11,0,VLOOKUP(J92,C99:P154,7))</f>
        <v>1802612.7030078021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-46168.34554484603</v>
      </c>
      <c r="N89" s="555">
        <f>+N88-N87</f>
        <v>-46168.34554484603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337883.70454545453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5" si="33">H99</f>
        <v>1018506.1541813499</v>
      </c>
      <c r="M99" s="519">
        <f t="shared" ref="M99:M105" si="34">IF(L99&lt;&gt;0,+H99-L99,0)</f>
        <v>0</v>
      </c>
      <c r="N99" s="518">
        <f t="shared" ref="N99:N105" si="35">I99</f>
        <v>1018506.1541813499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33"/>
        <v>2295188.8876024</v>
      </c>
      <c r="M100" s="519">
        <f t="shared" si="34"/>
        <v>0</v>
      </c>
      <c r="N100" s="518">
        <f t="shared" si="35"/>
        <v>2295188.8876024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37">+I101-H101</f>
        <v>0</v>
      </c>
      <c r="K101" s="514"/>
      <c r="L101" s="518">
        <f t="shared" si="33"/>
        <v>2166100.4168751929</v>
      </c>
      <c r="M101" s="519">
        <f t="shared" si="34"/>
        <v>0</v>
      </c>
      <c r="N101" s="518">
        <f t="shared" si="35"/>
        <v>2166100.4168751929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37"/>
        <v>0</v>
      </c>
      <c r="K102" s="514"/>
      <c r="L102" s="518">
        <f t="shared" si="33"/>
        <v>2053277.0180077213</v>
      </c>
      <c r="M102" s="519">
        <f t="shared" si="34"/>
        <v>0</v>
      </c>
      <c r="N102" s="518">
        <f t="shared" si="35"/>
        <v>2053277.0180077213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6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37"/>
        <v>0</v>
      </c>
      <c r="K103" s="514"/>
      <c r="L103" s="518">
        <f t="shared" si="33"/>
        <v>1793928.9872663962</v>
      </c>
      <c r="M103" s="519">
        <f t="shared" si="34"/>
        <v>0</v>
      </c>
      <c r="N103" s="518">
        <f t="shared" si="35"/>
        <v>1793928.9872663962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6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37"/>
        <v>0</v>
      </c>
      <c r="K104" s="514"/>
      <c r="L104" s="518">
        <f t="shared" si="33"/>
        <v>1767827.9448754457</v>
      </c>
      <c r="M104" s="519">
        <f t="shared" si="34"/>
        <v>0</v>
      </c>
      <c r="N104" s="518">
        <f t="shared" si="35"/>
        <v>1767827.9448754457</v>
      </c>
      <c r="O104" s="514">
        <f t="shared" ref="O104:O130" si="38">IF(N104&lt;&gt;0,+I104-N104,0)</f>
        <v>0</v>
      </c>
      <c r="P104" s="514">
        <f t="shared" ref="P104:P130" si="39">+O104-M104</f>
        <v>0</v>
      </c>
    </row>
    <row r="105" spans="1:16" ht="12.5">
      <c r="B105" s="195" t="str">
        <f t="shared" si="36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37"/>
        <v>0</v>
      </c>
      <c r="K105" s="514"/>
      <c r="L105" s="518">
        <f t="shared" si="33"/>
        <v>1745509.3465257157</v>
      </c>
      <c r="M105" s="519">
        <f t="shared" si="34"/>
        <v>0</v>
      </c>
      <c r="N105" s="518">
        <f t="shared" si="35"/>
        <v>1745509.3465257157</v>
      </c>
      <c r="O105" s="514">
        <f t="shared" si="38"/>
        <v>0</v>
      </c>
      <c r="P105" s="514">
        <f t="shared" si="39"/>
        <v>0</v>
      </c>
    </row>
    <row r="106" spans="1:16" ht="12.5">
      <c r="B106" s="195" t="str">
        <f t="shared" si="36"/>
        <v/>
      </c>
      <c r="C106" s="507">
        <f>IF(D93="","-",+C105+1)</f>
        <v>2021</v>
      </c>
      <c r="D106" s="629">
        <v>12758649.310719822</v>
      </c>
      <c r="E106" s="630">
        <v>362606.90243902442</v>
      </c>
      <c r="F106" s="631">
        <v>12396042.408280797</v>
      </c>
      <c r="G106" s="631">
        <v>12577345.859500309</v>
      </c>
      <c r="H106" s="633">
        <v>1790314.5874907523</v>
      </c>
      <c r="I106" s="634">
        <v>1790314.5874907523</v>
      </c>
      <c r="J106" s="514">
        <f t="shared" si="37"/>
        <v>0</v>
      </c>
      <c r="K106" s="514"/>
      <c r="L106" s="518">
        <f t="shared" ref="L106" si="40">H106</f>
        <v>1790314.5874907523</v>
      </c>
      <c r="M106" s="519">
        <f t="shared" ref="M106" si="41">IF(L106&lt;&gt;0,+H106-L106,0)</f>
        <v>0</v>
      </c>
      <c r="N106" s="518">
        <f t="shared" ref="N106" si="42">I106</f>
        <v>1790314.5874907523</v>
      </c>
      <c r="O106" s="514">
        <f t="shared" ref="O106" si="43">IF(N106&lt;&gt;0,+I106-N106,0)</f>
        <v>0</v>
      </c>
      <c r="P106" s="514">
        <f t="shared" ref="P106" si="44">+O106-M106</f>
        <v>0</v>
      </c>
    </row>
    <row r="107" spans="1:16" ht="13">
      <c r="B107" s="195" t="str">
        <f t="shared" si="36"/>
        <v/>
      </c>
      <c r="C107" s="669">
        <f>IF(D93="","-",+C106+1)</f>
        <v>2022</v>
      </c>
      <c r="D107" s="374">
        <v>12396042.408280797</v>
      </c>
      <c r="E107" s="522">
        <v>353973.40476190473</v>
      </c>
      <c r="F107" s="523">
        <v>12042069.003518892</v>
      </c>
      <c r="G107" s="523">
        <v>12219055.705899846</v>
      </c>
      <c r="H107" s="526">
        <v>1789197.3319919659</v>
      </c>
      <c r="I107" s="577">
        <v>1789197.3319919659</v>
      </c>
      <c r="J107" s="514">
        <f t="shared" si="37"/>
        <v>0</v>
      </c>
      <c r="K107" s="514"/>
      <c r="L107" s="525"/>
      <c r="M107" s="514">
        <f t="shared" ref="M107:M130" si="45">IF(L107&lt;&gt;0,+H107-L107,0)</f>
        <v>0</v>
      </c>
      <c r="N107" s="525"/>
      <c r="O107" s="514">
        <f t="shared" si="38"/>
        <v>0</v>
      </c>
      <c r="P107" s="514">
        <f t="shared" si="39"/>
        <v>0</v>
      </c>
    </row>
    <row r="108" spans="1:16" ht="12.5">
      <c r="B108" s="195" t="str">
        <f t="shared" si="36"/>
        <v/>
      </c>
      <c r="C108" s="507">
        <f>IF(D93="","-",+C107+1)</f>
        <v>2023</v>
      </c>
      <c r="D108" s="374">
        <f>IF(F107+SUM(E$99:E107)=D$92,F107,D$92-SUM(E$99:E107))</f>
        <v>12042069.003518892</v>
      </c>
      <c r="E108" s="522">
        <f t="shared" ref="E108:E154" si="46">IF(+$J$96&lt;F107,$J$96,D108)</f>
        <v>337883.70454545453</v>
      </c>
      <c r="F108" s="523">
        <f t="shared" ref="F108:F154" si="47">+D108-E108</f>
        <v>11704185.298973437</v>
      </c>
      <c r="G108" s="523">
        <f t="shared" ref="G108:G154" si="48">+(F108+D108)/2</f>
        <v>11873127.151246164</v>
      </c>
      <c r="H108" s="526">
        <f t="shared" ref="H108:H154" si="49">+J$94*G108+E108</f>
        <v>1802612.7030078021</v>
      </c>
      <c r="I108" s="577">
        <f t="shared" ref="I108:I154" si="50">+J$95*G108+E108</f>
        <v>1802612.7030078021</v>
      </c>
      <c r="J108" s="514">
        <f t="shared" si="37"/>
        <v>0</v>
      </c>
      <c r="K108" s="514"/>
      <c r="L108" s="525"/>
      <c r="M108" s="514">
        <f t="shared" si="45"/>
        <v>0</v>
      </c>
      <c r="N108" s="525"/>
      <c r="O108" s="514">
        <f t="shared" si="38"/>
        <v>0</v>
      </c>
      <c r="P108" s="514">
        <f t="shared" si="39"/>
        <v>0</v>
      </c>
    </row>
    <row r="109" spans="1:16" ht="12.5">
      <c r="B109" s="195" t="str">
        <f t="shared" si="36"/>
        <v/>
      </c>
      <c r="C109" s="507">
        <f>IF(D93="","-",+C108+1)</f>
        <v>2024</v>
      </c>
      <c r="D109" s="374">
        <f>IF(F108+SUM(E$99:E108)=D$92,F108,D$92-SUM(E$99:E108))</f>
        <v>11704185.298973437</v>
      </c>
      <c r="E109" s="522">
        <f t="shared" si="46"/>
        <v>337883.70454545453</v>
      </c>
      <c r="F109" s="523">
        <f t="shared" si="47"/>
        <v>11366301.594427982</v>
      </c>
      <c r="G109" s="523">
        <f t="shared" si="48"/>
        <v>11535243.446700711</v>
      </c>
      <c r="H109" s="526">
        <f t="shared" si="49"/>
        <v>1760929.6608023907</v>
      </c>
      <c r="I109" s="577">
        <f t="shared" si="50"/>
        <v>1760929.6608023907</v>
      </c>
      <c r="J109" s="514">
        <f t="shared" si="37"/>
        <v>0</v>
      </c>
      <c r="K109" s="514"/>
      <c r="L109" s="525"/>
      <c r="M109" s="514">
        <f t="shared" si="45"/>
        <v>0</v>
      </c>
      <c r="N109" s="525"/>
      <c r="O109" s="514">
        <f t="shared" si="38"/>
        <v>0</v>
      </c>
      <c r="P109" s="514">
        <f t="shared" si="39"/>
        <v>0</v>
      </c>
    </row>
    <row r="110" spans="1:16" ht="12.5">
      <c r="B110" s="195" t="str">
        <f t="shared" si="36"/>
        <v/>
      </c>
      <c r="C110" s="507">
        <f>IF(D93="","-",+C109+1)</f>
        <v>2025</v>
      </c>
      <c r="D110" s="374">
        <f>IF(F109+SUM(E$99:E109)=D$92,F109,D$92-SUM(E$99:E109))</f>
        <v>11366301.594427982</v>
      </c>
      <c r="E110" s="522">
        <f t="shared" si="46"/>
        <v>337883.70454545453</v>
      </c>
      <c r="F110" s="523">
        <f t="shared" si="47"/>
        <v>11028417.889882527</v>
      </c>
      <c r="G110" s="523">
        <f t="shared" si="48"/>
        <v>11197359.742155254</v>
      </c>
      <c r="H110" s="526">
        <f t="shared" si="49"/>
        <v>1719246.618596979</v>
      </c>
      <c r="I110" s="577">
        <f t="shared" si="50"/>
        <v>1719246.618596979</v>
      </c>
      <c r="J110" s="514">
        <f t="shared" si="37"/>
        <v>0</v>
      </c>
      <c r="K110" s="514"/>
      <c r="L110" s="525"/>
      <c r="M110" s="514">
        <f t="shared" si="45"/>
        <v>0</v>
      </c>
      <c r="N110" s="525"/>
      <c r="O110" s="514">
        <f t="shared" si="38"/>
        <v>0</v>
      </c>
      <c r="P110" s="514">
        <f t="shared" si="39"/>
        <v>0</v>
      </c>
    </row>
    <row r="111" spans="1:16" ht="12.5">
      <c r="B111" s="195" t="str">
        <f t="shared" si="36"/>
        <v/>
      </c>
      <c r="C111" s="507">
        <f>IF(D93="","-",+C110+1)</f>
        <v>2026</v>
      </c>
      <c r="D111" s="374">
        <f>IF(F110+SUM(E$99:E110)=D$92,F110,D$92-SUM(E$99:E110))</f>
        <v>11028417.889882527</v>
      </c>
      <c r="E111" s="522">
        <f t="shared" si="46"/>
        <v>337883.70454545453</v>
      </c>
      <c r="F111" s="523">
        <f t="shared" si="47"/>
        <v>10690534.185337072</v>
      </c>
      <c r="G111" s="523">
        <f t="shared" si="48"/>
        <v>10859476.037609801</v>
      </c>
      <c r="H111" s="526">
        <f t="shared" si="49"/>
        <v>1677563.5763915675</v>
      </c>
      <c r="I111" s="577">
        <f t="shared" si="50"/>
        <v>1677563.5763915675</v>
      </c>
      <c r="J111" s="514">
        <f t="shared" si="37"/>
        <v>0</v>
      </c>
      <c r="K111" s="514"/>
      <c r="L111" s="525"/>
      <c r="M111" s="514">
        <f t="shared" si="45"/>
        <v>0</v>
      </c>
      <c r="N111" s="525"/>
      <c r="O111" s="514">
        <f t="shared" si="38"/>
        <v>0</v>
      </c>
      <c r="P111" s="514">
        <f t="shared" si="39"/>
        <v>0</v>
      </c>
    </row>
    <row r="112" spans="1:16" ht="12.5">
      <c r="B112" s="195" t="str">
        <f t="shared" si="36"/>
        <v/>
      </c>
      <c r="C112" s="507">
        <f>IF(D93="","-",+C111+1)</f>
        <v>2027</v>
      </c>
      <c r="D112" s="374">
        <f>IF(F111+SUM(E$99:E111)=D$92,F111,D$92-SUM(E$99:E111))</f>
        <v>10690534.185337072</v>
      </c>
      <c r="E112" s="522">
        <f t="shared" si="46"/>
        <v>337883.70454545453</v>
      </c>
      <c r="F112" s="523">
        <f t="shared" si="47"/>
        <v>10352650.480791617</v>
      </c>
      <c r="G112" s="523">
        <f t="shared" si="48"/>
        <v>10521592.333064344</v>
      </c>
      <c r="H112" s="526">
        <f t="shared" si="49"/>
        <v>1635880.5341861558</v>
      </c>
      <c r="I112" s="577">
        <f t="shared" si="50"/>
        <v>1635880.5341861558</v>
      </c>
      <c r="J112" s="514">
        <f t="shared" si="37"/>
        <v>0</v>
      </c>
      <c r="K112" s="514"/>
      <c r="L112" s="525"/>
      <c r="M112" s="514">
        <f t="shared" si="45"/>
        <v>0</v>
      </c>
      <c r="N112" s="525"/>
      <c r="O112" s="514">
        <f t="shared" si="38"/>
        <v>0</v>
      </c>
      <c r="P112" s="514">
        <f t="shared" si="39"/>
        <v>0</v>
      </c>
    </row>
    <row r="113" spans="2:16" ht="12.5">
      <c r="B113" s="195" t="str">
        <f t="shared" si="36"/>
        <v/>
      </c>
      <c r="C113" s="507">
        <f>IF(D93="","-",+C112+1)</f>
        <v>2028</v>
      </c>
      <c r="D113" s="374">
        <f>IF(F112+SUM(E$99:E112)=D$92,F112,D$92-SUM(E$99:E112))</f>
        <v>10352650.480791617</v>
      </c>
      <c r="E113" s="522">
        <f t="shared" si="46"/>
        <v>337883.70454545453</v>
      </c>
      <c r="F113" s="523">
        <f t="shared" si="47"/>
        <v>10014766.776246162</v>
      </c>
      <c r="G113" s="523">
        <f t="shared" si="48"/>
        <v>10183708.628518891</v>
      </c>
      <c r="H113" s="526">
        <f t="shared" si="49"/>
        <v>1594197.4919807443</v>
      </c>
      <c r="I113" s="577">
        <f t="shared" si="50"/>
        <v>1594197.4919807443</v>
      </c>
      <c r="J113" s="514">
        <f t="shared" si="37"/>
        <v>0</v>
      </c>
      <c r="K113" s="514"/>
      <c r="L113" s="525"/>
      <c r="M113" s="514">
        <f t="shared" si="45"/>
        <v>0</v>
      </c>
      <c r="N113" s="525"/>
      <c r="O113" s="514">
        <f t="shared" si="38"/>
        <v>0</v>
      </c>
      <c r="P113" s="514">
        <f t="shared" si="39"/>
        <v>0</v>
      </c>
    </row>
    <row r="114" spans="2:16" ht="12.5">
      <c r="B114" s="195" t="str">
        <f t="shared" si="36"/>
        <v/>
      </c>
      <c r="C114" s="507">
        <f>IF(D93="","-",+C113+1)</f>
        <v>2029</v>
      </c>
      <c r="D114" s="374">
        <f>IF(F113+SUM(E$99:E113)=D$92,F113,D$92-SUM(E$99:E113))</f>
        <v>10014766.776246162</v>
      </c>
      <c r="E114" s="522">
        <f t="shared" si="46"/>
        <v>337883.70454545453</v>
      </c>
      <c r="F114" s="523">
        <f t="shared" si="47"/>
        <v>9676883.0717007071</v>
      </c>
      <c r="G114" s="523">
        <f t="shared" si="48"/>
        <v>9845824.9239734337</v>
      </c>
      <c r="H114" s="526">
        <f t="shared" si="49"/>
        <v>1552514.4497753326</v>
      </c>
      <c r="I114" s="577">
        <f t="shared" si="50"/>
        <v>1552514.4497753326</v>
      </c>
      <c r="J114" s="514">
        <f t="shared" si="37"/>
        <v>0</v>
      </c>
      <c r="K114" s="514"/>
      <c r="L114" s="525"/>
      <c r="M114" s="514">
        <f t="shared" si="45"/>
        <v>0</v>
      </c>
      <c r="N114" s="525"/>
      <c r="O114" s="514">
        <f t="shared" si="38"/>
        <v>0</v>
      </c>
      <c r="P114" s="514">
        <f t="shared" si="39"/>
        <v>0</v>
      </c>
    </row>
    <row r="115" spans="2:16" ht="12.5">
      <c r="B115" s="195" t="str">
        <f t="shared" si="36"/>
        <v/>
      </c>
      <c r="C115" s="507">
        <f>IF(D93="","-",+C114+1)</f>
        <v>2030</v>
      </c>
      <c r="D115" s="374">
        <f>IF(F114+SUM(E$99:E114)=D$92,F114,D$92-SUM(E$99:E114))</f>
        <v>9676883.0717007071</v>
      </c>
      <c r="E115" s="522">
        <f t="shared" si="46"/>
        <v>337883.70454545453</v>
      </c>
      <c r="F115" s="523">
        <f t="shared" si="47"/>
        <v>9338999.367155252</v>
      </c>
      <c r="G115" s="523">
        <f t="shared" si="48"/>
        <v>9507941.2194279805</v>
      </c>
      <c r="H115" s="526">
        <f t="shared" si="49"/>
        <v>1510831.4075699211</v>
      </c>
      <c r="I115" s="577">
        <f t="shared" si="50"/>
        <v>1510831.4075699211</v>
      </c>
      <c r="J115" s="514">
        <f t="shared" si="37"/>
        <v>0</v>
      </c>
      <c r="K115" s="514"/>
      <c r="L115" s="525"/>
      <c r="M115" s="514">
        <f t="shared" si="45"/>
        <v>0</v>
      </c>
      <c r="N115" s="525"/>
      <c r="O115" s="514">
        <f t="shared" si="38"/>
        <v>0</v>
      </c>
      <c r="P115" s="514">
        <f t="shared" si="39"/>
        <v>0</v>
      </c>
    </row>
    <row r="116" spans="2:16" ht="12.5">
      <c r="B116" s="195" t="str">
        <f t="shared" si="36"/>
        <v/>
      </c>
      <c r="C116" s="507">
        <f>IF(D93="","-",+C115+1)</f>
        <v>2031</v>
      </c>
      <c r="D116" s="374">
        <f>IF(F115+SUM(E$99:E115)=D$92,F115,D$92-SUM(E$99:E115))</f>
        <v>9338999.367155252</v>
      </c>
      <c r="E116" s="522">
        <f t="shared" si="46"/>
        <v>337883.70454545453</v>
      </c>
      <c r="F116" s="523">
        <f t="shared" si="47"/>
        <v>9001115.662609797</v>
      </c>
      <c r="G116" s="523">
        <f t="shared" si="48"/>
        <v>9170057.5148825236</v>
      </c>
      <c r="H116" s="526">
        <f t="shared" si="49"/>
        <v>1469148.3653645094</v>
      </c>
      <c r="I116" s="577">
        <f t="shared" si="50"/>
        <v>1469148.3653645094</v>
      </c>
      <c r="J116" s="514">
        <f t="shared" si="37"/>
        <v>0</v>
      </c>
      <c r="K116" s="514"/>
      <c r="L116" s="525"/>
      <c r="M116" s="514">
        <f t="shared" si="45"/>
        <v>0</v>
      </c>
      <c r="N116" s="525"/>
      <c r="O116" s="514">
        <f t="shared" si="38"/>
        <v>0</v>
      </c>
      <c r="P116" s="514">
        <f t="shared" si="39"/>
        <v>0</v>
      </c>
    </row>
    <row r="117" spans="2:16" ht="12.5">
      <c r="B117" s="195" t="str">
        <f t="shared" si="36"/>
        <v/>
      </c>
      <c r="C117" s="507">
        <f>IF(D93="","-",+C116+1)</f>
        <v>2032</v>
      </c>
      <c r="D117" s="374">
        <f>IF(F116+SUM(E$99:E116)=D$92,F116,D$92-SUM(E$99:E116))</f>
        <v>9001115.662609797</v>
      </c>
      <c r="E117" s="522">
        <f t="shared" si="46"/>
        <v>337883.70454545453</v>
      </c>
      <c r="F117" s="523">
        <f t="shared" si="47"/>
        <v>8663231.9580643419</v>
      </c>
      <c r="G117" s="523">
        <f t="shared" si="48"/>
        <v>8832173.8103370704</v>
      </c>
      <c r="H117" s="526">
        <f t="shared" si="49"/>
        <v>1427465.3231590979</v>
      </c>
      <c r="I117" s="577">
        <f t="shared" si="50"/>
        <v>1427465.3231590979</v>
      </c>
      <c r="J117" s="514">
        <f t="shared" si="37"/>
        <v>0</v>
      </c>
      <c r="K117" s="514"/>
      <c r="L117" s="525"/>
      <c r="M117" s="514">
        <f t="shared" si="45"/>
        <v>0</v>
      </c>
      <c r="N117" s="525"/>
      <c r="O117" s="514">
        <f t="shared" si="38"/>
        <v>0</v>
      </c>
      <c r="P117" s="514">
        <f t="shared" si="39"/>
        <v>0</v>
      </c>
    </row>
    <row r="118" spans="2:16" ht="12.5">
      <c r="B118" s="195" t="str">
        <f t="shared" si="36"/>
        <v/>
      </c>
      <c r="C118" s="507">
        <f>IF(D93="","-",+C117+1)</f>
        <v>2033</v>
      </c>
      <c r="D118" s="374">
        <f>IF(F117+SUM(E$99:E117)=D$92,F117,D$92-SUM(E$99:E117))</f>
        <v>8663231.9580643419</v>
      </c>
      <c r="E118" s="522">
        <f t="shared" si="46"/>
        <v>337883.70454545453</v>
      </c>
      <c r="F118" s="523">
        <f t="shared" si="47"/>
        <v>8325348.2535188878</v>
      </c>
      <c r="G118" s="523">
        <f t="shared" si="48"/>
        <v>8494290.1057916153</v>
      </c>
      <c r="H118" s="526">
        <f t="shared" si="49"/>
        <v>1385782.2809536865</v>
      </c>
      <c r="I118" s="577">
        <f t="shared" si="50"/>
        <v>1385782.2809536865</v>
      </c>
      <c r="J118" s="514">
        <f t="shared" si="37"/>
        <v>0</v>
      </c>
      <c r="K118" s="514"/>
      <c r="L118" s="525"/>
      <c r="M118" s="514">
        <f t="shared" si="45"/>
        <v>0</v>
      </c>
      <c r="N118" s="525"/>
      <c r="O118" s="514">
        <f t="shared" si="38"/>
        <v>0</v>
      </c>
      <c r="P118" s="514">
        <f t="shared" si="39"/>
        <v>0</v>
      </c>
    </row>
    <row r="119" spans="2:16" ht="12.5">
      <c r="B119" s="195" t="str">
        <f t="shared" si="36"/>
        <v/>
      </c>
      <c r="C119" s="507">
        <f>IF(D93="","-",+C118+1)</f>
        <v>2034</v>
      </c>
      <c r="D119" s="374">
        <f>IF(F118+SUM(E$99:E118)=D$92,F118,D$92-SUM(E$99:E118))</f>
        <v>8325348.2535188878</v>
      </c>
      <c r="E119" s="522">
        <f t="shared" si="46"/>
        <v>337883.70454545453</v>
      </c>
      <c r="F119" s="523">
        <f t="shared" si="47"/>
        <v>7987464.5489734337</v>
      </c>
      <c r="G119" s="523">
        <f t="shared" si="48"/>
        <v>8156406.4012461603</v>
      </c>
      <c r="H119" s="526">
        <f t="shared" si="49"/>
        <v>1344099.2387482747</v>
      </c>
      <c r="I119" s="577">
        <f t="shared" si="50"/>
        <v>1344099.2387482747</v>
      </c>
      <c r="J119" s="514">
        <f t="shared" si="37"/>
        <v>0</v>
      </c>
      <c r="K119" s="514"/>
      <c r="L119" s="525"/>
      <c r="M119" s="514">
        <f t="shared" si="45"/>
        <v>0</v>
      </c>
      <c r="N119" s="525"/>
      <c r="O119" s="514">
        <f t="shared" si="38"/>
        <v>0</v>
      </c>
      <c r="P119" s="514">
        <f t="shared" si="39"/>
        <v>0</v>
      </c>
    </row>
    <row r="120" spans="2:16" ht="12.5">
      <c r="B120" s="195" t="str">
        <f t="shared" si="36"/>
        <v/>
      </c>
      <c r="C120" s="507">
        <f>IF(D93="","-",+C119+1)</f>
        <v>2035</v>
      </c>
      <c r="D120" s="374">
        <f>IF(F119+SUM(E$99:E119)=D$92,F119,D$92-SUM(E$99:E119))</f>
        <v>7987464.5489734337</v>
      </c>
      <c r="E120" s="522">
        <f t="shared" si="46"/>
        <v>337883.70454545453</v>
      </c>
      <c r="F120" s="523">
        <f t="shared" si="47"/>
        <v>7649580.8444279796</v>
      </c>
      <c r="G120" s="523">
        <f t="shared" si="48"/>
        <v>7818522.6967007071</v>
      </c>
      <c r="H120" s="526">
        <f t="shared" si="49"/>
        <v>1302416.1965428635</v>
      </c>
      <c r="I120" s="577">
        <f t="shared" si="50"/>
        <v>1302416.1965428635</v>
      </c>
      <c r="J120" s="514">
        <f t="shared" si="37"/>
        <v>0</v>
      </c>
      <c r="K120" s="514"/>
      <c r="L120" s="525"/>
      <c r="M120" s="514">
        <f t="shared" si="45"/>
        <v>0</v>
      </c>
      <c r="N120" s="525"/>
      <c r="O120" s="514">
        <f t="shared" si="38"/>
        <v>0</v>
      </c>
      <c r="P120" s="514">
        <f t="shared" si="39"/>
        <v>0</v>
      </c>
    </row>
    <row r="121" spans="2:16" ht="12.5">
      <c r="B121" s="195" t="str">
        <f t="shared" si="36"/>
        <v/>
      </c>
      <c r="C121" s="507">
        <f>IF(D93="","-",+C120+1)</f>
        <v>2036</v>
      </c>
      <c r="D121" s="374">
        <f>IF(F120+SUM(E$99:E120)=D$92,F120,D$92-SUM(E$99:E120))</f>
        <v>7649580.8444279796</v>
      </c>
      <c r="E121" s="522">
        <f t="shared" si="46"/>
        <v>337883.70454545453</v>
      </c>
      <c r="F121" s="523">
        <f t="shared" si="47"/>
        <v>7311697.1398825254</v>
      </c>
      <c r="G121" s="523">
        <f t="shared" si="48"/>
        <v>7480638.992155252</v>
      </c>
      <c r="H121" s="526">
        <f t="shared" si="49"/>
        <v>1260733.1543374518</v>
      </c>
      <c r="I121" s="577">
        <f t="shared" si="50"/>
        <v>1260733.1543374518</v>
      </c>
      <c r="J121" s="514">
        <f t="shared" si="37"/>
        <v>0</v>
      </c>
      <c r="K121" s="514"/>
      <c r="L121" s="525"/>
      <c r="M121" s="514">
        <f t="shared" si="45"/>
        <v>0</v>
      </c>
      <c r="N121" s="525"/>
      <c r="O121" s="514">
        <f t="shared" si="38"/>
        <v>0</v>
      </c>
      <c r="P121" s="514">
        <f t="shared" si="39"/>
        <v>0</v>
      </c>
    </row>
    <row r="122" spans="2:16" ht="12.5">
      <c r="B122" s="195" t="str">
        <f t="shared" si="36"/>
        <v/>
      </c>
      <c r="C122" s="507">
        <f>IF(D93="","-",+C121+1)</f>
        <v>2037</v>
      </c>
      <c r="D122" s="374">
        <f>IF(F121+SUM(E$99:E121)=D$92,F121,D$92-SUM(E$99:E121))</f>
        <v>7311697.1398825254</v>
      </c>
      <c r="E122" s="522">
        <f t="shared" si="46"/>
        <v>337883.70454545453</v>
      </c>
      <c r="F122" s="523">
        <f t="shared" si="47"/>
        <v>6973813.4353370713</v>
      </c>
      <c r="G122" s="523">
        <f t="shared" si="48"/>
        <v>7142755.2876097988</v>
      </c>
      <c r="H122" s="526">
        <f t="shared" si="49"/>
        <v>1219050.1121320406</v>
      </c>
      <c r="I122" s="577">
        <f t="shared" si="50"/>
        <v>1219050.1121320406</v>
      </c>
      <c r="J122" s="514">
        <f t="shared" si="37"/>
        <v>0</v>
      </c>
      <c r="K122" s="514"/>
      <c r="L122" s="525"/>
      <c r="M122" s="514">
        <f t="shared" si="45"/>
        <v>0</v>
      </c>
      <c r="N122" s="525"/>
      <c r="O122" s="514">
        <f t="shared" si="38"/>
        <v>0</v>
      </c>
      <c r="P122" s="514">
        <f t="shared" si="39"/>
        <v>0</v>
      </c>
    </row>
    <row r="123" spans="2:16" ht="12.5">
      <c r="B123" s="195" t="str">
        <f t="shared" si="36"/>
        <v/>
      </c>
      <c r="C123" s="507">
        <f>IF(D93="","-",+C122+1)</f>
        <v>2038</v>
      </c>
      <c r="D123" s="374">
        <f>IF(F122+SUM(E$99:E122)=D$92,F122,D$92-SUM(E$99:E122))</f>
        <v>6973813.4353370713</v>
      </c>
      <c r="E123" s="522">
        <f t="shared" si="46"/>
        <v>337883.70454545453</v>
      </c>
      <c r="F123" s="523">
        <f t="shared" si="47"/>
        <v>6635929.7307916172</v>
      </c>
      <c r="G123" s="523">
        <f t="shared" si="48"/>
        <v>6804871.5830643438</v>
      </c>
      <c r="H123" s="526">
        <f t="shared" si="49"/>
        <v>1177367.0699266288</v>
      </c>
      <c r="I123" s="577">
        <f t="shared" si="50"/>
        <v>1177367.0699266288</v>
      </c>
      <c r="J123" s="514">
        <f t="shared" si="37"/>
        <v>0</v>
      </c>
      <c r="K123" s="514"/>
      <c r="L123" s="525"/>
      <c r="M123" s="514">
        <f t="shared" si="45"/>
        <v>0</v>
      </c>
      <c r="N123" s="525"/>
      <c r="O123" s="514">
        <f t="shared" si="38"/>
        <v>0</v>
      </c>
      <c r="P123" s="514">
        <f t="shared" si="39"/>
        <v>0</v>
      </c>
    </row>
    <row r="124" spans="2:16" ht="12.5">
      <c r="B124" s="195" t="str">
        <f t="shared" si="36"/>
        <v/>
      </c>
      <c r="C124" s="507">
        <f>IF(D93="","-",+C123+1)</f>
        <v>2039</v>
      </c>
      <c r="D124" s="374">
        <f>IF(F123+SUM(E$99:E123)=D$92,F123,D$92-SUM(E$99:E123))</f>
        <v>6635929.7307916172</v>
      </c>
      <c r="E124" s="522">
        <f t="shared" si="46"/>
        <v>337883.70454545453</v>
      </c>
      <c r="F124" s="523">
        <f t="shared" si="47"/>
        <v>6298046.0262461631</v>
      </c>
      <c r="G124" s="523">
        <f t="shared" si="48"/>
        <v>6466987.8785188906</v>
      </c>
      <c r="H124" s="526">
        <f t="shared" si="49"/>
        <v>1135684.0277212176</v>
      </c>
      <c r="I124" s="577">
        <f t="shared" si="50"/>
        <v>1135684.0277212176</v>
      </c>
      <c r="J124" s="514">
        <f t="shared" si="37"/>
        <v>0</v>
      </c>
      <c r="K124" s="514"/>
      <c r="L124" s="525"/>
      <c r="M124" s="514">
        <f t="shared" si="45"/>
        <v>0</v>
      </c>
      <c r="N124" s="525"/>
      <c r="O124" s="514">
        <f t="shared" si="38"/>
        <v>0</v>
      </c>
      <c r="P124" s="514">
        <f t="shared" si="39"/>
        <v>0</v>
      </c>
    </row>
    <row r="125" spans="2:16" ht="12.5">
      <c r="B125" s="195" t="str">
        <f t="shared" si="36"/>
        <v/>
      </c>
      <c r="C125" s="507">
        <f>IF(D93="","-",+C124+1)</f>
        <v>2040</v>
      </c>
      <c r="D125" s="374">
        <f>IF(F124+SUM(E$99:E124)=D$92,F124,D$92-SUM(E$99:E124))</f>
        <v>6298046.0262461631</v>
      </c>
      <c r="E125" s="522">
        <f t="shared" si="46"/>
        <v>337883.70454545453</v>
      </c>
      <c r="F125" s="523">
        <f t="shared" si="47"/>
        <v>5960162.3217007089</v>
      </c>
      <c r="G125" s="523">
        <f t="shared" si="48"/>
        <v>6129104.1739734355</v>
      </c>
      <c r="H125" s="526">
        <f t="shared" si="49"/>
        <v>1094000.9855158059</v>
      </c>
      <c r="I125" s="577">
        <f t="shared" si="50"/>
        <v>1094000.9855158059</v>
      </c>
      <c r="J125" s="514">
        <f t="shared" si="37"/>
        <v>0</v>
      </c>
      <c r="K125" s="514"/>
      <c r="L125" s="525"/>
      <c r="M125" s="514">
        <f t="shared" si="45"/>
        <v>0</v>
      </c>
      <c r="N125" s="525"/>
      <c r="O125" s="514">
        <f t="shared" si="38"/>
        <v>0</v>
      </c>
      <c r="P125" s="514">
        <f t="shared" si="39"/>
        <v>0</v>
      </c>
    </row>
    <row r="126" spans="2:16" ht="12.5">
      <c r="B126" s="195" t="str">
        <f t="shared" si="36"/>
        <v/>
      </c>
      <c r="C126" s="507">
        <f>IF(D93="","-",+C125+1)</f>
        <v>2041</v>
      </c>
      <c r="D126" s="374">
        <f>IF(F125+SUM(E$99:E125)=D$92,F125,D$92-SUM(E$99:E125))</f>
        <v>5960162.3217007089</v>
      </c>
      <c r="E126" s="522">
        <f t="shared" si="46"/>
        <v>337883.70454545453</v>
      </c>
      <c r="F126" s="523">
        <f t="shared" si="47"/>
        <v>5622278.6171552548</v>
      </c>
      <c r="G126" s="523">
        <f t="shared" si="48"/>
        <v>5791220.4694279823</v>
      </c>
      <c r="H126" s="526">
        <f t="shared" si="49"/>
        <v>1052317.9433103947</v>
      </c>
      <c r="I126" s="577">
        <f t="shared" si="50"/>
        <v>1052317.9433103947</v>
      </c>
      <c r="J126" s="514">
        <f t="shared" si="37"/>
        <v>0</v>
      </c>
      <c r="K126" s="514"/>
      <c r="L126" s="525"/>
      <c r="M126" s="514">
        <f t="shared" si="45"/>
        <v>0</v>
      </c>
      <c r="N126" s="525"/>
      <c r="O126" s="514">
        <f t="shared" si="38"/>
        <v>0</v>
      </c>
      <c r="P126" s="514">
        <f t="shared" si="39"/>
        <v>0</v>
      </c>
    </row>
    <row r="127" spans="2:16" ht="12.5">
      <c r="B127" s="195" t="str">
        <f t="shared" si="36"/>
        <v/>
      </c>
      <c r="C127" s="507">
        <f>IF(D93="","-",+C126+1)</f>
        <v>2042</v>
      </c>
      <c r="D127" s="374">
        <f>IF(F126+SUM(E$99:E126)=D$92,F126,D$92-SUM(E$99:E126))</f>
        <v>5622278.6171552548</v>
      </c>
      <c r="E127" s="522">
        <f t="shared" si="46"/>
        <v>337883.70454545453</v>
      </c>
      <c r="F127" s="523">
        <f t="shared" si="47"/>
        <v>5284394.9126098007</v>
      </c>
      <c r="G127" s="523">
        <f t="shared" si="48"/>
        <v>5453336.7648825273</v>
      </c>
      <c r="H127" s="526">
        <f t="shared" si="49"/>
        <v>1010634.9011049829</v>
      </c>
      <c r="I127" s="577">
        <f t="shared" si="50"/>
        <v>1010634.9011049829</v>
      </c>
      <c r="J127" s="514">
        <f t="shared" si="37"/>
        <v>0</v>
      </c>
      <c r="K127" s="514"/>
      <c r="L127" s="525"/>
      <c r="M127" s="514">
        <f t="shared" si="45"/>
        <v>0</v>
      </c>
      <c r="N127" s="525"/>
      <c r="O127" s="514">
        <f t="shared" si="38"/>
        <v>0</v>
      </c>
      <c r="P127" s="514">
        <f t="shared" si="39"/>
        <v>0</v>
      </c>
    </row>
    <row r="128" spans="2:16" ht="12.5">
      <c r="B128" s="195" t="str">
        <f t="shared" si="36"/>
        <v/>
      </c>
      <c r="C128" s="507">
        <f>IF(D93="","-",+C127+1)</f>
        <v>2043</v>
      </c>
      <c r="D128" s="374">
        <f>IF(F127+SUM(E$99:E127)=D$92,F127,D$92-SUM(E$99:E127))</f>
        <v>5284394.9126098007</v>
      </c>
      <c r="E128" s="522">
        <f t="shared" si="46"/>
        <v>337883.70454545453</v>
      </c>
      <c r="F128" s="523">
        <f t="shared" si="47"/>
        <v>4946511.2080643466</v>
      </c>
      <c r="G128" s="523">
        <f t="shared" si="48"/>
        <v>5115453.0603370741</v>
      </c>
      <c r="H128" s="526">
        <f t="shared" si="49"/>
        <v>968951.8588995717</v>
      </c>
      <c r="I128" s="577">
        <f t="shared" si="50"/>
        <v>968951.8588995717</v>
      </c>
      <c r="J128" s="514">
        <f t="shared" si="37"/>
        <v>0</v>
      </c>
      <c r="K128" s="514"/>
      <c r="L128" s="525"/>
      <c r="M128" s="514">
        <f t="shared" si="45"/>
        <v>0</v>
      </c>
      <c r="N128" s="525"/>
      <c r="O128" s="514">
        <f t="shared" si="38"/>
        <v>0</v>
      </c>
      <c r="P128" s="514">
        <f t="shared" si="39"/>
        <v>0</v>
      </c>
    </row>
    <row r="129" spans="2:16" ht="12.5">
      <c r="B129" s="195" t="str">
        <f t="shared" si="36"/>
        <v/>
      </c>
      <c r="C129" s="507">
        <f>IF(D93="","-",+C128+1)</f>
        <v>2044</v>
      </c>
      <c r="D129" s="374">
        <f>IF(F128+SUM(E$99:E128)=D$92,F128,D$92-SUM(E$99:E128))</f>
        <v>4946511.2080643466</v>
      </c>
      <c r="E129" s="522">
        <f t="shared" si="46"/>
        <v>337883.70454545453</v>
      </c>
      <c r="F129" s="523">
        <f t="shared" si="47"/>
        <v>4608627.5035188925</v>
      </c>
      <c r="G129" s="523">
        <f t="shared" si="48"/>
        <v>4777569.355791619</v>
      </c>
      <c r="H129" s="526">
        <f t="shared" si="49"/>
        <v>927268.81669415999</v>
      </c>
      <c r="I129" s="577">
        <f t="shared" si="50"/>
        <v>927268.81669415999</v>
      </c>
      <c r="J129" s="514">
        <f t="shared" si="37"/>
        <v>0</v>
      </c>
      <c r="K129" s="514"/>
      <c r="L129" s="525"/>
      <c r="M129" s="514">
        <f t="shared" si="45"/>
        <v>0</v>
      </c>
      <c r="N129" s="525"/>
      <c r="O129" s="514">
        <f t="shared" si="38"/>
        <v>0</v>
      </c>
      <c r="P129" s="514">
        <f t="shared" si="39"/>
        <v>0</v>
      </c>
    </row>
    <row r="130" spans="2:16" ht="12.5">
      <c r="B130" s="195" t="str">
        <f t="shared" si="36"/>
        <v/>
      </c>
      <c r="C130" s="507">
        <f>IF(D93="","-",+C129+1)</f>
        <v>2045</v>
      </c>
      <c r="D130" s="374">
        <f>IF(F129+SUM(E$99:E129)=D$92,F129,D$92-SUM(E$99:E129))</f>
        <v>4608627.5035188925</v>
      </c>
      <c r="E130" s="522">
        <f t="shared" si="46"/>
        <v>337883.70454545453</v>
      </c>
      <c r="F130" s="523">
        <f t="shared" si="47"/>
        <v>4270743.7989734383</v>
      </c>
      <c r="G130" s="523">
        <f t="shared" si="48"/>
        <v>4439685.6512461659</v>
      </c>
      <c r="H130" s="526">
        <f t="shared" si="49"/>
        <v>885585.77448874875</v>
      </c>
      <c r="I130" s="577">
        <f t="shared" si="50"/>
        <v>885585.77448874875</v>
      </c>
      <c r="J130" s="514">
        <f t="shared" si="37"/>
        <v>0</v>
      </c>
      <c r="K130" s="514"/>
      <c r="L130" s="525"/>
      <c r="M130" s="514">
        <f t="shared" si="45"/>
        <v>0</v>
      </c>
      <c r="N130" s="525"/>
      <c r="O130" s="514">
        <f t="shared" si="38"/>
        <v>0</v>
      </c>
      <c r="P130" s="514">
        <f t="shared" si="39"/>
        <v>0</v>
      </c>
    </row>
    <row r="131" spans="2:16" ht="12.5">
      <c r="B131" s="195" t="str">
        <f t="shared" si="36"/>
        <v/>
      </c>
      <c r="C131" s="507">
        <f>IF(D93="","-",+C130+1)</f>
        <v>2046</v>
      </c>
      <c r="D131" s="374">
        <f>IF(F130+SUM(E$99:E130)=D$92,F130,D$92-SUM(E$99:E130))</f>
        <v>4270743.7989734383</v>
      </c>
      <c r="E131" s="522">
        <f t="shared" si="46"/>
        <v>337883.70454545453</v>
      </c>
      <c r="F131" s="523">
        <f t="shared" si="47"/>
        <v>3932860.0944279837</v>
      </c>
      <c r="G131" s="523">
        <f t="shared" si="48"/>
        <v>4101801.9467007108</v>
      </c>
      <c r="H131" s="526">
        <f t="shared" si="49"/>
        <v>843902.73228333704</v>
      </c>
      <c r="I131" s="577">
        <f t="shared" si="50"/>
        <v>843902.73228333704</v>
      </c>
      <c r="J131" s="514">
        <f t="shared" si="37"/>
        <v>0</v>
      </c>
      <c r="K131" s="514"/>
      <c r="L131" s="525"/>
      <c r="M131" s="514">
        <f t="shared" ref="M131:M154" si="51">IF(L541&lt;&gt;0,+H541-L541,0)</f>
        <v>0</v>
      </c>
      <c r="N131" s="525"/>
      <c r="O131" s="514">
        <f t="shared" ref="O131:O154" si="52">IF(N541&lt;&gt;0,+I541-N541,0)</f>
        <v>0</v>
      </c>
      <c r="P131" s="514">
        <f t="shared" ref="P131:P154" si="53">+O541-M541</f>
        <v>0</v>
      </c>
    </row>
    <row r="132" spans="2:16" ht="12.5">
      <c r="B132" s="195" t="str">
        <f t="shared" si="36"/>
        <v/>
      </c>
      <c r="C132" s="507">
        <f>IF(D93="","-",+C131+1)</f>
        <v>2047</v>
      </c>
      <c r="D132" s="374">
        <f>IF(F131+SUM(E$99:E131)=D$92,F131,D$92-SUM(E$99:E131))</f>
        <v>3932860.0944279837</v>
      </c>
      <c r="E132" s="522">
        <f t="shared" si="46"/>
        <v>337883.70454545453</v>
      </c>
      <c r="F132" s="523">
        <f t="shared" si="47"/>
        <v>3594976.3898825292</v>
      </c>
      <c r="G132" s="523">
        <f t="shared" si="48"/>
        <v>3763918.2421552567</v>
      </c>
      <c r="H132" s="526">
        <f t="shared" si="49"/>
        <v>802219.69007792557</v>
      </c>
      <c r="I132" s="577">
        <f t="shared" si="50"/>
        <v>802219.69007792557</v>
      </c>
      <c r="J132" s="514">
        <f t="shared" si="37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</row>
    <row r="133" spans="2:16" ht="12.5">
      <c r="B133" s="195" t="str">
        <f t="shared" si="36"/>
        <v/>
      </c>
      <c r="C133" s="507">
        <f>IF(D93="","-",+C132+1)</f>
        <v>2048</v>
      </c>
      <c r="D133" s="374">
        <f>IF(F132+SUM(E$99:E132)=D$92,F132,D$92-SUM(E$99:E132))</f>
        <v>3594976.3898825292</v>
      </c>
      <c r="E133" s="522">
        <f t="shared" si="46"/>
        <v>337883.70454545453</v>
      </c>
      <c r="F133" s="523">
        <f t="shared" si="47"/>
        <v>3257092.6853370746</v>
      </c>
      <c r="G133" s="523">
        <f t="shared" si="48"/>
        <v>3426034.5376098016</v>
      </c>
      <c r="H133" s="526">
        <f t="shared" si="49"/>
        <v>760536.64787251409</v>
      </c>
      <c r="I133" s="577">
        <f t="shared" si="50"/>
        <v>760536.64787251409</v>
      </c>
      <c r="J133" s="514">
        <f t="shared" si="37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</row>
    <row r="134" spans="2:16" ht="12.5">
      <c r="B134" s="195" t="str">
        <f t="shared" si="36"/>
        <v/>
      </c>
      <c r="C134" s="507">
        <f>IF(D93="","-",+C133+1)</f>
        <v>2049</v>
      </c>
      <c r="D134" s="374">
        <f>IF(F133+SUM(E$99:E133)=D$92,F133,D$92-SUM(E$99:E133))</f>
        <v>3257092.6853370746</v>
      </c>
      <c r="E134" s="522">
        <f t="shared" si="46"/>
        <v>337883.70454545453</v>
      </c>
      <c r="F134" s="523">
        <f t="shared" si="47"/>
        <v>2919208.98079162</v>
      </c>
      <c r="G134" s="523">
        <f t="shared" si="48"/>
        <v>3088150.8330643475</v>
      </c>
      <c r="H134" s="526">
        <f t="shared" si="49"/>
        <v>718853.60566710262</v>
      </c>
      <c r="I134" s="577">
        <f t="shared" si="50"/>
        <v>718853.60566710262</v>
      </c>
      <c r="J134" s="514">
        <f t="shared" si="37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</row>
    <row r="135" spans="2:16" ht="12.5">
      <c r="B135" s="195" t="str">
        <f t="shared" si="36"/>
        <v/>
      </c>
      <c r="C135" s="507">
        <f>IF(D93="","-",+C134+1)</f>
        <v>2050</v>
      </c>
      <c r="D135" s="374">
        <f>IF(F134+SUM(E$99:E134)=D$92,F134,D$92-SUM(E$99:E134))</f>
        <v>2919208.98079162</v>
      </c>
      <c r="E135" s="522">
        <f t="shared" si="46"/>
        <v>337883.70454545453</v>
      </c>
      <c r="F135" s="523">
        <f t="shared" si="47"/>
        <v>2581325.2762461654</v>
      </c>
      <c r="G135" s="523">
        <f t="shared" si="48"/>
        <v>2750267.1285188925</v>
      </c>
      <c r="H135" s="526">
        <f t="shared" si="49"/>
        <v>677170.56346169091</v>
      </c>
      <c r="I135" s="577">
        <f t="shared" si="50"/>
        <v>677170.56346169091</v>
      </c>
      <c r="J135" s="514">
        <f t="shared" si="37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</row>
    <row r="136" spans="2:16" ht="12.5">
      <c r="B136" s="195" t="str">
        <f t="shared" si="36"/>
        <v/>
      </c>
      <c r="C136" s="507">
        <f>IF(D93="","-",+C135+1)</f>
        <v>2051</v>
      </c>
      <c r="D136" s="374">
        <f>IF(F135+SUM(E$99:E135)=D$92,F135,D$92-SUM(E$99:E135))</f>
        <v>2581325.2762461654</v>
      </c>
      <c r="E136" s="522">
        <f t="shared" si="46"/>
        <v>337883.70454545453</v>
      </c>
      <c r="F136" s="523">
        <f t="shared" si="47"/>
        <v>2243441.5717007108</v>
      </c>
      <c r="G136" s="523">
        <f t="shared" si="48"/>
        <v>2412383.4239734383</v>
      </c>
      <c r="H136" s="526">
        <f t="shared" si="49"/>
        <v>635487.52125627943</v>
      </c>
      <c r="I136" s="577">
        <f t="shared" si="50"/>
        <v>635487.52125627943</v>
      </c>
      <c r="J136" s="514">
        <f t="shared" si="37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</row>
    <row r="137" spans="2:16" ht="12.5">
      <c r="B137" s="195" t="str">
        <f t="shared" si="36"/>
        <v/>
      </c>
      <c r="C137" s="507">
        <f>IF(D93="","-",+C136+1)</f>
        <v>2052</v>
      </c>
      <c r="D137" s="374">
        <f>IF(F136+SUM(E$99:E136)=D$92,F136,D$92-SUM(E$99:E136))</f>
        <v>2243441.5717007108</v>
      </c>
      <c r="E137" s="522">
        <f t="shared" si="46"/>
        <v>337883.70454545453</v>
      </c>
      <c r="F137" s="523">
        <f t="shared" si="47"/>
        <v>1905557.8671552562</v>
      </c>
      <c r="G137" s="523">
        <f t="shared" si="48"/>
        <v>2074499.7194279835</v>
      </c>
      <c r="H137" s="526">
        <f t="shared" si="49"/>
        <v>593804.47905086796</v>
      </c>
      <c r="I137" s="577">
        <f t="shared" si="50"/>
        <v>593804.47905086796</v>
      </c>
      <c r="J137" s="514">
        <f t="shared" si="37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</row>
    <row r="138" spans="2:16" ht="12.5">
      <c r="B138" s="195" t="str">
        <f t="shared" si="36"/>
        <v/>
      </c>
      <c r="C138" s="507">
        <f>IF(D93="","-",+C137+1)</f>
        <v>2053</v>
      </c>
      <c r="D138" s="374">
        <f>IF(F137+SUM(E$99:E137)=D$92,F137,D$92-SUM(E$99:E137))</f>
        <v>1905557.8671552562</v>
      </c>
      <c r="E138" s="522">
        <f t="shared" si="46"/>
        <v>337883.70454545453</v>
      </c>
      <c r="F138" s="523">
        <f t="shared" si="47"/>
        <v>1567674.1626098016</v>
      </c>
      <c r="G138" s="523">
        <f t="shared" si="48"/>
        <v>1736616.0148825289</v>
      </c>
      <c r="H138" s="526">
        <f t="shared" si="49"/>
        <v>552121.43684545648</v>
      </c>
      <c r="I138" s="577">
        <f t="shared" si="50"/>
        <v>552121.43684545648</v>
      </c>
      <c r="J138" s="514">
        <f t="shared" si="37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</row>
    <row r="139" spans="2:16" ht="12.5">
      <c r="B139" s="195" t="str">
        <f t="shared" si="36"/>
        <v/>
      </c>
      <c r="C139" s="507">
        <f>IF(D93="","-",+C138+1)</f>
        <v>2054</v>
      </c>
      <c r="D139" s="374">
        <f>IF(F138+SUM(E$99:E138)=D$92,F138,D$92-SUM(E$99:E138))</f>
        <v>1567674.1626098016</v>
      </c>
      <c r="E139" s="522">
        <f t="shared" si="46"/>
        <v>337883.70454545453</v>
      </c>
      <c r="F139" s="523">
        <f t="shared" si="47"/>
        <v>1229790.458064347</v>
      </c>
      <c r="G139" s="523">
        <f t="shared" si="48"/>
        <v>1398732.3103370743</v>
      </c>
      <c r="H139" s="526">
        <f t="shared" si="49"/>
        <v>510438.39464004489</v>
      </c>
      <c r="I139" s="577">
        <f t="shared" si="50"/>
        <v>510438.39464004489</v>
      </c>
      <c r="J139" s="514">
        <f t="shared" si="37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</row>
    <row r="140" spans="2:16" ht="12.5">
      <c r="B140" s="195" t="str">
        <f t="shared" si="36"/>
        <v/>
      </c>
      <c r="C140" s="507">
        <f>IF(D93="","-",+C139+1)</f>
        <v>2055</v>
      </c>
      <c r="D140" s="374">
        <f>IF(F139+SUM(E$99:E139)=D$92,F139,D$92-SUM(E$99:E139))</f>
        <v>1229790.458064347</v>
      </c>
      <c r="E140" s="522">
        <f t="shared" si="46"/>
        <v>337883.70454545453</v>
      </c>
      <c r="F140" s="523">
        <f t="shared" si="47"/>
        <v>891906.75351889245</v>
      </c>
      <c r="G140" s="523">
        <f t="shared" si="48"/>
        <v>1060848.6057916197</v>
      </c>
      <c r="H140" s="526">
        <f t="shared" si="49"/>
        <v>468755.35243463336</v>
      </c>
      <c r="I140" s="577">
        <f t="shared" si="50"/>
        <v>468755.35243463336</v>
      </c>
      <c r="J140" s="514">
        <f t="shared" si="37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</row>
    <row r="141" spans="2:16" ht="12.5">
      <c r="B141" s="195" t="str">
        <f t="shared" si="36"/>
        <v/>
      </c>
      <c r="C141" s="507">
        <f>IF(D93="","-",+C140+1)</f>
        <v>2056</v>
      </c>
      <c r="D141" s="374">
        <f>IF(F140+SUM(E$99:E140)=D$92,F140,D$92-SUM(E$99:E140))</f>
        <v>891906.75351889245</v>
      </c>
      <c r="E141" s="522">
        <f t="shared" si="46"/>
        <v>337883.70454545453</v>
      </c>
      <c r="F141" s="523">
        <f t="shared" si="47"/>
        <v>554023.04897343786</v>
      </c>
      <c r="G141" s="523">
        <f t="shared" si="48"/>
        <v>722964.90124616516</v>
      </c>
      <c r="H141" s="526">
        <f t="shared" si="49"/>
        <v>427072.31022922182</v>
      </c>
      <c r="I141" s="577">
        <f t="shared" si="50"/>
        <v>427072.31022922182</v>
      </c>
      <c r="J141" s="514">
        <f t="shared" si="37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</row>
    <row r="142" spans="2:16" ht="12.5">
      <c r="B142" s="195" t="str">
        <f t="shared" si="36"/>
        <v/>
      </c>
      <c r="C142" s="507">
        <f>IF(D93="","-",+C141+1)</f>
        <v>2057</v>
      </c>
      <c r="D142" s="374">
        <f>IF(F141+SUM(E$99:E141)=D$92,F141,D$92-SUM(E$99:E141))</f>
        <v>554023.04897343786</v>
      </c>
      <c r="E142" s="522">
        <f t="shared" si="46"/>
        <v>337883.70454545453</v>
      </c>
      <c r="F142" s="523">
        <f t="shared" si="47"/>
        <v>216139.34442798333</v>
      </c>
      <c r="G142" s="523">
        <f t="shared" si="48"/>
        <v>385081.19670071057</v>
      </c>
      <c r="H142" s="526">
        <f t="shared" si="49"/>
        <v>385389.26802381029</v>
      </c>
      <c r="I142" s="577">
        <f t="shared" si="50"/>
        <v>385389.26802381029</v>
      </c>
      <c r="J142" s="514">
        <f t="shared" si="37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</row>
    <row r="143" spans="2:16" ht="12.5">
      <c r="B143" s="195" t="str">
        <f t="shared" si="36"/>
        <v/>
      </c>
      <c r="C143" s="507">
        <f>IF(D93="","-",+C142+1)</f>
        <v>2058</v>
      </c>
      <c r="D143" s="374">
        <f>IF(F142+SUM(E$99:E142)=D$92,F142,D$92-SUM(E$99:E142))</f>
        <v>216139.34442798333</v>
      </c>
      <c r="E143" s="522">
        <f t="shared" si="46"/>
        <v>216139.34442798333</v>
      </c>
      <c r="F143" s="523">
        <f t="shared" si="47"/>
        <v>0</v>
      </c>
      <c r="G143" s="523">
        <f t="shared" si="48"/>
        <v>108069.67221399167</v>
      </c>
      <c r="H143" s="526">
        <f t="shared" si="49"/>
        <v>229471.36561580835</v>
      </c>
      <c r="I143" s="577">
        <f t="shared" si="50"/>
        <v>229471.36561580835</v>
      </c>
      <c r="J143" s="514">
        <f t="shared" si="37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</row>
    <row r="144" spans="2:16" ht="12.5">
      <c r="B144" s="195" t="str">
        <f t="shared" si="3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6"/>
        <v>0</v>
      </c>
      <c r="F144" s="523">
        <f t="shared" si="47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37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</row>
    <row r="145" spans="2:16" ht="12.5">
      <c r="B145" s="195" t="str">
        <f t="shared" si="3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6"/>
        <v>0</v>
      </c>
      <c r="F145" s="523">
        <f t="shared" si="47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37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</row>
    <row r="146" spans="2:16" ht="12.5">
      <c r="B146" s="195" t="str">
        <f t="shared" si="3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6"/>
        <v>0</v>
      </c>
      <c r="F146" s="523">
        <f t="shared" si="47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37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</row>
    <row r="147" spans="2:16" ht="12.5">
      <c r="B147" s="195" t="str">
        <f t="shared" si="3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6"/>
        <v>0</v>
      </c>
      <c r="F147" s="523">
        <f t="shared" si="47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37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</row>
    <row r="148" spans="2:16" ht="12.5">
      <c r="B148" s="195" t="str">
        <f t="shared" si="3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6"/>
        <v>0</v>
      </c>
      <c r="F148" s="523">
        <f t="shared" si="47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37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</row>
    <row r="149" spans="2:16" ht="12.5">
      <c r="B149" s="195" t="str">
        <f t="shared" si="3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6"/>
        <v>0</v>
      </c>
      <c r="F149" s="523">
        <f t="shared" si="47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37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</row>
    <row r="150" spans="2:16" ht="12.5">
      <c r="B150" s="195" t="str">
        <f t="shared" si="3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6"/>
        <v>0</v>
      </c>
      <c r="F150" s="523">
        <f t="shared" si="47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37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</row>
    <row r="151" spans="2:16" ht="12.5">
      <c r="B151" s="195" t="str">
        <f t="shared" si="3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6"/>
        <v>0</v>
      </c>
      <c r="F151" s="523">
        <f t="shared" si="47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37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</row>
    <row r="152" spans="2:16" ht="12.5">
      <c r="B152" s="195" t="str">
        <f t="shared" si="3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6"/>
        <v>0</v>
      </c>
      <c r="F152" s="523">
        <f t="shared" si="47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37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</row>
    <row r="153" spans="2:16" ht="12.5">
      <c r="B153" s="195" t="str">
        <f t="shared" si="3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6"/>
        <v>0</v>
      </c>
      <c r="F153" s="523">
        <f t="shared" si="47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37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</row>
    <row r="154" spans="2:16" ht="13" thickBot="1">
      <c r="B154" s="195" t="str">
        <f t="shared" si="3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6"/>
        <v>0</v>
      </c>
      <c r="F154" s="523">
        <f t="shared" si="47"/>
        <v>0</v>
      </c>
      <c r="G154" s="523">
        <f t="shared" si="48"/>
        <v>0</v>
      </c>
      <c r="H154" s="526">
        <f t="shared" si="49"/>
        <v>0</v>
      </c>
      <c r="I154" s="577">
        <f t="shared" si="50"/>
        <v>0</v>
      </c>
      <c r="J154" s="514">
        <f t="shared" si="37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</row>
    <row r="155" spans="2:16" ht="12.5">
      <c r="C155" s="374" t="s">
        <v>78</v>
      </c>
      <c r="D155" s="375"/>
      <c r="E155" s="375">
        <f>SUM(E99:E154)</f>
        <v>14866883.000000004</v>
      </c>
      <c r="F155" s="375"/>
      <c r="G155" s="375"/>
      <c r="H155" s="375">
        <f>SUM(H99:H154)</f>
        <v>54939356.533485956</v>
      </c>
      <c r="I155" s="375">
        <f>SUM(I99:I154)</f>
        <v>54939356.533485956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topLeftCell="A10" zoomScaleNormal="100" zoomScaleSheetLayoutView="82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2703461.7094033337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2703461.7094033337</v>
      </c>
      <c r="O6" s="269"/>
      <c r="P6" s="269"/>
    </row>
    <row r="7" spans="1:16" ht="13.5" thickBot="1">
      <c r="C7" s="467" t="s">
        <v>48</v>
      </c>
      <c r="D7" s="624" t="s">
        <v>328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327</v>
      </c>
      <c r="E9" s="637" t="s">
        <v>501</v>
      </c>
      <c r="F9" s="478"/>
      <c r="G9" s="672" t="s">
        <v>558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676915.39651162794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19312562.674120873</v>
      </c>
      <c r="E32" s="630">
        <v>693032.42976190476</v>
      </c>
      <c r="F32" s="631">
        <v>18619530.244358968</v>
      </c>
      <c r="G32" s="630">
        <v>2825652.3953134934</v>
      </c>
      <c r="H32" s="639">
        <v>2825652.3953134934</v>
      </c>
      <c r="I32" s="511">
        <f t="shared" si="9"/>
        <v>0</v>
      </c>
      <c r="J32" s="511"/>
      <c r="K32" s="518">
        <f t="shared" ref="K32" si="15">G32</f>
        <v>2825652.3953134934</v>
      </c>
      <c r="L32" s="519">
        <f t="shared" ref="L32" si="16">IF(K32&lt;&gt;0,+G32-K32,0)</f>
        <v>0</v>
      </c>
      <c r="M32" s="518">
        <f t="shared" ref="M32" si="17">H32</f>
        <v>2825652.3953134934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631">
        <v>18619530.244358968</v>
      </c>
      <c r="E33" s="630">
        <v>693032.42976190476</v>
      </c>
      <c r="F33" s="631">
        <v>17926497.814597063</v>
      </c>
      <c r="G33" s="630">
        <v>3001403.5988125238</v>
      </c>
      <c r="H33" s="639">
        <v>3001403.5988125238</v>
      </c>
      <c r="I33" s="511">
        <f t="shared" si="9"/>
        <v>0</v>
      </c>
      <c r="J33" s="511"/>
      <c r="K33" s="518">
        <f t="shared" ref="K33" si="18">G33</f>
        <v>3001403.5988125238</v>
      </c>
      <c r="L33" s="519">
        <f t="shared" ref="L33" si="19">IF(K33&lt;&gt;0,+G33-K33,0)</f>
        <v>0</v>
      </c>
      <c r="M33" s="518">
        <f t="shared" ref="M33" si="20">H33</f>
        <v>3001403.5988125238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 ht="13">
      <c r="B34" s="195" t="str">
        <f t="shared" si="5"/>
        <v/>
      </c>
      <c r="C34" s="669">
        <f>IF(D11="","-",+C33+1)</f>
        <v>2024</v>
      </c>
      <c r="D34" s="631">
        <v>17926497.814597063</v>
      </c>
      <c r="E34" s="630">
        <v>661530.95568181819</v>
      </c>
      <c r="F34" s="631">
        <v>17264966.858915243</v>
      </c>
      <c r="G34" s="630">
        <v>2764698.3712464399</v>
      </c>
      <c r="H34" s="639">
        <v>2764698.3712464399</v>
      </c>
      <c r="I34" s="511">
        <f t="shared" si="9"/>
        <v>0</v>
      </c>
      <c r="J34" s="511"/>
      <c r="K34" s="518">
        <f t="shared" ref="K34" si="23">G34</f>
        <v>2764698.3712464399</v>
      </c>
      <c r="L34" s="519">
        <f t="shared" ref="L34" si="24">IF(K34&lt;&gt;0,+G34-K34,0)</f>
        <v>0</v>
      </c>
      <c r="M34" s="518">
        <f t="shared" ref="M34" si="25">H34</f>
        <v>2764698.3712464399</v>
      </c>
      <c r="N34" s="514">
        <f t="shared" ref="N34" si="26">IF(M34&lt;&gt;0,+H34-M34,0)</f>
        <v>0</v>
      </c>
      <c r="O34" s="514">
        <f t="shared" ref="O34" si="27">+N34-L34</f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17264966.858915243</v>
      </c>
      <c r="E35" s="522">
        <f>IF(+I14&lt;F34,I14,D35)</f>
        <v>676915.39651162794</v>
      </c>
      <c r="F35" s="523">
        <f t="shared" ref="F35:F72" si="28">+D35-E35</f>
        <v>16588051.462403616</v>
      </c>
      <c r="G35" s="524">
        <f t="shared" ref="G35:G72" si="29">+I$12*((D35+F35)/2)+E35</f>
        <v>2703461.7094033337</v>
      </c>
      <c r="H35" s="491">
        <f t="shared" ref="H35:H72" si="30">+I$13*((D35+F35)/2)+E35</f>
        <v>2703461.7094033337</v>
      </c>
      <c r="I35" s="511">
        <f t="shared" si="9"/>
        <v>0</v>
      </c>
      <c r="J35" s="511"/>
      <c r="K35" s="525"/>
      <c r="L35" s="514">
        <f t="shared" ref="L35:L72" si="31">IF(K35&lt;&gt;0,+G35-K35,0)</f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16588051.462403616</v>
      </c>
      <c r="E36" s="522">
        <f>IF(+I14&lt;F35,I14,D36)</f>
        <v>676915.39651162794</v>
      </c>
      <c r="F36" s="523">
        <f t="shared" si="28"/>
        <v>15911136.065891989</v>
      </c>
      <c r="G36" s="524">
        <f t="shared" si="29"/>
        <v>2622417.2135820333</v>
      </c>
      <c r="H36" s="491">
        <f t="shared" si="30"/>
        <v>2622417.2135820333</v>
      </c>
      <c r="I36" s="511">
        <f t="shared" si="9"/>
        <v>0</v>
      </c>
      <c r="J36" s="511"/>
      <c r="K36" s="525"/>
      <c r="L36" s="514">
        <f t="shared" si="3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15911136.065891989</v>
      </c>
      <c r="E37" s="522">
        <f>IF(+I14&lt;F36,I14,D37)</f>
        <v>676915.39651162794</v>
      </c>
      <c r="F37" s="523">
        <f t="shared" si="28"/>
        <v>15234220.669380361</v>
      </c>
      <c r="G37" s="524">
        <f t="shared" si="29"/>
        <v>2541372.7177607329</v>
      </c>
      <c r="H37" s="491">
        <f t="shared" si="30"/>
        <v>2541372.7177607329</v>
      </c>
      <c r="I37" s="511">
        <f t="shared" si="9"/>
        <v>0</v>
      </c>
      <c r="J37" s="511"/>
      <c r="K37" s="525"/>
      <c r="L37" s="514">
        <f t="shared" si="3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15234220.669380361</v>
      </c>
      <c r="E38" s="522">
        <f>IF(+I14&lt;F37,I14,D38)</f>
        <v>676915.39651162794</v>
      </c>
      <c r="F38" s="523">
        <f t="shared" si="28"/>
        <v>14557305.272868734</v>
      </c>
      <c r="G38" s="524">
        <f t="shared" si="29"/>
        <v>2460328.2219394329</v>
      </c>
      <c r="H38" s="491">
        <f t="shared" si="30"/>
        <v>2460328.2219394329</v>
      </c>
      <c r="I38" s="511">
        <f t="shared" si="9"/>
        <v>0</v>
      </c>
      <c r="J38" s="511"/>
      <c r="K38" s="525"/>
      <c r="L38" s="514">
        <f t="shared" si="3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14557305.272868734</v>
      </c>
      <c r="E39" s="522">
        <f>IF(+I14&lt;F38,I14,D39)</f>
        <v>676915.39651162794</v>
      </c>
      <c r="F39" s="523">
        <f t="shared" si="28"/>
        <v>13880389.876357106</v>
      </c>
      <c r="G39" s="524">
        <f t="shared" si="29"/>
        <v>2379283.726118132</v>
      </c>
      <c r="H39" s="491">
        <f t="shared" si="30"/>
        <v>2379283.726118132</v>
      </c>
      <c r="I39" s="511">
        <f t="shared" si="9"/>
        <v>0</v>
      </c>
      <c r="J39" s="511"/>
      <c r="K39" s="525"/>
      <c r="L39" s="514">
        <f t="shared" si="3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13880389.876357106</v>
      </c>
      <c r="E40" s="522">
        <f>IF(+I14&lt;F39,I14,D40)</f>
        <v>676915.39651162794</v>
      </c>
      <c r="F40" s="523">
        <f t="shared" si="28"/>
        <v>13203474.479845479</v>
      </c>
      <c r="G40" s="524">
        <f t="shared" si="29"/>
        <v>2298239.230296832</v>
      </c>
      <c r="H40" s="491">
        <f t="shared" si="30"/>
        <v>2298239.230296832</v>
      </c>
      <c r="I40" s="511">
        <f t="shared" si="9"/>
        <v>0</v>
      </c>
      <c r="J40" s="511"/>
      <c r="K40" s="525"/>
      <c r="L40" s="514">
        <f t="shared" si="3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13203474.479845479</v>
      </c>
      <c r="E41" s="522">
        <f>IF(+I14&lt;F40,I14,D41)</f>
        <v>676915.39651162794</v>
      </c>
      <c r="F41" s="523">
        <f t="shared" si="28"/>
        <v>12526559.083333852</v>
      </c>
      <c r="G41" s="524">
        <f t="shared" si="29"/>
        <v>2217194.7344755316</v>
      </c>
      <c r="H41" s="491">
        <f t="shared" si="30"/>
        <v>2217194.7344755316</v>
      </c>
      <c r="I41" s="511">
        <f t="shared" si="9"/>
        <v>0</v>
      </c>
      <c r="J41" s="511"/>
      <c r="K41" s="525"/>
      <c r="L41" s="514">
        <f t="shared" si="3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12526559.083333852</v>
      </c>
      <c r="E42" s="522">
        <f>IF(+I14&lt;F41,I14,D42)</f>
        <v>676915.39651162794</v>
      </c>
      <c r="F42" s="523">
        <f t="shared" si="28"/>
        <v>11849643.686822224</v>
      </c>
      <c r="G42" s="524">
        <f t="shared" si="29"/>
        <v>2136150.2386542312</v>
      </c>
      <c r="H42" s="491">
        <f t="shared" si="30"/>
        <v>2136150.2386542312</v>
      </c>
      <c r="I42" s="511">
        <f t="shared" si="9"/>
        <v>0</v>
      </c>
      <c r="J42" s="511"/>
      <c r="K42" s="525"/>
      <c r="L42" s="514">
        <f t="shared" si="3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11849643.686822224</v>
      </c>
      <c r="E43" s="522">
        <f>IF(+I14&lt;F42,I14,D43)</f>
        <v>676915.39651162794</v>
      </c>
      <c r="F43" s="523">
        <f t="shared" si="28"/>
        <v>11172728.290310597</v>
      </c>
      <c r="G43" s="524">
        <f t="shared" si="29"/>
        <v>2055105.7428329308</v>
      </c>
      <c r="H43" s="491">
        <f t="shared" si="30"/>
        <v>2055105.7428329308</v>
      </c>
      <c r="I43" s="511">
        <f t="shared" si="9"/>
        <v>0</v>
      </c>
      <c r="J43" s="511"/>
      <c r="K43" s="525"/>
      <c r="L43" s="514">
        <f t="shared" si="3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11172728.290310597</v>
      </c>
      <c r="E44" s="522">
        <f>IF(+I14&lt;F43,I14,D44)</f>
        <v>676915.39651162794</v>
      </c>
      <c r="F44" s="523">
        <f t="shared" si="28"/>
        <v>10495812.89379897</v>
      </c>
      <c r="G44" s="524">
        <f t="shared" si="29"/>
        <v>1974061.2470116303</v>
      </c>
      <c r="H44" s="491">
        <f t="shared" si="30"/>
        <v>1974061.2470116303</v>
      </c>
      <c r="I44" s="511">
        <f t="shared" si="9"/>
        <v>0</v>
      </c>
      <c r="J44" s="511"/>
      <c r="K44" s="525"/>
      <c r="L44" s="514">
        <f t="shared" si="3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10495812.89379897</v>
      </c>
      <c r="E45" s="522">
        <f>IF(+I14&lt;F44,I14,D45)</f>
        <v>676915.39651162794</v>
      </c>
      <c r="F45" s="523">
        <f t="shared" si="28"/>
        <v>9818897.4972873423</v>
      </c>
      <c r="G45" s="524">
        <f t="shared" si="29"/>
        <v>1893016.7511903299</v>
      </c>
      <c r="H45" s="491">
        <f t="shared" si="30"/>
        <v>1893016.7511903299</v>
      </c>
      <c r="I45" s="511">
        <f t="shared" si="9"/>
        <v>0</v>
      </c>
      <c r="J45" s="511"/>
      <c r="K45" s="525"/>
      <c r="L45" s="514">
        <f t="shared" si="3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9818897.4972873423</v>
      </c>
      <c r="E46" s="522">
        <f>IF(+I14&lt;F45,I14,D46)</f>
        <v>676915.39651162794</v>
      </c>
      <c r="F46" s="523">
        <f t="shared" si="28"/>
        <v>9141982.100775715</v>
      </c>
      <c r="G46" s="524">
        <f t="shared" si="29"/>
        <v>1811972.2553690299</v>
      </c>
      <c r="H46" s="491">
        <f t="shared" si="30"/>
        <v>1811972.2553690299</v>
      </c>
      <c r="I46" s="511">
        <f t="shared" si="9"/>
        <v>0</v>
      </c>
      <c r="J46" s="511"/>
      <c r="K46" s="525"/>
      <c r="L46" s="514">
        <f t="shared" si="3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9141982.100775715</v>
      </c>
      <c r="E47" s="522">
        <f>IF(+I14&lt;F46,I14,D47)</f>
        <v>676915.39651162794</v>
      </c>
      <c r="F47" s="523">
        <f t="shared" si="28"/>
        <v>8465066.7042640876</v>
      </c>
      <c r="G47" s="524">
        <f t="shared" si="29"/>
        <v>1730927.759547729</v>
      </c>
      <c r="H47" s="491">
        <f t="shared" si="30"/>
        <v>1730927.759547729</v>
      </c>
      <c r="I47" s="511">
        <f t="shared" si="9"/>
        <v>0</v>
      </c>
      <c r="J47" s="511"/>
      <c r="K47" s="525"/>
      <c r="L47" s="514">
        <f t="shared" si="3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8465066.7042640876</v>
      </c>
      <c r="E48" s="522">
        <f>IF(+I14&lt;F47,I14,D48)</f>
        <v>676915.39651162794</v>
      </c>
      <c r="F48" s="523">
        <f t="shared" si="28"/>
        <v>7788151.3077524593</v>
      </c>
      <c r="G48" s="524">
        <f t="shared" si="29"/>
        <v>1649883.2637264288</v>
      </c>
      <c r="H48" s="491">
        <f t="shared" si="30"/>
        <v>1649883.2637264288</v>
      </c>
      <c r="I48" s="511">
        <f t="shared" si="9"/>
        <v>0</v>
      </c>
      <c r="J48" s="511"/>
      <c r="K48" s="525"/>
      <c r="L48" s="514">
        <f t="shared" si="3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7788151.3077524593</v>
      </c>
      <c r="E49" s="522">
        <f>IF(+I14&lt;F48,I14,D49)</f>
        <v>676915.39651162794</v>
      </c>
      <c r="F49" s="523">
        <f t="shared" si="28"/>
        <v>7111235.911240831</v>
      </c>
      <c r="G49" s="524">
        <f t="shared" si="29"/>
        <v>1568838.7679051287</v>
      </c>
      <c r="H49" s="491">
        <f t="shared" si="30"/>
        <v>1568838.7679051287</v>
      </c>
      <c r="I49" s="511">
        <f t="shared" si="9"/>
        <v>0</v>
      </c>
      <c r="J49" s="511"/>
      <c r="K49" s="525"/>
      <c r="L49" s="514">
        <f t="shared" si="3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7111235.911240831</v>
      </c>
      <c r="E50" s="522">
        <f>IF(+I14&lt;F49,I14,D50)</f>
        <v>676915.39651162794</v>
      </c>
      <c r="F50" s="523">
        <f t="shared" si="28"/>
        <v>6434320.5147292027</v>
      </c>
      <c r="G50" s="524">
        <f t="shared" si="29"/>
        <v>1487794.2720838278</v>
      </c>
      <c r="H50" s="491">
        <f t="shared" si="30"/>
        <v>1487794.2720838278</v>
      </c>
      <c r="I50" s="511">
        <f t="shared" si="9"/>
        <v>0</v>
      </c>
      <c r="J50" s="511"/>
      <c r="K50" s="525"/>
      <c r="L50" s="514">
        <f t="shared" si="3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6434320.5147292027</v>
      </c>
      <c r="E51" s="522">
        <f>IF(+I14&lt;F50,I14,D51)</f>
        <v>676915.39651162794</v>
      </c>
      <c r="F51" s="523">
        <f t="shared" si="28"/>
        <v>5757405.1182175744</v>
      </c>
      <c r="G51" s="524">
        <f t="shared" si="29"/>
        <v>1406749.7762625276</v>
      </c>
      <c r="H51" s="491">
        <f t="shared" si="30"/>
        <v>1406749.7762625276</v>
      </c>
      <c r="I51" s="511">
        <f t="shared" si="9"/>
        <v>0</v>
      </c>
      <c r="J51" s="511"/>
      <c r="K51" s="525"/>
      <c r="L51" s="514">
        <f t="shared" si="3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5757405.1182175744</v>
      </c>
      <c r="E52" s="522">
        <f>IF(+I14&lt;F51,I14,D52)</f>
        <v>676915.39651162794</v>
      </c>
      <c r="F52" s="523">
        <f t="shared" si="28"/>
        <v>5080489.7217059461</v>
      </c>
      <c r="G52" s="524">
        <f t="shared" si="29"/>
        <v>1325705.2804412269</v>
      </c>
      <c r="H52" s="491">
        <f t="shared" si="30"/>
        <v>1325705.2804412269</v>
      </c>
      <c r="I52" s="511">
        <f t="shared" si="9"/>
        <v>0</v>
      </c>
      <c r="J52" s="511"/>
      <c r="K52" s="525"/>
      <c r="L52" s="514">
        <f t="shared" si="3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5080489.7217059461</v>
      </c>
      <c r="E53" s="522">
        <f>IF(+I14&lt;F52,I14,D53)</f>
        <v>676915.39651162794</v>
      </c>
      <c r="F53" s="523">
        <f t="shared" si="28"/>
        <v>4403574.3251943178</v>
      </c>
      <c r="G53" s="524">
        <f t="shared" si="29"/>
        <v>1244660.7846199265</v>
      </c>
      <c r="H53" s="491">
        <f t="shared" si="30"/>
        <v>1244660.7846199265</v>
      </c>
      <c r="I53" s="511">
        <f t="shared" si="9"/>
        <v>0</v>
      </c>
      <c r="J53" s="511"/>
      <c r="K53" s="525"/>
      <c r="L53" s="514">
        <f t="shared" si="3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4403574.3251943178</v>
      </c>
      <c r="E54" s="522">
        <f>IF(+I14&lt;F53,I14,D54)</f>
        <v>676915.39651162794</v>
      </c>
      <c r="F54" s="523">
        <f t="shared" si="28"/>
        <v>3726658.92868269</v>
      </c>
      <c r="G54" s="524">
        <f t="shared" si="29"/>
        <v>1163616.288798626</v>
      </c>
      <c r="H54" s="491">
        <f t="shared" si="30"/>
        <v>1163616.288798626</v>
      </c>
      <c r="I54" s="511">
        <f t="shared" si="9"/>
        <v>0</v>
      </c>
      <c r="J54" s="511"/>
      <c r="K54" s="525"/>
      <c r="L54" s="514">
        <f t="shared" si="3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3726658.92868269</v>
      </c>
      <c r="E55" s="522">
        <f>IF(+I14&lt;F54,I14,D55)</f>
        <v>676915.39651162794</v>
      </c>
      <c r="F55" s="523">
        <f t="shared" si="28"/>
        <v>3049743.5321710622</v>
      </c>
      <c r="G55" s="524">
        <f t="shared" si="29"/>
        <v>1082571.7929773256</v>
      </c>
      <c r="H55" s="491">
        <f t="shared" si="30"/>
        <v>1082571.7929773256</v>
      </c>
      <c r="I55" s="511">
        <f t="shared" si="9"/>
        <v>0</v>
      </c>
      <c r="J55" s="511"/>
      <c r="K55" s="525"/>
      <c r="L55" s="514">
        <f t="shared" si="3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3049743.5321710622</v>
      </c>
      <c r="E56" s="522">
        <f>IF(+I14&lt;F55,I14,D56)</f>
        <v>676915.39651162794</v>
      </c>
      <c r="F56" s="523">
        <f t="shared" si="28"/>
        <v>2372828.1356594344</v>
      </c>
      <c r="G56" s="524">
        <f t="shared" si="29"/>
        <v>1001527.2971560253</v>
      </c>
      <c r="H56" s="491">
        <f t="shared" si="30"/>
        <v>1001527.2971560253</v>
      </c>
      <c r="I56" s="511">
        <f t="shared" si="9"/>
        <v>0</v>
      </c>
      <c r="J56" s="511"/>
      <c r="K56" s="525"/>
      <c r="L56" s="514">
        <f t="shared" si="3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2372828.1356594344</v>
      </c>
      <c r="E57" s="522">
        <f>IF(+I14&lt;F56,I14,D57)</f>
        <v>676915.39651162794</v>
      </c>
      <c r="F57" s="523">
        <f t="shared" si="28"/>
        <v>1695912.7391478065</v>
      </c>
      <c r="G57" s="524">
        <f t="shared" si="29"/>
        <v>920482.80133472488</v>
      </c>
      <c r="H57" s="491">
        <f t="shared" si="30"/>
        <v>920482.80133472488</v>
      </c>
      <c r="I57" s="511">
        <f t="shared" si="9"/>
        <v>0</v>
      </c>
      <c r="J57" s="511"/>
      <c r="K57" s="525"/>
      <c r="L57" s="514">
        <f t="shared" si="3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1695912.7391478065</v>
      </c>
      <c r="E58" s="522">
        <f>IF(+I14&lt;F57,I14,D58)</f>
        <v>676915.39651162794</v>
      </c>
      <c r="F58" s="523">
        <f t="shared" si="28"/>
        <v>1018997.3426361786</v>
      </c>
      <c r="G58" s="524">
        <f t="shared" si="29"/>
        <v>839438.30551342445</v>
      </c>
      <c r="H58" s="491">
        <f t="shared" si="30"/>
        <v>839438.30551342445</v>
      </c>
      <c r="I58" s="511">
        <f t="shared" si="9"/>
        <v>0</v>
      </c>
      <c r="J58" s="511"/>
      <c r="K58" s="525"/>
      <c r="L58" s="514">
        <f t="shared" si="3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1018997.3426361786</v>
      </c>
      <c r="E59" s="522">
        <f>IF(+I14&lt;F58,I14,D59)</f>
        <v>676915.39651162794</v>
      </c>
      <c r="F59" s="523">
        <f t="shared" si="28"/>
        <v>342081.94612455065</v>
      </c>
      <c r="G59" s="524">
        <f t="shared" si="29"/>
        <v>758393.80969212402</v>
      </c>
      <c r="H59" s="491">
        <f t="shared" si="30"/>
        <v>758393.80969212402</v>
      </c>
      <c r="I59" s="511">
        <f t="shared" si="9"/>
        <v>0</v>
      </c>
      <c r="J59" s="511"/>
      <c r="K59" s="525"/>
      <c r="L59" s="514">
        <f t="shared" si="3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342081.94612455065</v>
      </c>
      <c r="E60" s="522">
        <f>IF(+I14&lt;F59,I14,D60)</f>
        <v>342081.94612455065</v>
      </c>
      <c r="F60" s="523">
        <f t="shared" si="28"/>
        <v>0</v>
      </c>
      <c r="G60" s="524">
        <f t="shared" si="29"/>
        <v>362560.02875947359</v>
      </c>
      <c r="H60" s="491">
        <f t="shared" si="30"/>
        <v>362560.02875947359</v>
      </c>
      <c r="I60" s="511">
        <f t="shared" si="9"/>
        <v>0</v>
      </c>
      <c r="J60" s="511"/>
      <c r="K60" s="525"/>
      <c r="L60" s="514">
        <f t="shared" si="3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8"/>
        <v>0</v>
      </c>
      <c r="G61" s="524">
        <f t="shared" si="29"/>
        <v>0</v>
      </c>
      <c r="H61" s="491">
        <f t="shared" si="30"/>
        <v>0</v>
      </c>
      <c r="I61" s="511">
        <f t="shared" si="9"/>
        <v>0</v>
      </c>
      <c r="J61" s="511"/>
      <c r="K61" s="525"/>
      <c r="L61" s="514">
        <f t="shared" si="3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8"/>
        <v>0</v>
      </c>
      <c r="G62" s="524">
        <f t="shared" si="29"/>
        <v>0</v>
      </c>
      <c r="H62" s="491">
        <f t="shared" si="30"/>
        <v>0</v>
      </c>
      <c r="I62" s="511">
        <f t="shared" si="9"/>
        <v>0</v>
      </c>
      <c r="J62" s="511"/>
      <c r="K62" s="525"/>
      <c r="L62" s="514">
        <f t="shared" si="3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8"/>
        <v>0</v>
      </c>
      <c r="G63" s="524">
        <f t="shared" si="29"/>
        <v>0</v>
      </c>
      <c r="H63" s="491">
        <f t="shared" si="30"/>
        <v>0</v>
      </c>
      <c r="I63" s="511">
        <f t="shared" si="9"/>
        <v>0</v>
      </c>
      <c r="J63" s="511"/>
      <c r="K63" s="525"/>
      <c r="L63" s="514">
        <f t="shared" si="3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8"/>
        <v>0</v>
      </c>
      <c r="G64" s="524">
        <f t="shared" si="29"/>
        <v>0</v>
      </c>
      <c r="H64" s="491">
        <f t="shared" si="30"/>
        <v>0</v>
      </c>
      <c r="I64" s="511">
        <f t="shared" si="9"/>
        <v>0</v>
      </c>
      <c r="J64" s="511"/>
      <c r="K64" s="525"/>
      <c r="L64" s="514">
        <f t="shared" si="3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8"/>
        <v>0</v>
      </c>
      <c r="G65" s="524">
        <f t="shared" si="29"/>
        <v>0</v>
      </c>
      <c r="H65" s="491">
        <f t="shared" si="30"/>
        <v>0</v>
      </c>
      <c r="I65" s="511">
        <f t="shared" si="9"/>
        <v>0</v>
      </c>
      <c r="J65" s="511"/>
      <c r="K65" s="525"/>
      <c r="L65" s="514">
        <f t="shared" si="3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8"/>
        <v>0</v>
      </c>
      <c r="G66" s="524">
        <f t="shared" si="29"/>
        <v>0</v>
      </c>
      <c r="H66" s="491">
        <f t="shared" si="30"/>
        <v>0</v>
      </c>
      <c r="I66" s="511">
        <f t="shared" si="9"/>
        <v>0</v>
      </c>
      <c r="J66" s="511"/>
      <c r="K66" s="525"/>
      <c r="L66" s="514">
        <f t="shared" si="3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8"/>
        <v>0</v>
      </c>
      <c r="G67" s="524">
        <f t="shared" si="29"/>
        <v>0</v>
      </c>
      <c r="H67" s="491">
        <f t="shared" si="30"/>
        <v>0</v>
      </c>
      <c r="I67" s="511">
        <f t="shared" si="9"/>
        <v>0</v>
      </c>
      <c r="J67" s="511"/>
      <c r="K67" s="525"/>
      <c r="L67" s="514">
        <f t="shared" si="3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8"/>
        <v>0</v>
      </c>
      <c r="G68" s="524">
        <f t="shared" si="29"/>
        <v>0</v>
      </c>
      <c r="H68" s="491">
        <f t="shared" si="30"/>
        <v>0</v>
      </c>
      <c r="I68" s="511">
        <f t="shared" si="9"/>
        <v>0</v>
      </c>
      <c r="J68" s="511"/>
      <c r="K68" s="525"/>
      <c r="L68" s="514">
        <f t="shared" si="3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8"/>
        <v>0</v>
      </c>
      <c r="G69" s="524">
        <f t="shared" si="29"/>
        <v>0</v>
      </c>
      <c r="H69" s="491">
        <f t="shared" si="30"/>
        <v>0</v>
      </c>
      <c r="I69" s="511">
        <f t="shared" si="9"/>
        <v>0</v>
      </c>
      <c r="J69" s="511"/>
      <c r="K69" s="525"/>
      <c r="L69" s="514">
        <f t="shared" si="3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8"/>
        <v>0</v>
      </c>
      <c r="G70" s="524">
        <f t="shared" si="29"/>
        <v>0</v>
      </c>
      <c r="H70" s="491">
        <f t="shared" si="30"/>
        <v>0</v>
      </c>
      <c r="I70" s="511">
        <f t="shared" si="9"/>
        <v>0</v>
      </c>
      <c r="J70" s="511"/>
      <c r="K70" s="525"/>
      <c r="L70" s="514">
        <f t="shared" si="3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8"/>
        <v>0</v>
      </c>
      <c r="G71" s="524">
        <f t="shared" si="29"/>
        <v>0</v>
      </c>
      <c r="H71" s="491">
        <f t="shared" si="30"/>
        <v>0</v>
      </c>
      <c r="I71" s="511">
        <f t="shared" si="9"/>
        <v>0</v>
      </c>
      <c r="J71" s="511"/>
      <c r="K71" s="525"/>
      <c r="L71" s="514">
        <f t="shared" si="3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8"/>
        <v>0</v>
      </c>
      <c r="G72" s="524">
        <f t="shared" si="29"/>
        <v>0</v>
      </c>
      <c r="H72" s="491">
        <f t="shared" si="30"/>
        <v>0</v>
      </c>
      <c r="I72" s="531">
        <f t="shared" si="9"/>
        <v>0</v>
      </c>
      <c r="J72" s="511"/>
      <c r="K72" s="532"/>
      <c r="L72" s="533">
        <f t="shared" si="3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29107362.050000023</v>
      </c>
      <c r="F73" s="375"/>
      <c r="G73" s="375">
        <f>SUM(G17:G72)</f>
        <v>109221858.98138046</v>
      </c>
      <c r="H73" s="375">
        <f>SUM(H17:H72)</f>
        <v>109221858.98138046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3001403.5988125238</v>
      </c>
      <c r="N87" s="546">
        <f>IF(J92&lt;D11,0,VLOOKUP(J92,C17:O72,11))</f>
        <v>3001403.5988125238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3543899.7811974059</v>
      </c>
      <c r="N88" s="550">
        <f>IF(J92&lt;D11,0,VLOOKUP(J92,C99:P154,7))</f>
        <v>3543899.7811974059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542496.18238488212</v>
      </c>
      <c r="N89" s="555">
        <f>+N88-N87</f>
        <v>542496.18238488212</v>
      </c>
      <c r="O89" s="556">
        <f>+O88-O87</f>
        <v>0</v>
      </c>
      <c r="P89" s="269"/>
    </row>
    <row r="90" spans="1:16" ht="13.5" thickBot="1">
      <c r="C90" s="534"/>
      <c r="D90" s="646" t="s">
        <v>370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661530.95454545459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32">IF(L99&lt;&gt;0,+H99-L99,0)</f>
        <v>0</v>
      </c>
      <c r="N99" s="518"/>
      <c r="O99" s="514">
        <f t="shared" ref="O99:O105" si="33">IF(N99&lt;&gt;0,+I99-N99,0)</f>
        <v>0</v>
      </c>
      <c r="P99" s="514">
        <f t="shared" ref="P99:P105" si="34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32"/>
        <v>0</v>
      </c>
      <c r="N100" s="518"/>
      <c r="O100" s="514">
        <f t="shared" si="33"/>
        <v>0</v>
      </c>
      <c r="P100" s="514">
        <f t="shared" si="34"/>
        <v>0</v>
      </c>
    </row>
    <row r="101" spans="1:16" ht="12.5">
      <c r="B101" s="195" t="str">
        <f t="shared" ref="B101:B154" si="35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32"/>
        <v>0</v>
      </c>
      <c r="N101" s="518"/>
      <c r="O101" s="514">
        <f t="shared" si="33"/>
        <v>0</v>
      </c>
      <c r="P101" s="514">
        <f t="shared" si="34"/>
        <v>0</v>
      </c>
    </row>
    <row r="102" spans="1:16" ht="12.5">
      <c r="B102" s="195" t="str">
        <f t="shared" si="35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32"/>
        <v>0</v>
      </c>
      <c r="N102" s="518"/>
      <c r="O102" s="514">
        <f t="shared" si="33"/>
        <v>0</v>
      </c>
      <c r="P102" s="514">
        <f t="shared" si="34"/>
        <v>0</v>
      </c>
    </row>
    <row r="103" spans="1:16" ht="12.5">
      <c r="B103" s="195" t="str">
        <f t="shared" si="35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32"/>
        <v>0</v>
      </c>
      <c r="N103" s="518"/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5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32"/>
        <v>0</v>
      </c>
      <c r="N104" s="518"/>
      <c r="O104" s="514">
        <f t="shared" si="33"/>
        <v>0</v>
      </c>
      <c r="P104" s="514">
        <f t="shared" si="34"/>
        <v>0</v>
      </c>
    </row>
    <row r="105" spans="1:16" ht="12.5">
      <c r="B105" s="195" t="str">
        <f t="shared" si="35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32"/>
        <v>0</v>
      </c>
      <c r="N105" s="518"/>
      <c r="O105" s="514">
        <f t="shared" si="33"/>
        <v>0</v>
      </c>
      <c r="P105" s="514">
        <f t="shared" si="34"/>
        <v>0</v>
      </c>
    </row>
    <row r="106" spans="1:16" ht="12.5">
      <c r="B106" s="195" t="str">
        <f t="shared" si="35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36">IF(L106&lt;&gt;0,+H106-L106,0)</f>
        <v>0</v>
      </c>
      <c r="N106" s="518"/>
      <c r="O106" s="514">
        <f t="shared" ref="O106:O130" si="37">IF(N106&lt;&gt;0,+I106-N106,0)</f>
        <v>0</v>
      </c>
      <c r="P106" s="514">
        <f t="shared" ref="P106:P130" si="38">+O106-M106</f>
        <v>0</v>
      </c>
    </row>
    <row r="107" spans="1:16" ht="12.5">
      <c r="B107" s="195" t="str">
        <f t="shared" si="35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39">+H107</f>
        <v>3726786.1990239997</v>
      </c>
      <c r="M107" s="514">
        <f t="shared" si="36"/>
        <v>0</v>
      </c>
      <c r="N107" s="518">
        <f t="shared" ref="N107:N112" si="40">+I107</f>
        <v>3726786.1990239997</v>
      </c>
      <c r="O107" s="514">
        <f t="shared" si="37"/>
        <v>0</v>
      </c>
      <c r="P107" s="514">
        <f t="shared" si="38"/>
        <v>0</v>
      </c>
    </row>
    <row r="108" spans="1:16" ht="12.5">
      <c r="B108" s="195" t="str">
        <f t="shared" si="35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41">+I108-H108</f>
        <v>0</v>
      </c>
      <c r="K108" s="514"/>
      <c r="L108" s="518">
        <f t="shared" si="39"/>
        <v>4255984.9749657642</v>
      </c>
      <c r="M108" s="514">
        <f t="shared" ref="M108:M113" si="42">IF(L108&lt;&gt;0,+H108-L108,0)</f>
        <v>0</v>
      </c>
      <c r="N108" s="518">
        <f t="shared" si="40"/>
        <v>4255984.9749657642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5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41"/>
        <v>0</v>
      </c>
      <c r="K109" s="514"/>
      <c r="L109" s="518">
        <f t="shared" si="39"/>
        <v>4034442.3721004287</v>
      </c>
      <c r="M109" s="514">
        <f t="shared" si="42"/>
        <v>0</v>
      </c>
      <c r="N109" s="518">
        <f t="shared" si="40"/>
        <v>4034442.3721004287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5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41"/>
        <v>0</v>
      </c>
      <c r="K110" s="514"/>
      <c r="L110" s="518">
        <f t="shared" si="39"/>
        <v>3524792.5739054955</v>
      </c>
      <c r="M110" s="514">
        <f t="shared" si="42"/>
        <v>0</v>
      </c>
      <c r="N110" s="518">
        <f t="shared" si="40"/>
        <v>3524792.5739054955</v>
      </c>
      <c r="O110" s="514">
        <f>IF(N110&lt;&gt;0,+I110-N110,0)</f>
        <v>0</v>
      </c>
      <c r="P110" s="514">
        <f>+O110-M110</f>
        <v>0</v>
      </c>
    </row>
    <row r="111" spans="1:16" ht="12.5">
      <c r="B111" s="195" t="str">
        <f t="shared" si="35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41"/>
        <v>0</v>
      </c>
      <c r="K111" s="514"/>
      <c r="L111" s="518">
        <f t="shared" si="39"/>
        <v>3473860.4808152672</v>
      </c>
      <c r="M111" s="514">
        <f t="shared" si="42"/>
        <v>0</v>
      </c>
      <c r="N111" s="518">
        <f t="shared" si="40"/>
        <v>3473860.4808152672</v>
      </c>
      <c r="O111" s="514">
        <f t="shared" si="37"/>
        <v>0</v>
      </c>
      <c r="P111" s="514">
        <f t="shared" si="38"/>
        <v>0</v>
      </c>
    </row>
    <row r="112" spans="1:16" ht="12.5">
      <c r="B112" s="195" t="str">
        <f t="shared" si="35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41"/>
        <v>0</v>
      </c>
      <c r="K112" s="514"/>
      <c r="L112" s="518">
        <f t="shared" si="39"/>
        <v>3430226.8857239499</v>
      </c>
      <c r="M112" s="514">
        <f t="shared" si="42"/>
        <v>0</v>
      </c>
      <c r="N112" s="518">
        <f t="shared" si="40"/>
        <v>3430226.8857239499</v>
      </c>
      <c r="O112" s="514">
        <f t="shared" si="37"/>
        <v>0</v>
      </c>
      <c r="P112" s="514">
        <f t="shared" si="38"/>
        <v>0</v>
      </c>
    </row>
    <row r="113" spans="2:16" ht="12.5">
      <c r="B113" s="195" t="str">
        <f t="shared" si="35"/>
        <v/>
      </c>
      <c r="C113" s="507">
        <f>IF(D93="","-",+C112+1)</f>
        <v>2021</v>
      </c>
      <c r="D113" s="629">
        <v>25098281.963131219</v>
      </c>
      <c r="E113" s="630">
        <v>709935.6585365854</v>
      </c>
      <c r="F113" s="631">
        <v>24388346.304594632</v>
      </c>
      <c r="G113" s="631">
        <v>24743314.133862928</v>
      </c>
      <c r="H113" s="633">
        <v>3518653.8203164372</v>
      </c>
      <c r="I113" s="634">
        <v>3518653.8203164372</v>
      </c>
      <c r="J113" s="514">
        <f t="shared" si="41"/>
        <v>0</v>
      </c>
      <c r="K113" s="514"/>
      <c r="L113" s="518">
        <f t="shared" ref="L113" si="43">+H113</f>
        <v>3518653.8203164372</v>
      </c>
      <c r="M113" s="514">
        <f t="shared" si="42"/>
        <v>0</v>
      </c>
      <c r="N113" s="518">
        <f t="shared" ref="N113" si="44">+I113</f>
        <v>3518653.8203164372</v>
      </c>
      <c r="O113" s="514">
        <f t="shared" ref="O113" si="45">IF(N113&lt;&gt;0,+I113-N113,0)</f>
        <v>0</v>
      </c>
      <c r="P113" s="514">
        <f t="shared" ref="P113" si="46">+O113-M113</f>
        <v>0</v>
      </c>
    </row>
    <row r="114" spans="2:16" ht="13">
      <c r="B114" s="195" t="str">
        <f t="shared" si="35"/>
        <v/>
      </c>
      <c r="C114" s="669">
        <f>IF(D93="","-",+C113+1)</f>
        <v>2022</v>
      </c>
      <c r="D114" s="374">
        <v>24388346.304594632</v>
      </c>
      <c r="E114" s="522">
        <v>693032.42857142852</v>
      </c>
      <c r="F114" s="523">
        <v>23695313.876023203</v>
      </c>
      <c r="G114" s="523">
        <v>24041830.09030892</v>
      </c>
      <c r="H114" s="526">
        <v>3516933.9337712489</v>
      </c>
      <c r="I114" s="577">
        <v>3516933.9337712489</v>
      </c>
      <c r="J114" s="514">
        <f t="shared" si="41"/>
        <v>0</v>
      </c>
      <c r="K114" s="514"/>
      <c r="L114" s="525"/>
      <c r="M114" s="514">
        <f t="shared" si="36"/>
        <v>0</v>
      </c>
      <c r="N114" s="525"/>
      <c r="O114" s="514">
        <f t="shared" si="37"/>
        <v>0</v>
      </c>
      <c r="P114" s="514">
        <f t="shared" si="38"/>
        <v>0</v>
      </c>
    </row>
    <row r="115" spans="2:16" ht="12.5">
      <c r="B115" s="195" t="str">
        <f t="shared" si="35"/>
        <v/>
      </c>
      <c r="C115" s="507">
        <f>IF(D93="","-",+C114+1)</f>
        <v>2023</v>
      </c>
      <c r="D115" s="374">
        <f>IF(F114+SUM(E$99:E114)=D$92,F114,D$92-SUM(E$99:E114))</f>
        <v>23695313.876023203</v>
      </c>
      <c r="E115" s="522">
        <f t="shared" ref="E115:E154" si="47">IF(+$J$96&lt;F114,$J$96,D115)</f>
        <v>661530.95454545459</v>
      </c>
      <c r="F115" s="523">
        <f t="shared" ref="F115:F154" si="48">+D115-E115</f>
        <v>23033782.92147775</v>
      </c>
      <c r="G115" s="523">
        <f t="shared" ref="G115:G154" si="49">+(F115+D115)/2</f>
        <v>23364548.398750477</v>
      </c>
      <c r="H115" s="526">
        <f t="shared" ref="H115:H154" si="50">+J$94*G115+E115</f>
        <v>3543899.7811974059</v>
      </c>
      <c r="I115" s="577">
        <f t="shared" ref="I115:I154" si="51">+J$95*G115+E115</f>
        <v>3543899.7811974059</v>
      </c>
      <c r="J115" s="514">
        <f t="shared" si="41"/>
        <v>0</v>
      </c>
      <c r="K115" s="514"/>
      <c r="L115" s="525"/>
      <c r="M115" s="514">
        <f t="shared" si="36"/>
        <v>0</v>
      </c>
      <c r="N115" s="525"/>
      <c r="O115" s="514">
        <f t="shared" si="37"/>
        <v>0</v>
      </c>
      <c r="P115" s="514">
        <f t="shared" si="38"/>
        <v>0</v>
      </c>
    </row>
    <row r="116" spans="2:16" ht="12.5">
      <c r="B116" s="195" t="str">
        <f t="shared" si="35"/>
        <v/>
      </c>
      <c r="C116" s="507">
        <f>IF(D93="","-",+C115+1)</f>
        <v>2024</v>
      </c>
      <c r="D116" s="374">
        <f>IF(F115+SUM(E$99:E115)=D$92,F115,D$92-SUM(E$99:E115))</f>
        <v>23033782.92147775</v>
      </c>
      <c r="E116" s="522">
        <f t="shared" si="47"/>
        <v>661530.95454545459</v>
      </c>
      <c r="F116" s="523">
        <f t="shared" si="48"/>
        <v>22372251.966932297</v>
      </c>
      <c r="G116" s="523">
        <f t="shared" si="49"/>
        <v>22703017.444205023</v>
      </c>
      <c r="H116" s="526">
        <f t="shared" si="50"/>
        <v>3462289.9778018864</v>
      </c>
      <c r="I116" s="577">
        <f t="shared" si="51"/>
        <v>3462289.9778018864</v>
      </c>
      <c r="J116" s="514">
        <f t="shared" si="41"/>
        <v>0</v>
      </c>
      <c r="K116" s="514"/>
      <c r="L116" s="525"/>
      <c r="M116" s="514">
        <f t="shared" si="36"/>
        <v>0</v>
      </c>
      <c r="N116" s="525"/>
      <c r="O116" s="514">
        <f t="shared" si="37"/>
        <v>0</v>
      </c>
      <c r="P116" s="514">
        <f t="shared" si="38"/>
        <v>0</v>
      </c>
    </row>
    <row r="117" spans="2:16" ht="12.5">
      <c r="B117" s="195" t="str">
        <f t="shared" si="35"/>
        <v/>
      </c>
      <c r="C117" s="507">
        <f>IF(D93="","-",+C116+1)</f>
        <v>2025</v>
      </c>
      <c r="D117" s="374">
        <f>IF(F116+SUM(E$99:E116)=D$92,F116,D$92-SUM(E$99:E116))</f>
        <v>22372251.966932297</v>
      </c>
      <c r="E117" s="522">
        <f t="shared" si="47"/>
        <v>661530.95454545459</v>
      </c>
      <c r="F117" s="523">
        <f t="shared" si="48"/>
        <v>21710721.012386844</v>
      </c>
      <c r="G117" s="523">
        <f t="shared" si="49"/>
        <v>22041486.48965957</v>
      </c>
      <c r="H117" s="526">
        <f t="shared" si="50"/>
        <v>3380680.1744063669</v>
      </c>
      <c r="I117" s="577">
        <f t="shared" si="51"/>
        <v>3380680.1744063669</v>
      </c>
      <c r="J117" s="514">
        <f t="shared" si="41"/>
        <v>0</v>
      </c>
      <c r="K117" s="514"/>
      <c r="L117" s="525"/>
      <c r="M117" s="514">
        <f t="shared" si="36"/>
        <v>0</v>
      </c>
      <c r="N117" s="525"/>
      <c r="O117" s="514">
        <f t="shared" si="37"/>
        <v>0</v>
      </c>
      <c r="P117" s="514">
        <f t="shared" si="38"/>
        <v>0</v>
      </c>
    </row>
    <row r="118" spans="2:16" ht="12.5">
      <c r="B118" s="195" t="str">
        <f t="shared" si="35"/>
        <v/>
      </c>
      <c r="C118" s="507">
        <f>IF(D93="","-",+C117+1)</f>
        <v>2026</v>
      </c>
      <c r="D118" s="374">
        <f>IF(F117+SUM(E$99:E117)=D$92,F117,D$92-SUM(E$99:E117))</f>
        <v>21710721.012386844</v>
      </c>
      <c r="E118" s="522">
        <f t="shared" si="47"/>
        <v>661530.95454545459</v>
      </c>
      <c r="F118" s="523">
        <f t="shared" si="48"/>
        <v>21049190.05784139</v>
      </c>
      <c r="G118" s="523">
        <f t="shared" si="49"/>
        <v>21379955.535114117</v>
      </c>
      <c r="H118" s="526">
        <f t="shared" si="50"/>
        <v>3299070.3710108479</v>
      </c>
      <c r="I118" s="577">
        <f t="shared" si="51"/>
        <v>3299070.3710108479</v>
      </c>
      <c r="J118" s="514">
        <f t="shared" si="41"/>
        <v>0</v>
      </c>
      <c r="K118" s="514"/>
      <c r="L118" s="525"/>
      <c r="M118" s="514">
        <f t="shared" si="36"/>
        <v>0</v>
      </c>
      <c r="N118" s="525"/>
      <c r="O118" s="514">
        <f t="shared" si="37"/>
        <v>0</v>
      </c>
      <c r="P118" s="514">
        <f t="shared" si="38"/>
        <v>0</v>
      </c>
    </row>
    <row r="119" spans="2:16" ht="12.5">
      <c r="B119" s="195" t="str">
        <f t="shared" si="35"/>
        <v/>
      </c>
      <c r="C119" s="507">
        <f>IF(D93="","-",+C118+1)</f>
        <v>2027</v>
      </c>
      <c r="D119" s="374">
        <f>IF(F118+SUM(E$99:E118)=D$92,F118,D$92-SUM(E$99:E118))</f>
        <v>21049190.05784139</v>
      </c>
      <c r="E119" s="522">
        <f t="shared" si="47"/>
        <v>661530.95454545459</v>
      </c>
      <c r="F119" s="523">
        <f t="shared" si="48"/>
        <v>20387659.103295937</v>
      </c>
      <c r="G119" s="523">
        <f t="shared" si="49"/>
        <v>20718424.580568664</v>
      </c>
      <c r="H119" s="526">
        <f t="shared" si="50"/>
        <v>3217460.5676153284</v>
      </c>
      <c r="I119" s="577">
        <f t="shared" si="51"/>
        <v>3217460.5676153284</v>
      </c>
      <c r="J119" s="514">
        <f t="shared" si="41"/>
        <v>0</v>
      </c>
      <c r="K119" s="514"/>
      <c r="L119" s="525"/>
      <c r="M119" s="514">
        <f t="shared" si="36"/>
        <v>0</v>
      </c>
      <c r="N119" s="525"/>
      <c r="O119" s="514">
        <f t="shared" si="37"/>
        <v>0</v>
      </c>
      <c r="P119" s="514">
        <f t="shared" si="38"/>
        <v>0</v>
      </c>
    </row>
    <row r="120" spans="2:16" ht="12.5">
      <c r="B120" s="195" t="str">
        <f t="shared" si="35"/>
        <v/>
      </c>
      <c r="C120" s="507">
        <f>IF(D93="","-",+C119+1)</f>
        <v>2028</v>
      </c>
      <c r="D120" s="374">
        <f>IF(F119+SUM(E$99:E119)=D$92,F119,D$92-SUM(E$99:E119))</f>
        <v>20387659.103295937</v>
      </c>
      <c r="E120" s="522">
        <f t="shared" si="47"/>
        <v>661530.95454545459</v>
      </c>
      <c r="F120" s="523">
        <f t="shared" si="48"/>
        <v>19726128.148750484</v>
      </c>
      <c r="G120" s="523">
        <f t="shared" si="49"/>
        <v>20056893.626023211</v>
      </c>
      <c r="H120" s="526">
        <f t="shared" si="50"/>
        <v>3135850.7642198089</v>
      </c>
      <c r="I120" s="577">
        <f t="shared" si="51"/>
        <v>3135850.7642198089</v>
      </c>
      <c r="J120" s="514">
        <f t="shared" si="41"/>
        <v>0</v>
      </c>
      <c r="K120" s="514"/>
      <c r="L120" s="525"/>
      <c r="M120" s="514">
        <f t="shared" si="36"/>
        <v>0</v>
      </c>
      <c r="N120" s="525"/>
      <c r="O120" s="514">
        <f t="shared" si="37"/>
        <v>0</v>
      </c>
      <c r="P120" s="514">
        <f t="shared" si="38"/>
        <v>0</v>
      </c>
    </row>
    <row r="121" spans="2:16" ht="12.5">
      <c r="B121" s="195" t="str">
        <f t="shared" si="35"/>
        <v/>
      </c>
      <c r="C121" s="507">
        <f>IF(D93="","-",+C120+1)</f>
        <v>2029</v>
      </c>
      <c r="D121" s="374">
        <f>IF(F120+SUM(E$99:E120)=D$92,F120,D$92-SUM(E$99:E120))</f>
        <v>19726128.148750484</v>
      </c>
      <c r="E121" s="522">
        <f t="shared" si="47"/>
        <v>661530.95454545459</v>
      </c>
      <c r="F121" s="523">
        <f t="shared" si="48"/>
        <v>19064597.194205031</v>
      </c>
      <c r="G121" s="523">
        <f t="shared" si="49"/>
        <v>19395362.671477757</v>
      </c>
      <c r="H121" s="526">
        <f t="shared" si="50"/>
        <v>3054240.9608242898</v>
      </c>
      <c r="I121" s="577">
        <f t="shared" si="51"/>
        <v>3054240.9608242898</v>
      </c>
      <c r="J121" s="514">
        <f t="shared" si="41"/>
        <v>0</v>
      </c>
      <c r="K121" s="514"/>
      <c r="L121" s="525"/>
      <c r="M121" s="514">
        <f t="shared" si="36"/>
        <v>0</v>
      </c>
      <c r="N121" s="525"/>
      <c r="O121" s="514">
        <f t="shared" si="37"/>
        <v>0</v>
      </c>
      <c r="P121" s="514">
        <f t="shared" si="38"/>
        <v>0</v>
      </c>
    </row>
    <row r="122" spans="2:16" ht="12.5">
      <c r="B122" s="195" t="str">
        <f t="shared" si="35"/>
        <v/>
      </c>
      <c r="C122" s="507">
        <f>IF(D93="","-",+C121+1)</f>
        <v>2030</v>
      </c>
      <c r="D122" s="374">
        <f>IF(F121+SUM(E$99:E121)=D$92,F121,D$92-SUM(E$99:E121))</f>
        <v>19064597.194205031</v>
      </c>
      <c r="E122" s="522">
        <f t="shared" si="47"/>
        <v>661530.95454545459</v>
      </c>
      <c r="F122" s="523">
        <f t="shared" si="48"/>
        <v>18403066.239659578</v>
      </c>
      <c r="G122" s="523">
        <f t="shared" si="49"/>
        <v>18733831.716932304</v>
      </c>
      <c r="H122" s="526">
        <f t="shared" si="50"/>
        <v>2972631.1574287703</v>
      </c>
      <c r="I122" s="577">
        <f t="shared" si="51"/>
        <v>2972631.1574287703</v>
      </c>
      <c r="J122" s="514">
        <f t="shared" si="41"/>
        <v>0</v>
      </c>
      <c r="K122" s="514"/>
      <c r="L122" s="525"/>
      <c r="M122" s="514">
        <f t="shared" si="36"/>
        <v>0</v>
      </c>
      <c r="N122" s="525"/>
      <c r="O122" s="514">
        <f t="shared" si="37"/>
        <v>0</v>
      </c>
      <c r="P122" s="514">
        <f t="shared" si="38"/>
        <v>0</v>
      </c>
    </row>
    <row r="123" spans="2:16" ht="12.5">
      <c r="B123" s="195" t="str">
        <f t="shared" si="35"/>
        <v/>
      </c>
      <c r="C123" s="507">
        <f>IF(D93="","-",+C122+1)</f>
        <v>2031</v>
      </c>
      <c r="D123" s="374">
        <f>IF(F122+SUM(E$99:E122)=D$92,F122,D$92-SUM(E$99:E122))</f>
        <v>18403066.239659578</v>
      </c>
      <c r="E123" s="522">
        <f t="shared" si="47"/>
        <v>661530.95454545459</v>
      </c>
      <c r="F123" s="523">
        <f t="shared" si="48"/>
        <v>17741535.285114124</v>
      </c>
      <c r="G123" s="523">
        <f t="shared" si="49"/>
        <v>18072300.762386851</v>
      </c>
      <c r="H123" s="526">
        <f t="shared" si="50"/>
        <v>2891021.3540332508</v>
      </c>
      <c r="I123" s="577">
        <f t="shared" si="51"/>
        <v>2891021.3540332508</v>
      </c>
      <c r="J123" s="514">
        <f t="shared" si="41"/>
        <v>0</v>
      </c>
      <c r="K123" s="514"/>
      <c r="L123" s="525"/>
      <c r="M123" s="514">
        <f t="shared" si="36"/>
        <v>0</v>
      </c>
      <c r="N123" s="525"/>
      <c r="O123" s="514">
        <f t="shared" si="37"/>
        <v>0</v>
      </c>
      <c r="P123" s="514">
        <f t="shared" si="38"/>
        <v>0</v>
      </c>
    </row>
    <row r="124" spans="2:16" ht="12.5">
      <c r="B124" s="195" t="str">
        <f t="shared" si="35"/>
        <v/>
      </c>
      <c r="C124" s="507">
        <f>IF(D93="","-",+C123+1)</f>
        <v>2032</v>
      </c>
      <c r="D124" s="374">
        <f>IF(F123+SUM(E$99:E123)=D$92,F123,D$92-SUM(E$99:E123))</f>
        <v>17741535.285114124</v>
      </c>
      <c r="E124" s="522">
        <f t="shared" si="47"/>
        <v>661530.95454545459</v>
      </c>
      <c r="F124" s="523">
        <f t="shared" si="48"/>
        <v>17080004.330568671</v>
      </c>
      <c r="G124" s="523">
        <f t="shared" si="49"/>
        <v>17410769.807841398</v>
      </c>
      <c r="H124" s="526">
        <f t="shared" si="50"/>
        <v>2809411.5506377313</v>
      </c>
      <c r="I124" s="577">
        <f t="shared" si="51"/>
        <v>2809411.5506377313</v>
      </c>
      <c r="J124" s="514">
        <f t="shared" si="41"/>
        <v>0</v>
      </c>
      <c r="K124" s="514"/>
      <c r="L124" s="525"/>
      <c r="M124" s="514">
        <f t="shared" si="36"/>
        <v>0</v>
      </c>
      <c r="N124" s="525"/>
      <c r="O124" s="514">
        <f t="shared" si="37"/>
        <v>0</v>
      </c>
      <c r="P124" s="514">
        <f t="shared" si="38"/>
        <v>0</v>
      </c>
    </row>
    <row r="125" spans="2:16" ht="12.5">
      <c r="B125" s="195" t="str">
        <f t="shared" si="35"/>
        <v/>
      </c>
      <c r="C125" s="507">
        <f>IF(D93="","-",+C124+1)</f>
        <v>2033</v>
      </c>
      <c r="D125" s="374">
        <f>IF(F124+SUM(E$99:E124)=D$92,F124,D$92-SUM(E$99:E124))</f>
        <v>17080004.330568671</v>
      </c>
      <c r="E125" s="522">
        <f t="shared" si="47"/>
        <v>661530.95454545459</v>
      </c>
      <c r="F125" s="523">
        <f t="shared" si="48"/>
        <v>16418473.376023216</v>
      </c>
      <c r="G125" s="523">
        <f t="shared" si="49"/>
        <v>16749238.853295945</v>
      </c>
      <c r="H125" s="526">
        <f t="shared" si="50"/>
        <v>2727801.7472422123</v>
      </c>
      <c r="I125" s="577">
        <f t="shared" si="51"/>
        <v>2727801.7472422123</v>
      </c>
      <c r="J125" s="514">
        <f t="shared" si="41"/>
        <v>0</v>
      </c>
      <c r="K125" s="514"/>
      <c r="L125" s="525"/>
      <c r="M125" s="514">
        <f t="shared" si="36"/>
        <v>0</v>
      </c>
      <c r="N125" s="525"/>
      <c r="O125" s="514">
        <f t="shared" si="37"/>
        <v>0</v>
      </c>
      <c r="P125" s="514">
        <f t="shared" si="38"/>
        <v>0</v>
      </c>
    </row>
    <row r="126" spans="2:16" ht="12.5">
      <c r="B126" s="195" t="str">
        <f t="shared" si="35"/>
        <v/>
      </c>
      <c r="C126" s="507">
        <f>IF(D93="","-",+C125+1)</f>
        <v>2034</v>
      </c>
      <c r="D126" s="374">
        <f>IF(F125+SUM(E$99:E125)=D$92,F125,D$92-SUM(E$99:E125))</f>
        <v>16418473.376023216</v>
      </c>
      <c r="E126" s="522">
        <f t="shared" si="47"/>
        <v>661530.95454545459</v>
      </c>
      <c r="F126" s="523">
        <f t="shared" si="48"/>
        <v>15756942.421477761</v>
      </c>
      <c r="G126" s="523">
        <f t="shared" si="49"/>
        <v>16087707.898750488</v>
      </c>
      <c r="H126" s="526">
        <f t="shared" si="50"/>
        <v>2646191.9438466923</v>
      </c>
      <c r="I126" s="577">
        <f t="shared" si="51"/>
        <v>2646191.9438466923</v>
      </c>
      <c r="J126" s="514">
        <f t="shared" si="41"/>
        <v>0</v>
      </c>
      <c r="K126" s="514"/>
      <c r="L126" s="525"/>
      <c r="M126" s="514">
        <f t="shared" si="36"/>
        <v>0</v>
      </c>
      <c r="N126" s="525"/>
      <c r="O126" s="514">
        <f t="shared" si="37"/>
        <v>0</v>
      </c>
      <c r="P126" s="514">
        <f t="shared" si="38"/>
        <v>0</v>
      </c>
    </row>
    <row r="127" spans="2:16" ht="12.5">
      <c r="B127" s="195" t="str">
        <f t="shared" si="35"/>
        <v/>
      </c>
      <c r="C127" s="507">
        <f>IF(D93="","-",+C126+1)</f>
        <v>2035</v>
      </c>
      <c r="D127" s="374">
        <f>IF(F126+SUM(E$99:E126)=D$92,F126,D$92-SUM(E$99:E126))</f>
        <v>15756942.421477761</v>
      </c>
      <c r="E127" s="522">
        <f t="shared" si="47"/>
        <v>661530.95454545459</v>
      </c>
      <c r="F127" s="523">
        <f t="shared" si="48"/>
        <v>15095411.466932306</v>
      </c>
      <c r="G127" s="523">
        <f t="shared" si="49"/>
        <v>15426176.944205035</v>
      </c>
      <c r="H127" s="526">
        <f t="shared" si="50"/>
        <v>2564582.1404511733</v>
      </c>
      <c r="I127" s="577">
        <f t="shared" si="51"/>
        <v>2564582.1404511733</v>
      </c>
      <c r="J127" s="514">
        <f t="shared" si="41"/>
        <v>0</v>
      </c>
      <c r="K127" s="514"/>
      <c r="L127" s="525"/>
      <c r="M127" s="514">
        <f t="shared" si="36"/>
        <v>0</v>
      </c>
      <c r="N127" s="525"/>
      <c r="O127" s="514">
        <f t="shared" si="37"/>
        <v>0</v>
      </c>
      <c r="P127" s="514">
        <f t="shared" si="38"/>
        <v>0</v>
      </c>
    </row>
    <row r="128" spans="2:16" ht="12.5">
      <c r="B128" s="195" t="str">
        <f t="shared" si="35"/>
        <v/>
      </c>
      <c r="C128" s="507">
        <f>IF(D93="","-",+C127+1)</f>
        <v>2036</v>
      </c>
      <c r="D128" s="374">
        <f>IF(F127+SUM(E$99:E127)=D$92,F127,D$92-SUM(E$99:E127))</f>
        <v>15095411.466932306</v>
      </c>
      <c r="E128" s="522">
        <f t="shared" si="47"/>
        <v>661530.95454545459</v>
      </c>
      <c r="F128" s="523">
        <f t="shared" si="48"/>
        <v>14433880.512386851</v>
      </c>
      <c r="G128" s="523">
        <f t="shared" si="49"/>
        <v>14764645.989659578</v>
      </c>
      <c r="H128" s="526">
        <f t="shared" si="50"/>
        <v>2482972.3370556533</v>
      </c>
      <c r="I128" s="577">
        <f t="shared" si="51"/>
        <v>2482972.3370556533</v>
      </c>
      <c r="J128" s="514">
        <f t="shared" si="41"/>
        <v>0</v>
      </c>
      <c r="K128" s="514"/>
      <c r="L128" s="525"/>
      <c r="M128" s="514">
        <f t="shared" si="36"/>
        <v>0</v>
      </c>
      <c r="N128" s="525"/>
      <c r="O128" s="514">
        <f t="shared" si="37"/>
        <v>0</v>
      </c>
      <c r="P128" s="514">
        <f t="shared" si="38"/>
        <v>0</v>
      </c>
    </row>
    <row r="129" spans="2:16" ht="12.5">
      <c r="B129" s="195" t="str">
        <f t="shared" si="35"/>
        <v/>
      </c>
      <c r="C129" s="507">
        <f>IF(D93="","-",+C128+1)</f>
        <v>2037</v>
      </c>
      <c r="D129" s="374">
        <f>IF(F128+SUM(E$99:E128)=D$92,F128,D$92-SUM(E$99:E128))</f>
        <v>14433880.512386851</v>
      </c>
      <c r="E129" s="522">
        <f t="shared" si="47"/>
        <v>661530.95454545459</v>
      </c>
      <c r="F129" s="523">
        <f t="shared" si="48"/>
        <v>13772349.557841396</v>
      </c>
      <c r="G129" s="523">
        <f t="shared" si="49"/>
        <v>14103115.035114124</v>
      </c>
      <c r="H129" s="526">
        <f t="shared" si="50"/>
        <v>2401362.5336601338</v>
      </c>
      <c r="I129" s="577">
        <f t="shared" si="51"/>
        <v>2401362.5336601338</v>
      </c>
      <c r="J129" s="514">
        <f t="shared" si="41"/>
        <v>0</v>
      </c>
      <c r="K129" s="514"/>
      <c r="L129" s="525"/>
      <c r="M129" s="514">
        <f t="shared" si="36"/>
        <v>0</v>
      </c>
      <c r="N129" s="525"/>
      <c r="O129" s="514">
        <f t="shared" si="37"/>
        <v>0</v>
      </c>
      <c r="P129" s="514">
        <f t="shared" si="38"/>
        <v>0</v>
      </c>
    </row>
    <row r="130" spans="2:16" ht="12.5">
      <c r="B130" s="195" t="str">
        <f t="shared" si="35"/>
        <v/>
      </c>
      <c r="C130" s="507">
        <f>IF(D93="","-",+C129+1)</f>
        <v>2038</v>
      </c>
      <c r="D130" s="374">
        <f>IF(F129+SUM(E$99:E129)=D$92,F129,D$92-SUM(E$99:E129))</f>
        <v>13772349.557841396</v>
      </c>
      <c r="E130" s="522">
        <f t="shared" si="47"/>
        <v>661530.95454545459</v>
      </c>
      <c r="F130" s="523">
        <f t="shared" si="48"/>
        <v>13110818.603295941</v>
      </c>
      <c r="G130" s="523">
        <f t="shared" si="49"/>
        <v>13441584.080568668</v>
      </c>
      <c r="H130" s="526">
        <f t="shared" si="50"/>
        <v>2319752.7302646139</v>
      </c>
      <c r="I130" s="577">
        <f t="shared" si="51"/>
        <v>2319752.7302646139</v>
      </c>
      <c r="J130" s="514">
        <f t="shared" si="41"/>
        <v>0</v>
      </c>
      <c r="K130" s="514"/>
      <c r="L130" s="525"/>
      <c r="M130" s="514">
        <f t="shared" si="36"/>
        <v>0</v>
      </c>
      <c r="N130" s="525"/>
      <c r="O130" s="514">
        <f t="shared" si="37"/>
        <v>0</v>
      </c>
      <c r="P130" s="514">
        <f t="shared" si="38"/>
        <v>0</v>
      </c>
    </row>
    <row r="131" spans="2:16" ht="12.5">
      <c r="B131" s="195" t="str">
        <f t="shared" si="35"/>
        <v/>
      </c>
      <c r="C131" s="507">
        <f>IF(D93="","-",+C130+1)</f>
        <v>2039</v>
      </c>
      <c r="D131" s="374">
        <f>IF(F130+SUM(E$99:E130)=D$92,F130,D$92-SUM(E$99:E130))</f>
        <v>13110818.603295941</v>
      </c>
      <c r="E131" s="522">
        <f t="shared" si="47"/>
        <v>661530.95454545459</v>
      </c>
      <c r="F131" s="523">
        <f t="shared" si="48"/>
        <v>12449287.648750486</v>
      </c>
      <c r="G131" s="523">
        <f t="shared" si="49"/>
        <v>12780053.126023214</v>
      </c>
      <c r="H131" s="526">
        <f t="shared" si="50"/>
        <v>2238142.9268690944</v>
      </c>
      <c r="I131" s="577">
        <f t="shared" si="51"/>
        <v>2238142.9268690944</v>
      </c>
      <c r="J131" s="514">
        <f t="shared" si="41"/>
        <v>0</v>
      </c>
      <c r="K131" s="514"/>
      <c r="L131" s="525"/>
      <c r="M131" s="514">
        <f t="shared" ref="M131:M154" si="52">IF(L541&lt;&gt;0,+H541-L541,0)</f>
        <v>0</v>
      </c>
      <c r="N131" s="525"/>
      <c r="O131" s="514">
        <f t="shared" ref="O131:O154" si="53">IF(N541&lt;&gt;0,+I541-N541,0)</f>
        <v>0</v>
      </c>
      <c r="P131" s="514">
        <f t="shared" ref="P131:P154" si="54">+O541-M541</f>
        <v>0</v>
      </c>
    </row>
    <row r="132" spans="2:16" ht="12.5">
      <c r="B132" s="195" t="str">
        <f t="shared" si="35"/>
        <v/>
      </c>
      <c r="C132" s="507">
        <f>IF(D93="","-",+C131+1)</f>
        <v>2040</v>
      </c>
      <c r="D132" s="374">
        <f>IF(F131+SUM(E$99:E131)=D$92,F131,D$92-SUM(E$99:E131))</f>
        <v>12449287.648750486</v>
      </c>
      <c r="E132" s="522">
        <f t="shared" si="47"/>
        <v>661530.95454545459</v>
      </c>
      <c r="F132" s="523">
        <f t="shared" si="48"/>
        <v>11787756.694205031</v>
      </c>
      <c r="G132" s="523">
        <f t="shared" si="49"/>
        <v>12118522.171477757</v>
      </c>
      <c r="H132" s="526">
        <f t="shared" si="50"/>
        <v>2156533.1234735749</v>
      </c>
      <c r="I132" s="577">
        <f t="shared" si="51"/>
        <v>2156533.1234735749</v>
      </c>
      <c r="J132" s="514">
        <f t="shared" si="4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</row>
    <row r="133" spans="2:16" ht="12.5">
      <c r="B133" s="195" t="str">
        <f t="shared" si="35"/>
        <v/>
      </c>
      <c r="C133" s="507">
        <f>IF(D93="","-",+C132+1)</f>
        <v>2041</v>
      </c>
      <c r="D133" s="374">
        <f>IF(F132+SUM(E$99:E132)=D$92,F132,D$92-SUM(E$99:E132))</f>
        <v>11787756.694205031</v>
      </c>
      <c r="E133" s="522">
        <f t="shared" si="47"/>
        <v>661530.95454545459</v>
      </c>
      <c r="F133" s="523">
        <f t="shared" si="48"/>
        <v>11126225.739659576</v>
      </c>
      <c r="G133" s="523">
        <f t="shared" si="49"/>
        <v>11456991.216932304</v>
      </c>
      <c r="H133" s="526">
        <f t="shared" si="50"/>
        <v>2074923.3200780554</v>
      </c>
      <c r="I133" s="577">
        <f t="shared" si="51"/>
        <v>2074923.3200780554</v>
      </c>
      <c r="J133" s="514">
        <f t="shared" si="4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</row>
    <row r="134" spans="2:16" ht="12.5">
      <c r="B134" s="195" t="str">
        <f t="shared" si="35"/>
        <v/>
      </c>
      <c r="C134" s="507">
        <f>IF(D93="","-",+C133+1)</f>
        <v>2042</v>
      </c>
      <c r="D134" s="374">
        <f>IF(F133+SUM(E$99:E133)=D$92,F133,D$92-SUM(E$99:E133))</f>
        <v>11126225.739659576</v>
      </c>
      <c r="E134" s="522">
        <f t="shared" si="47"/>
        <v>661530.95454545459</v>
      </c>
      <c r="F134" s="523">
        <f t="shared" si="48"/>
        <v>10464694.785114121</v>
      </c>
      <c r="G134" s="523">
        <f t="shared" si="49"/>
        <v>10795460.262386847</v>
      </c>
      <c r="H134" s="526">
        <f t="shared" si="50"/>
        <v>1993313.5166825356</v>
      </c>
      <c r="I134" s="577">
        <f t="shared" si="51"/>
        <v>1993313.5166825356</v>
      </c>
      <c r="J134" s="514">
        <f t="shared" si="4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</row>
    <row r="135" spans="2:16" ht="12.5">
      <c r="B135" s="195" t="str">
        <f t="shared" si="35"/>
        <v/>
      </c>
      <c r="C135" s="507">
        <f>IF(D93="","-",+C134+1)</f>
        <v>2043</v>
      </c>
      <c r="D135" s="374">
        <f>IF(F134+SUM(E$99:E134)=D$92,F134,D$92-SUM(E$99:E134))</f>
        <v>10464694.785114121</v>
      </c>
      <c r="E135" s="522">
        <f t="shared" si="47"/>
        <v>661530.95454545459</v>
      </c>
      <c r="F135" s="523">
        <f t="shared" si="48"/>
        <v>9803163.8305686656</v>
      </c>
      <c r="G135" s="523">
        <f t="shared" si="49"/>
        <v>10133929.307841394</v>
      </c>
      <c r="H135" s="526">
        <f t="shared" si="50"/>
        <v>1911703.7132870161</v>
      </c>
      <c r="I135" s="577">
        <f t="shared" si="51"/>
        <v>1911703.7132870161</v>
      </c>
      <c r="J135" s="514">
        <f t="shared" si="4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</row>
    <row r="136" spans="2:16" ht="12.5">
      <c r="B136" s="195" t="str">
        <f t="shared" si="35"/>
        <v/>
      </c>
      <c r="C136" s="507">
        <f>IF(D93="","-",+C135+1)</f>
        <v>2044</v>
      </c>
      <c r="D136" s="374">
        <f>IF(F135+SUM(E$99:E135)=D$92,F135,D$92-SUM(E$99:E135))</f>
        <v>9803163.8305686656</v>
      </c>
      <c r="E136" s="522">
        <f t="shared" si="47"/>
        <v>661530.95454545459</v>
      </c>
      <c r="F136" s="523">
        <f t="shared" si="48"/>
        <v>9141632.8760232106</v>
      </c>
      <c r="G136" s="523">
        <f t="shared" si="49"/>
        <v>9472398.3532959372</v>
      </c>
      <c r="H136" s="526">
        <f t="shared" si="50"/>
        <v>1830093.9098914964</v>
      </c>
      <c r="I136" s="577">
        <f t="shared" si="51"/>
        <v>1830093.9098914964</v>
      </c>
      <c r="J136" s="514">
        <f t="shared" si="4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</row>
    <row r="137" spans="2:16" ht="12.5">
      <c r="B137" s="195" t="str">
        <f t="shared" si="35"/>
        <v/>
      </c>
      <c r="C137" s="507">
        <f>IF(D93="","-",+C136+1)</f>
        <v>2045</v>
      </c>
      <c r="D137" s="374">
        <f>IF(F136+SUM(E$99:E136)=D$92,F136,D$92-SUM(E$99:E136))</f>
        <v>9141632.8760232106</v>
      </c>
      <c r="E137" s="522">
        <f t="shared" si="47"/>
        <v>661530.95454545459</v>
      </c>
      <c r="F137" s="523">
        <f t="shared" si="48"/>
        <v>8480101.9214777555</v>
      </c>
      <c r="G137" s="523">
        <f t="shared" si="49"/>
        <v>8810867.398750484</v>
      </c>
      <c r="H137" s="526">
        <f t="shared" si="50"/>
        <v>1748484.1064959769</v>
      </c>
      <c r="I137" s="577">
        <f t="shared" si="51"/>
        <v>1748484.1064959769</v>
      </c>
      <c r="J137" s="514">
        <f t="shared" si="4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</row>
    <row r="138" spans="2:16" ht="12.5">
      <c r="B138" s="195" t="str">
        <f t="shared" si="35"/>
        <v/>
      </c>
      <c r="C138" s="507">
        <f>IF(D93="","-",+C137+1)</f>
        <v>2046</v>
      </c>
      <c r="D138" s="374">
        <f>IF(F137+SUM(E$99:E137)=D$92,F137,D$92-SUM(E$99:E137))</f>
        <v>8480101.9214777555</v>
      </c>
      <c r="E138" s="522">
        <f t="shared" si="47"/>
        <v>661530.95454545459</v>
      </c>
      <c r="F138" s="523">
        <f t="shared" si="48"/>
        <v>7818570.9669323005</v>
      </c>
      <c r="G138" s="523">
        <f t="shared" si="49"/>
        <v>8149336.444205028</v>
      </c>
      <c r="H138" s="526">
        <f t="shared" si="50"/>
        <v>1666874.3031004574</v>
      </c>
      <c r="I138" s="577">
        <f t="shared" si="51"/>
        <v>1666874.3031004574</v>
      </c>
      <c r="J138" s="514">
        <f t="shared" si="4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</row>
    <row r="139" spans="2:16" ht="12.5">
      <c r="B139" s="195" t="str">
        <f t="shared" si="35"/>
        <v/>
      </c>
      <c r="C139" s="507">
        <f>IF(D93="","-",+C138+1)</f>
        <v>2047</v>
      </c>
      <c r="D139" s="374">
        <f>IF(F138+SUM(E$99:E138)=D$92,F138,D$92-SUM(E$99:E138))</f>
        <v>7818570.9669323005</v>
      </c>
      <c r="E139" s="522">
        <f t="shared" si="47"/>
        <v>661530.95454545459</v>
      </c>
      <c r="F139" s="523">
        <f t="shared" si="48"/>
        <v>7157040.0123868454</v>
      </c>
      <c r="G139" s="523">
        <f t="shared" si="49"/>
        <v>7487805.489659573</v>
      </c>
      <c r="H139" s="526">
        <f t="shared" si="50"/>
        <v>1585264.4997049377</v>
      </c>
      <c r="I139" s="577">
        <f t="shared" si="51"/>
        <v>1585264.4997049377</v>
      </c>
      <c r="J139" s="514">
        <f t="shared" si="4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</row>
    <row r="140" spans="2:16" ht="12.5">
      <c r="B140" s="195" t="str">
        <f t="shared" si="35"/>
        <v/>
      </c>
      <c r="C140" s="507">
        <f>IF(D93="","-",+C139+1)</f>
        <v>2048</v>
      </c>
      <c r="D140" s="374">
        <f>IF(F139+SUM(E$99:E139)=D$92,F139,D$92-SUM(E$99:E139))</f>
        <v>7157040.0123868454</v>
      </c>
      <c r="E140" s="522">
        <f t="shared" si="47"/>
        <v>661530.95454545459</v>
      </c>
      <c r="F140" s="523">
        <f t="shared" si="48"/>
        <v>6495509.0578413904</v>
      </c>
      <c r="G140" s="523">
        <f t="shared" si="49"/>
        <v>6826274.5351141179</v>
      </c>
      <c r="H140" s="526">
        <f t="shared" si="50"/>
        <v>1503654.696309418</v>
      </c>
      <c r="I140" s="577">
        <f t="shared" si="51"/>
        <v>1503654.696309418</v>
      </c>
      <c r="J140" s="514">
        <f t="shared" si="4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</row>
    <row r="141" spans="2:16" ht="12.5">
      <c r="B141" s="195" t="str">
        <f t="shared" si="35"/>
        <v/>
      </c>
      <c r="C141" s="507">
        <f>IF(D93="","-",+C140+1)</f>
        <v>2049</v>
      </c>
      <c r="D141" s="374">
        <f>IF(F140+SUM(E$99:E140)=D$92,F140,D$92-SUM(E$99:E140))</f>
        <v>6495509.0578413904</v>
      </c>
      <c r="E141" s="522">
        <f t="shared" si="47"/>
        <v>661530.95454545459</v>
      </c>
      <c r="F141" s="523">
        <f t="shared" si="48"/>
        <v>5833978.1032959353</v>
      </c>
      <c r="G141" s="523">
        <f t="shared" si="49"/>
        <v>6164743.5805686628</v>
      </c>
      <c r="H141" s="526">
        <f t="shared" si="50"/>
        <v>1422044.8929138985</v>
      </c>
      <c r="I141" s="577">
        <f t="shared" si="51"/>
        <v>1422044.8929138985</v>
      </c>
      <c r="J141" s="514">
        <f t="shared" si="4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</row>
    <row r="142" spans="2:16" ht="12.5">
      <c r="B142" s="195" t="str">
        <f t="shared" si="35"/>
        <v/>
      </c>
      <c r="C142" s="507">
        <f>IF(D93="","-",+C141+1)</f>
        <v>2050</v>
      </c>
      <c r="D142" s="374">
        <f>IF(F141+SUM(E$99:E141)=D$92,F141,D$92-SUM(E$99:E141))</f>
        <v>5833978.1032959353</v>
      </c>
      <c r="E142" s="522">
        <f t="shared" si="47"/>
        <v>661530.95454545459</v>
      </c>
      <c r="F142" s="523">
        <f t="shared" si="48"/>
        <v>5172447.1487504803</v>
      </c>
      <c r="G142" s="523">
        <f t="shared" si="49"/>
        <v>5503212.6260232078</v>
      </c>
      <c r="H142" s="526">
        <f t="shared" si="50"/>
        <v>1340435.089518379</v>
      </c>
      <c r="I142" s="577">
        <f t="shared" si="51"/>
        <v>1340435.089518379</v>
      </c>
      <c r="J142" s="514">
        <f t="shared" si="4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</row>
    <row r="143" spans="2:16" ht="12.5">
      <c r="B143" s="195" t="str">
        <f t="shared" si="35"/>
        <v/>
      </c>
      <c r="C143" s="507">
        <f>IF(D93="","-",+C142+1)</f>
        <v>2051</v>
      </c>
      <c r="D143" s="374">
        <f>IF(F142+SUM(E$99:E142)=D$92,F142,D$92-SUM(E$99:E142))</f>
        <v>5172447.1487504803</v>
      </c>
      <c r="E143" s="522">
        <f t="shared" si="47"/>
        <v>661530.95454545459</v>
      </c>
      <c r="F143" s="523">
        <f t="shared" si="48"/>
        <v>4510916.1942050252</v>
      </c>
      <c r="G143" s="523">
        <f t="shared" si="49"/>
        <v>4841681.6714777527</v>
      </c>
      <c r="H143" s="526">
        <f t="shared" si="50"/>
        <v>1258825.2861228595</v>
      </c>
      <c r="I143" s="577">
        <f t="shared" si="51"/>
        <v>1258825.2861228595</v>
      </c>
      <c r="J143" s="514">
        <f t="shared" si="4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</row>
    <row r="144" spans="2:16" ht="12.5">
      <c r="B144" s="195" t="str">
        <f t="shared" si="35"/>
        <v/>
      </c>
      <c r="C144" s="507">
        <f>IF(D93="","-",+C143+1)</f>
        <v>2052</v>
      </c>
      <c r="D144" s="374">
        <f>IF(F143+SUM(E$99:E143)=D$92,F143,D$92-SUM(E$99:E143))</f>
        <v>4510916.1942050252</v>
      </c>
      <c r="E144" s="522">
        <f t="shared" si="47"/>
        <v>661530.95454545459</v>
      </c>
      <c r="F144" s="523">
        <f t="shared" si="48"/>
        <v>3849385.2396595706</v>
      </c>
      <c r="G144" s="523">
        <f t="shared" si="49"/>
        <v>4180150.7169322977</v>
      </c>
      <c r="H144" s="526">
        <f t="shared" si="50"/>
        <v>1177215.4827273397</v>
      </c>
      <c r="I144" s="577">
        <f t="shared" si="51"/>
        <v>1177215.4827273397</v>
      </c>
      <c r="J144" s="514">
        <f t="shared" si="4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</row>
    <row r="145" spans="2:16" ht="12.5">
      <c r="B145" s="195" t="str">
        <f t="shared" si="35"/>
        <v/>
      </c>
      <c r="C145" s="507">
        <f>IF(D93="","-",+C144+1)</f>
        <v>2053</v>
      </c>
      <c r="D145" s="374">
        <f>IF(F144+SUM(E$99:E144)=D$92,F144,D$92-SUM(E$99:E144))</f>
        <v>3849385.2396595706</v>
      </c>
      <c r="E145" s="522">
        <f t="shared" si="47"/>
        <v>661530.95454545459</v>
      </c>
      <c r="F145" s="523">
        <f t="shared" si="48"/>
        <v>3187854.285114116</v>
      </c>
      <c r="G145" s="523">
        <f t="shared" si="49"/>
        <v>3518619.7623868436</v>
      </c>
      <c r="H145" s="526">
        <f t="shared" si="50"/>
        <v>1095605.6793318202</v>
      </c>
      <c r="I145" s="577">
        <f t="shared" si="51"/>
        <v>1095605.6793318202</v>
      </c>
      <c r="J145" s="514">
        <f t="shared" si="4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</row>
    <row r="146" spans="2:16" ht="12.5">
      <c r="B146" s="195" t="str">
        <f t="shared" si="35"/>
        <v/>
      </c>
      <c r="C146" s="507">
        <f>IF(D93="","-",+C145+1)</f>
        <v>2054</v>
      </c>
      <c r="D146" s="374">
        <f>IF(F145+SUM(E$99:E145)=D$92,F145,D$92-SUM(E$99:E145))</f>
        <v>3187854.285114116</v>
      </c>
      <c r="E146" s="522">
        <f t="shared" si="47"/>
        <v>661530.95454545459</v>
      </c>
      <c r="F146" s="523">
        <f t="shared" si="48"/>
        <v>2526323.3305686614</v>
      </c>
      <c r="G146" s="523">
        <f t="shared" si="49"/>
        <v>2857088.8078413885</v>
      </c>
      <c r="H146" s="526">
        <f t="shared" si="50"/>
        <v>1013995.8759363007</v>
      </c>
      <c r="I146" s="577">
        <f t="shared" si="51"/>
        <v>1013995.8759363007</v>
      </c>
      <c r="J146" s="514">
        <f t="shared" si="4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</row>
    <row r="147" spans="2:16" ht="12.5">
      <c r="B147" s="195" t="str">
        <f t="shared" si="35"/>
        <v/>
      </c>
      <c r="C147" s="507">
        <f>IF(D93="","-",+C146+1)</f>
        <v>2055</v>
      </c>
      <c r="D147" s="374">
        <f>IF(F146+SUM(E$99:E146)=D$92,F146,D$92-SUM(E$99:E146))</f>
        <v>2526323.3305686614</v>
      </c>
      <c r="E147" s="522">
        <f t="shared" si="47"/>
        <v>661530.95454545459</v>
      </c>
      <c r="F147" s="523">
        <f t="shared" si="48"/>
        <v>1864792.3760232069</v>
      </c>
      <c r="G147" s="523">
        <f t="shared" si="49"/>
        <v>2195557.8532959344</v>
      </c>
      <c r="H147" s="526">
        <f t="shared" si="50"/>
        <v>932386.07254078123</v>
      </c>
      <c r="I147" s="577">
        <f t="shared" si="51"/>
        <v>932386.07254078123</v>
      </c>
      <c r="J147" s="514">
        <f t="shared" si="4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</row>
    <row r="148" spans="2:16" ht="12.5">
      <c r="B148" s="195" t="str">
        <f t="shared" si="35"/>
        <v/>
      </c>
      <c r="C148" s="507">
        <f>IF(D93="","-",+C147+1)</f>
        <v>2056</v>
      </c>
      <c r="D148" s="374">
        <f>IF(F147+SUM(E$99:E147)=D$92,F147,D$92-SUM(E$99:E147))</f>
        <v>1864792.3760232069</v>
      </c>
      <c r="E148" s="522">
        <f t="shared" si="47"/>
        <v>661530.95454545459</v>
      </c>
      <c r="F148" s="523">
        <f t="shared" si="48"/>
        <v>1203261.4214777523</v>
      </c>
      <c r="G148" s="523">
        <f t="shared" si="49"/>
        <v>1534026.8987504796</v>
      </c>
      <c r="H148" s="526">
        <f t="shared" si="50"/>
        <v>850776.26914526161</v>
      </c>
      <c r="I148" s="577">
        <f t="shared" si="51"/>
        <v>850776.26914526161</v>
      </c>
      <c r="J148" s="514">
        <f t="shared" si="4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</row>
    <row r="149" spans="2:16" ht="12.5">
      <c r="B149" s="195" t="str">
        <f t="shared" si="35"/>
        <v/>
      </c>
      <c r="C149" s="507">
        <f>IF(D93="","-",+C148+1)</f>
        <v>2057</v>
      </c>
      <c r="D149" s="374">
        <f>IF(F148+SUM(E$99:E148)=D$92,F148,D$92-SUM(E$99:E148))</f>
        <v>1203261.4214777523</v>
      </c>
      <c r="E149" s="522">
        <f t="shared" si="47"/>
        <v>661530.95454545459</v>
      </c>
      <c r="F149" s="523">
        <f t="shared" si="48"/>
        <v>541730.46693229768</v>
      </c>
      <c r="G149" s="523">
        <f t="shared" si="49"/>
        <v>872495.94420502498</v>
      </c>
      <c r="H149" s="526">
        <f t="shared" si="50"/>
        <v>769166.46574974211</v>
      </c>
      <c r="I149" s="577">
        <f t="shared" si="51"/>
        <v>769166.46574974211</v>
      </c>
      <c r="J149" s="514">
        <f t="shared" si="4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</row>
    <row r="150" spans="2:16" ht="12.5">
      <c r="B150" s="195" t="str">
        <f t="shared" si="35"/>
        <v/>
      </c>
      <c r="C150" s="507">
        <f>IF(D93="","-",+C149+1)</f>
        <v>2058</v>
      </c>
      <c r="D150" s="374">
        <f>IF(F149+SUM(E$99:E149)=D$92,F149,D$92-SUM(E$99:E149))</f>
        <v>541730.46693229768</v>
      </c>
      <c r="E150" s="522">
        <f t="shared" si="47"/>
        <v>541730.46693229768</v>
      </c>
      <c r="F150" s="523">
        <f t="shared" si="48"/>
        <v>0</v>
      </c>
      <c r="G150" s="523">
        <f t="shared" si="49"/>
        <v>270865.23346614884</v>
      </c>
      <c r="H150" s="526">
        <f t="shared" si="50"/>
        <v>575145.77168556151</v>
      </c>
      <c r="I150" s="577">
        <f t="shared" si="51"/>
        <v>575145.77168556151</v>
      </c>
      <c r="J150" s="514">
        <f t="shared" si="4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</row>
    <row r="151" spans="2:16" ht="12.5">
      <c r="B151" s="195" t="str">
        <f t="shared" si="3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47"/>
        <v>0</v>
      </c>
      <c r="F151" s="523">
        <f t="shared" si="48"/>
        <v>0</v>
      </c>
      <c r="G151" s="523">
        <f t="shared" si="49"/>
        <v>0</v>
      </c>
      <c r="H151" s="526">
        <f t="shared" si="50"/>
        <v>0</v>
      </c>
      <c r="I151" s="577">
        <f t="shared" si="51"/>
        <v>0</v>
      </c>
      <c r="J151" s="514">
        <f t="shared" si="4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</row>
    <row r="152" spans="2:16" ht="12.5">
      <c r="B152" s="195" t="str">
        <f t="shared" si="3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47"/>
        <v>0</v>
      </c>
      <c r="F152" s="523">
        <f t="shared" si="48"/>
        <v>0</v>
      </c>
      <c r="G152" s="523">
        <f t="shared" si="49"/>
        <v>0</v>
      </c>
      <c r="H152" s="526">
        <f t="shared" si="50"/>
        <v>0</v>
      </c>
      <c r="I152" s="577">
        <f t="shared" si="51"/>
        <v>0</v>
      </c>
      <c r="J152" s="514">
        <f t="shared" si="4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</row>
    <row r="153" spans="2:16" ht="12.5">
      <c r="B153" s="195" t="str">
        <f t="shared" si="3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47"/>
        <v>0</v>
      </c>
      <c r="F153" s="523">
        <f t="shared" si="48"/>
        <v>0</v>
      </c>
      <c r="G153" s="523">
        <f t="shared" si="49"/>
        <v>0</v>
      </c>
      <c r="H153" s="526">
        <f t="shared" si="50"/>
        <v>0</v>
      </c>
      <c r="I153" s="577">
        <f t="shared" si="51"/>
        <v>0</v>
      </c>
      <c r="J153" s="514">
        <f t="shared" si="4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</row>
    <row r="154" spans="2:16" ht="13" thickBot="1">
      <c r="B154" s="195" t="str">
        <f t="shared" si="35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47"/>
        <v>0</v>
      </c>
      <c r="F154" s="523">
        <f t="shared" si="48"/>
        <v>0</v>
      </c>
      <c r="G154" s="523">
        <f t="shared" si="49"/>
        <v>0</v>
      </c>
      <c r="H154" s="526">
        <f t="shared" si="50"/>
        <v>0</v>
      </c>
      <c r="I154" s="577">
        <f t="shared" si="51"/>
        <v>0</v>
      </c>
      <c r="J154" s="514">
        <f t="shared" si="4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</row>
    <row r="155" spans="2:16" ht="12.5">
      <c r="C155" s="374" t="s">
        <v>78</v>
      </c>
      <c r="D155" s="375"/>
      <c r="E155" s="375">
        <f>SUM(E99:E154)</f>
        <v>29107361.999999985</v>
      </c>
      <c r="F155" s="375"/>
      <c r="G155" s="375"/>
      <c r="H155" s="375">
        <f>SUM(H99:H154)</f>
        <v>105535486.33388324</v>
      </c>
      <c r="I155" s="375">
        <f>SUM(I99:I154)</f>
        <v>105535486.33388324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7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241862.1110651241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241862.1110651241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329</v>
      </c>
      <c r="E9" s="637" t="s">
        <v>502</v>
      </c>
      <c r="F9" s="478"/>
      <c r="G9" s="672" t="s">
        <v>559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61824.465116279069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1721669.537787321</v>
      </c>
      <c r="E32" s="630">
        <v>63296.476190476191</v>
      </c>
      <c r="F32" s="631">
        <v>1658373.0615968448</v>
      </c>
      <c r="G32" s="630">
        <v>253329.39494750532</v>
      </c>
      <c r="H32" s="639">
        <v>253329.39494750532</v>
      </c>
      <c r="I32" s="511">
        <f t="shared" si="9"/>
        <v>0</v>
      </c>
      <c r="J32" s="511"/>
      <c r="K32" s="518">
        <f t="shared" ref="K32" si="15">G32</f>
        <v>253329.39494750532</v>
      </c>
      <c r="L32" s="519">
        <f t="shared" ref="L32" si="16">IF(K32&lt;&gt;0,+G32-K32,0)</f>
        <v>0</v>
      </c>
      <c r="M32" s="518">
        <f t="shared" ref="M32" si="17">H32</f>
        <v>253329.39494750532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631">
        <v>1658373.0615968448</v>
      </c>
      <c r="E33" s="630">
        <v>63296.476190476191</v>
      </c>
      <c r="F33" s="631">
        <v>1595076.5854063686</v>
      </c>
      <c r="G33" s="630">
        <v>268795.39807015983</v>
      </c>
      <c r="H33" s="639">
        <v>268795.39807015983</v>
      </c>
      <c r="I33" s="511">
        <f t="shared" si="9"/>
        <v>0</v>
      </c>
      <c r="J33" s="511"/>
      <c r="K33" s="518">
        <f t="shared" ref="K33" si="18">G33</f>
        <v>268795.39807015983</v>
      </c>
      <c r="L33" s="519">
        <f t="shared" ref="L33" si="19">IF(K33&lt;&gt;0,+G33-K33,0)</f>
        <v>0</v>
      </c>
      <c r="M33" s="518">
        <f t="shared" ref="M33" si="20">H33</f>
        <v>268795.39807015983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 ht="13">
      <c r="B34" s="195" t="str">
        <f t="shared" si="5"/>
        <v/>
      </c>
      <c r="C34" s="669">
        <f>IF(D11="","-",+C33+1)</f>
        <v>2024</v>
      </c>
      <c r="D34" s="631">
        <v>1595076.5854063686</v>
      </c>
      <c r="E34" s="630">
        <v>60419.36363636364</v>
      </c>
      <c r="F34" s="631">
        <v>1534657.2217700051</v>
      </c>
      <c r="G34" s="630">
        <v>247463.41604259165</v>
      </c>
      <c r="H34" s="639">
        <v>247463.41604259165</v>
      </c>
      <c r="I34" s="511">
        <f t="shared" si="9"/>
        <v>0</v>
      </c>
      <c r="J34" s="511"/>
      <c r="K34" s="518">
        <f t="shared" ref="K34" si="23">G34</f>
        <v>247463.41604259165</v>
      </c>
      <c r="L34" s="519">
        <f t="shared" ref="L34" si="24">IF(K34&lt;&gt;0,+G34-K34,0)</f>
        <v>0</v>
      </c>
      <c r="M34" s="518">
        <f t="shared" ref="M34" si="25">H34</f>
        <v>247463.41604259165</v>
      </c>
      <c r="N34" s="514">
        <f t="shared" ref="N34" si="26">IF(M34&lt;&gt;0,+H34-M34,0)</f>
        <v>0</v>
      </c>
      <c r="O34" s="514">
        <f t="shared" ref="O34" si="27">+N34-L34</f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1534657.2217700051</v>
      </c>
      <c r="E35" s="522">
        <f>IF(+I14&lt;F34,I14,D35)</f>
        <v>61824.465116279069</v>
      </c>
      <c r="F35" s="523">
        <f t="shared" ref="F35:F72" si="28">+D35-E35</f>
        <v>1472832.7566537261</v>
      </c>
      <c r="G35" s="524">
        <f t="shared" ref="G35:G72" si="29">+I$12*((D35+F35)/2)+E35</f>
        <v>241862.1110651241</v>
      </c>
      <c r="H35" s="491">
        <f t="shared" ref="H35:H72" si="30">+I$13*((D35+F35)/2)+E35</f>
        <v>241862.1110651241</v>
      </c>
      <c r="I35" s="511">
        <f t="shared" si="9"/>
        <v>0</v>
      </c>
      <c r="J35" s="511"/>
      <c r="K35" s="525"/>
      <c r="L35" s="514">
        <f t="shared" ref="L35:L72" si="31">IF(K35&lt;&gt;0,+G35-K35,0)</f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1472832.7566537261</v>
      </c>
      <c r="E36" s="522">
        <f>IF(+I14&lt;F35,I14,D36)</f>
        <v>61824.465116279069</v>
      </c>
      <c r="F36" s="523">
        <f t="shared" si="28"/>
        <v>1411008.2915374471</v>
      </c>
      <c r="G36" s="524">
        <f t="shared" si="29"/>
        <v>234460.10391535121</v>
      </c>
      <c r="H36" s="491">
        <f t="shared" si="30"/>
        <v>234460.10391535121</v>
      </c>
      <c r="I36" s="511">
        <f t="shared" si="9"/>
        <v>0</v>
      </c>
      <c r="J36" s="511"/>
      <c r="K36" s="525"/>
      <c r="L36" s="514">
        <f t="shared" si="3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1411008.2915374471</v>
      </c>
      <c r="E37" s="522">
        <f>IF(+I14&lt;F36,I14,D37)</f>
        <v>61824.465116279069</v>
      </c>
      <c r="F37" s="523">
        <f t="shared" si="28"/>
        <v>1349183.8264211682</v>
      </c>
      <c r="G37" s="524">
        <f t="shared" si="29"/>
        <v>227058.09676557838</v>
      </c>
      <c r="H37" s="491">
        <f t="shared" si="30"/>
        <v>227058.09676557838</v>
      </c>
      <c r="I37" s="511">
        <f t="shared" si="9"/>
        <v>0</v>
      </c>
      <c r="J37" s="511"/>
      <c r="K37" s="525"/>
      <c r="L37" s="514">
        <f t="shared" si="3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1349183.8264211682</v>
      </c>
      <c r="E38" s="522">
        <f>IF(+I14&lt;F37,I14,D38)</f>
        <v>61824.465116279069</v>
      </c>
      <c r="F38" s="523">
        <f t="shared" si="28"/>
        <v>1287359.3613048892</v>
      </c>
      <c r="G38" s="524">
        <f t="shared" si="29"/>
        <v>219656.08961580548</v>
      </c>
      <c r="H38" s="491">
        <f t="shared" si="30"/>
        <v>219656.08961580548</v>
      </c>
      <c r="I38" s="511">
        <f t="shared" si="9"/>
        <v>0</v>
      </c>
      <c r="J38" s="511"/>
      <c r="K38" s="525"/>
      <c r="L38" s="514">
        <f t="shared" si="3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1287359.3613048892</v>
      </c>
      <c r="E39" s="522">
        <f>IF(+I14&lt;F38,I14,D39)</f>
        <v>61824.465116279069</v>
      </c>
      <c r="F39" s="523">
        <f t="shared" si="28"/>
        <v>1225534.8961886102</v>
      </c>
      <c r="G39" s="524">
        <f t="shared" si="29"/>
        <v>212254.08246603265</v>
      </c>
      <c r="H39" s="491">
        <f t="shared" si="30"/>
        <v>212254.08246603265</v>
      </c>
      <c r="I39" s="511">
        <f t="shared" si="9"/>
        <v>0</v>
      </c>
      <c r="J39" s="511"/>
      <c r="K39" s="525"/>
      <c r="L39" s="514">
        <f t="shared" si="3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1225534.8961886102</v>
      </c>
      <c r="E40" s="522">
        <f>IF(+I14&lt;F39,I14,D40)</f>
        <v>61824.465116279069</v>
      </c>
      <c r="F40" s="523">
        <f t="shared" si="28"/>
        <v>1163710.4310723313</v>
      </c>
      <c r="G40" s="524">
        <f t="shared" si="29"/>
        <v>204852.07531625975</v>
      </c>
      <c r="H40" s="491">
        <f t="shared" si="30"/>
        <v>204852.07531625975</v>
      </c>
      <c r="I40" s="511">
        <f t="shared" si="9"/>
        <v>0</v>
      </c>
      <c r="J40" s="511"/>
      <c r="K40" s="525"/>
      <c r="L40" s="514">
        <f t="shared" si="3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1163710.4310723313</v>
      </c>
      <c r="E41" s="522">
        <f>IF(+I14&lt;F40,I14,D41)</f>
        <v>61824.465116279069</v>
      </c>
      <c r="F41" s="523">
        <f t="shared" si="28"/>
        <v>1101885.9659560523</v>
      </c>
      <c r="G41" s="524">
        <f t="shared" si="29"/>
        <v>197450.06816648686</v>
      </c>
      <c r="H41" s="491">
        <f t="shared" si="30"/>
        <v>197450.06816648686</v>
      </c>
      <c r="I41" s="511">
        <f t="shared" si="9"/>
        <v>0</v>
      </c>
      <c r="J41" s="511"/>
      <c r="K41" s="525"/>
      <c r="L41" s="514">
        <f t="shared" si="3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1101885.9659560523</v>
      </c>
      <c r="E42" s="522">
        <f>IF(+I14&lt;F41,I14,D42)</f>
        <v>61824.465116279069</v>
      </c>
      <c r="F42" s="523">
        <f t="shared" si="28"/>
        <v>1040061.5008397732</v>
      </c>
      <c r="G42" s="524">
        <f t="shared" si="29"/>
        <v>190048.061016714</v>
      </c>
      <c r="H42" s="491">
        <f t="shared" si="30"/>
        <v>190048.061016714</v>
      </c>
      <c r="I42" s="511">
        <f t="shared" si="9"/>
        <v>0</v>
      </c>
      <c r="J42" s="511"/>
      <c r="K42" s="525"/>
      <c r="L42" s="514">
        <f t="shared" si="3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1040061.5008397732</v>
      </c>
      <c r="E43" s="522">
        <f>IF(+I14&lt;F42,I14,D43)</f>
        <v>61824.465116279069</v>
      </c>
      <c r="F43" s="523">
        <f t="shared" si="28"/>
        <v>978237.03572349413</v>
      </c>
      <c r="G43" s="524">
        <f t="shared" si="29"/>
        <v>182646.05386694113</v>
      </c>
      <c r="H43" s="491">
        <f t="shared" si="30"/>
        <v>182646.05386694113</v>
      </c>
      <c r="I43" s="511">
        <f t="shared" si="9"/>
        <v>0</v>
      </c>
      <c r="J43" s="511"/>
      <c r="K43" s="525"/>
      <c r="L43" s="514">
        <f t="shared" si="3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978237.03572349413</v>
      </c>
      <c r="E44" s="522">
        <f>IF(+I14&lt;F43,I14,D44)</f>
        <v>61824.465116279069</v>
      </c>
      <c r="F44" s="523">
        <f t="shared" si="28"/>
        <v>916412.57060721505</v>
      </c>
      <c r="G44" s="524">
        <f t="shared" si="29"/>
        <v>175244.04671716824</v>
      </c>
      <c r="H44" s="491">
        <f t="shared" si="30"/>
        <v>175244.04671716824</v>
      </c>
      <c r="I44" s="511">
        <f t="shared" si="9"/>
        <v>0</v>
      </c>
      <c r="J44" s="511"/>
      <c r="K44" s="525"/>
      <c r="L44" s="514">
        <f t="shared" si="3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916412.57060721505</v>
      </c>
      <c r="E45" s="522">
        <f>IF(+I14&lt;F44,I14,D45)</f>
        <v>61824.465116279069</v>
      </c>
      <c r="F45" s="523">
        <f t="shared" si="28"/>
        <v>854588.10549093597</v>
      </c>
      <c r="G45" s="524">
        <f t="shared" si="29"/>
        <v>167842.03956739535</v>
      </c>
      <c r="H45" s="491">
        <f t="shared" si="30"/>
        <v>167842.03956739535</v>
      </c>
      <c r="I45" s="511">
        <f t="shared" si="9"/>
        <v>0</v>
      </c>
      <c r="J45" s="511"/>
      <c r="K45" s="525"/>
      <c r="L45" s="514">
        <f t="shared" si="3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854588.10549093597</v>
      </c>
      <c r="E46" s="522">
        <f>IF(+I14&lt;F45,I14,D46)</f>
        <v>61824.465116279069</v>
      </c>
      <c r="F46" s="523">
        <f t="shared" si="28"/>
        <v>792763.64037465688</v>
      </c>
      <c r="G46" s="524">
        <f t="shared" si="29"/>
        <v>160440.03241762245</v>
      </c>
      <c r="H46" s="491">
        <f t="shared" si="30"/>
        <v>160440.03241762245</v>
      </c>
      <c r="I46" s="511">
        <f t="shared" si="9"/>
        <v>0</v>
      </c>
      <c r="J46" s="511"/>
      <c r="K46" s="525"/>
      <c r="L46" s="514">
        <f t="shared" si="3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792763.64037465688</v>
      </c>
      <c r="E47" s="522">
        <f>IF(+I14&lt;F46,I14,D47)</f>
        <v>61824.465116279069</v>
      </c>
      <c r="F47" s="523">
        <f t="shared" si="28"/>
        <v>730939.1752583778</v>
      </c>
      <c r="G47" s="524">
        <f t="shared" si="29"/>
        <v>153038.02526784962</v>
      </c>
      <c r="H47" s="491">
        <f t="shared" si="30"/>
        <v>153038.02526784962</v>
      </c>
      <c r="I47" s="511">
        <f t="shared" si="9"/>
        <v>0</v>
      </c>
      <c r="J47" s="511"/>
      <c r="K47" s="525"/>
      <c r="L47" s="514">
        <f t="shared" si="3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730939.1752583778</v>
      </c>
      <c r="E48" s="522">
        <f>IF(+I14&lt;F47,I14,D48)</f>
        <v>61824.465116279069</v>
      </c>
      <c r="F48" s="523">
        <f t="shared" si="28"/>
        <v>669114.71014209872</v>
      </c>
      <c r="G48" s="524">
        <f t="shared" si="29"/>
        <v>145636.01811807672</v>
      </c>
      <c r="H48" s="491">
        <f t="shared" si="30"/>
        <v>145636.01811807672</v>
      </c>
      <c r="I48" s="511">
        <f t="shared" si="9"/>
        <v>0</v>
      </c>
      <c r="J48" s="511"/>
      <c r="K48" s="525"/>
      <c r="L48" s="514">
        <f t="shared" si="3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669114.71014209872</v>
      </c>
      <c r="E49" s="522">
        <f>IF(+I14&lt;F48,I14,D49)</f>
        <v>61824.465116279069</v>
      </c>
      <c r="F49" s="523">
        <f t="shared" si="28"/>
        <v>607290.24502581963</v>
      </c>
      <c r="G49" s="524">
        <f t="shared" si="29"/>
        <v>138234.01096830383</v>
      </c>
      <c r="H49" s="491">
        <f t="shared" si="30"/>
        <v>138234.01096830383</v>
      </c>
      <c r="I49" s="511">
        <f t="shared" si="9"/>
        <v>0</v>
      </c>
      <c r="J49" s="511"/>
      <c r="K49" s="525"/>
      <c r="L49" s="514">
        <f t="shared" si="3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607290.24502581963</v>
      </c>
      <c r="E50" s="522">
        <f>IF(+I14&lt;F49,I14,D50)</f>
        <v>61824.465116279069</v>
      </c>
      <c r="F50" s="523">
        <f t="shared" si="28"/>
        <v>545465.77990954055</v>
      </c>
      <c r="G50" s="524">
        <f t="shared" si="29"/>
        <v>130832.00381853095</v>
      </c>
      <c r="H50" s="491">
        <f t="shared" si="30"/>
        <v>130832.00381853095</v>
      </c>
      <c r="I50" s="511">
        <f t="shared" si="9"/>
        <v>0</v>
      </c>
      <c r="J50" s="511"/>
      <c r="K50" s="525"/>
      <c r="L50" s="514">
        <f t="shared" si="3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545465.77990954055</v>
      </c>
      <c r="E51" s="522">
        <f>IF(+I14&lt;F50,I14,D51)</f>
        <v>61824.465116279069</v>
      </c>
      <c r="F51" s="523">
        <f t="shared" si="28"/>
        <v>483641.31479326147</v>
      </c>
      <c r="G51" s="524">
        <f t="shared" si="29"/>
        <v>123429.99666875807</v>
      </c>
      <c r="H51" s="491">
        <f t="shared" si="30"/>
        <v>123429.99666875807</v>
      </c>
      <c r="I51" s="511">
        <f t="shared" si="9"/>
        <v>0</v>
      </c>
      <c r="J51" s="511"/>
      <c r="K51" s="525"/>
      <c r="L51" s="514">
        <f t="shared" si="3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483641.31479326147</v>
      </c>
      <c r="E52" s="522">
        <f>IF(+I14&lt;F51,I14,D52)</f>
        <v>61824.465116279069</v>
      </c>
      <c r="F52" s="523">
        <f t="shared" si="28"/>
        <v>421816.84967698238</v>
      </c>
      <c r="G52" s="524">
        <f t="shared" si="29"/>
        <v>116027.9895189852</v>
      </c>
      <c r="H52" s="491">
        <f t="shared" si="30"/>
        <v>116027.9895189852</v>
      </c>
      <c r="I52" s="511">
        <f t="shared" si="9"/>
        <v>0</v>
      </c>
      <c r="J52" s="511"/>
      <c r="K52" s="525"/>
      <c r="L52" s="514">
        <f t="shared" si="3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421816.84967698238</v>
      </c>
      <c r="E53" s="522">
        <f>IF(+I14&lt;F52,I14,D53)</f>
        <v>61824.465116279069</v>
      </c>
      <c r="F53" s="523">
        <f t="shared" si="28"/>
        <v>359992.3845607033</v>
      </c>
      <c r="G53" s="524">
        <f t="shared" si="29"/>
        <v>108625.98236921232</v>
      </c>
      <c r="H53" s="491">
        <f t="shared" si="30"/>
        <v>108625.98236921232</v>
      </c>
      <c r="I53" s="511">
        <f t="shared" si="9"/>
        <v>0</v>
      </c>
      <c r="J53" s="511"/>
      <c r="K53" s="525"/>
      <c r="L53" s="514">
        <f t="shared" si="3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359992.3845607033</v>
      </c>
      <c r="E54" s="522">
        <f>IF(+I14&lt;F53,I14,D54)</f>
        <v>61824.465116279069</v>
      </c>
      <c r="F54" s="523">
        <f t="shared" si="28"/>
        <v>298167.91944442422</v>
      </c>
      <c r="G54" s="524">
        <f t="shared" si="29"/>
        <v>101223.97521943942</v>
      </c>
      <c r="H54" s="491">
        <f t="shared" si="30"/>
        <v>101223.97521943942</v>
      </c>
      <c r="I54" s="511">
        <f t="shared" si="9"/>
        <v>0</v>
      </c>
      <c r="J54" s="511"/>
      <c r="K54" s="525"/>
      <c r="L54" s="514">
        <f t="shared" si="3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298167.91944442422</v>
      </c>
      <c r="E55" s="522">
        <f>IF(+I14&lt;F54,I14,D55)</f>
        <v>61824.465116279069</v>
      </c>
      <c r="F55" s="523">
        <f t="shared" si="28"/>
        <v>236343.45432814513</v>
      </c>
      <c r="G55" s="524">
        <f t="shared" si="29"/>
        <v>93821.96806966656</v>
      </c>
      <c r="H55" s="491">
        <f t="shared" si="30"/>
        <v>93821.96806966656</v>
      </c>
      <c r="I55" s="511">
        <f t="shared" si="9"/>
        <v>0</v>
      </c>
      <c r="J55" s="511"/>
      <c r="K55" s="525"/>
      <c r="L55" s="514">
        <f t="shared" si="3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236343.45432814513</v>
      </c>
      <c r="E56" s="522">
        <f>IF(+I14&lt;F55,I14,D56)</f>
        <v>61824.465116279069</v>
      </c>
      <c r="F56" s="523">
        <f t="shared" si="28"/>
        <v>174518.98921186605</v>
      </c>
      <c r="G56" s="524">
        <f t="shared" si="29"/>
        <v>86419.960919893667</v>
      </c>
      <c r="H56" s="491">
        <f t="shared" si="30"/>
        <v>86419.960919893667</v>
      </c>
      <c r="I56" s="511">
        <f t="shared" si="9"/>
        <v>0</v>
      </c>
      <c r="J56" s="511"/>
      <c r="K56" s="525"/>
      <c r="L56" s="514">
        <f t="shared" si="3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174518.98921186605</v>
      </c>
      <c r="E57" s="522">
        <f>IF(+I14&lt;F56,I14,D57)</f>
        <v>61824.465116279069</v>
      </c>
      <c r="F57" s="523">
        <f t="shared" si="28"/>
        <v>112694.52409558698</v>
      </c>
      <c r="G57" s="524">
        <f t="shared" si="29"/>
        <v>79017.953770120788</v>
      </c>
      <c r="H57" s="491">
        <f t="shared" si="30"/>
        <v>79017.953770120788</v>
      </c>
      <c r="I57" s="511">
        <f t="shared" si="9"/>
        <v>0</v>
      </c>
      <c r="J57" s="511"/>
      <c r="K57" s="525"/>
      <c r="L57" s="514">
        <f t="shared" si="3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112694.52409558698</v>
      </c>
      <c r="E58" s="522">
        <f>IF(+I14&lt;F57,I14,D58)</f>
        <v>61824.465116279069</v>
      </c>
      <c r="F58" s="523">
        <f t="shared" si="28"/>
        <v>50870.058979307913</v>
      </c>
      <c r="G58" s="524">
        <f t="shared" si="29"/>
        <v>71615.94662034791</v>
      </c>
      <c r="H58" s="491">
        <f t="shared" si="30"/>
        <v>71615.94662034791</v>
      </c>
      <c r="I58" s="511">
        <f t="shared" si="9"/>
        <v>0</v>
      </c>
      <c r="J58" s="511"/>
      <c r="K58" s="525"/>
      <c r="L58" s="514">
        <f t="shared" si="3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50870.058979307913</v>
      </c>
      <c r="E59" s="522">
        <f>IF(+I14&lt;F58,I14,D59)</f>
        <v>50870.058979307913</v>
      </c>
      <c r="F59" s="523">
        <f t="shared" si="28"/>
        <v>0</v>
      </c>
      <c r="G59" s="524">
        <f t="shared" si="29"/>
        <v>53915.297943899117</v>
      </c>
      <c r="H59" s="491">
        <f t="shared" si="30"/>
        <v>53915.297943899117</v>
      </c>
      <c r="I59" s="511">
        <f t="shared" si="9"/>
        <v>0</v>
      </c>
      <c r="J59" s="511"/>
      <c r="K59" s="525"/>
      <c r="L59" s="514">
        <f t="shared" si="3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8"/>
        <v>0</v>
      </c>
      <c r="G60" s="524">
        <f t="shared" si="29"/>
        <v>0</v>
      </c>
      <c r="H60" s="491">
        <f t="shared" si="30"/>
        <v>0</v>
      </c>
      <c r="I60" s="511">
        <f t="shared" si="9"/>
        <v>0</v>
      </c>
      <c r="J60" s="511"/>
      <c r="K60" s="525"/>
      <c r="L60" s="514">
        <f t="shared" si="3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8"/>
        <v>0</v>
      </c>
      <c r="G61" s="524">
        <f t="shared" si="29"/>
        <v>0</v>
      </c>
      <c r="H61" s="491">
        <f t="shared" si="30"/>
        <v>0</v>
      </c>
      <c r="I61" s="511">
        <f t="shared" si="9"/>
        <v>0</v>
      </c>
      <c r="J61" s="511"/>
      <c r="K61" s="525"/>
      <c r="L61" s="514">
        <f t="shared" si="3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8"/>
        <v>0</v>
      </c>
      <c r="G62" s="524">
        <f t="shared" si="29"/>
        <v>0</v>
      </c>
      <c r="H62" s="491">
        <f t="shared" si="30"/>
        <v>0</v>
      </c>
      <c r="I62" s="511">
        <f t="shared" si="9"/>
        <v>0</v>
      </c>
      <c r="J62" s="511"/>
      <c r="K62" s="525"/>
      <c r="L62" s="514">
        <f t="shared" si="3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8"/>
        <v>0</v>
      </c>
      <c r="G63" s="524">
        <f t="shared" si="29"/>
        <v>0</v>
      </c>
      <c r="H63" s="491">
        <f t="shared" si="30"/>
        <v>0</v>
      </c>
      <c r="I63" s="511">
        <f t="shared" si="9"/>
        <v>0</v>
      </c>
      <c r="J63" s="511"/>
      <c r="K63" s="525"/>
      <c r="L63" s="514">
        <f t="shared" si="3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8"/>
        <v>0</v>
      </c>
      <c r="G64" s="524">
        <f t="shared" si="29"/>
        <v>0</v>
      </c>
      <c r="H64" s="491">
        <f t="shared" si="30"/>
        <v>0</v>
      </c>
      <c r="I64" s="511">
        <f t="shared" si="9"/>
        <v>0</v>
      </c>
      <c r="J64" s="511"/>
      <c r="K64" s="525"/>
      <c r="L64" s="514">
        <f t="shared" si="3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8"/>
        <v>0</v>
      </c>
      <c r="G65" s="524">
        <f t="shared" si="29"/>
        <v>0</v>
      </c>
      <c r="H65" s="491">
        <f t="shared" si="30"/>
        <v>0</v>
      </c>
      <c r="I65" s="511">
        <f t="shared" si="9"/>
        <v>0</v>
      </c>
      <c r="J65" s="511"/>
      <c r="K65" s="525"/>
      <c r="L65" s="514">
        <f t="shared" si="3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8"/>
        <v>0</v>
      </c>
      <c r="G66" s="524">
        <f t="shared" si="29"/>
        <v>0</v>
      </c>
      <c r="H66" s="491">
        <f t="shared" si="30"/>
        <v>0</v>
      </c>
      <c r="I66" s="511">
        <f t="shared" si="9"/>
        <v>0</v>
      </c>
      <c r="J66" s="511"/>
      <c r="K66" s="525"/>
      <c r="L66" s="514">
        <f t="shared" si="3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8"/>
        <v>0</v>
      </c>
      <c r="G67" s="524">
        <f t="shared" si="29"/>
        <v>0</v>
      </c>
      <c r="H67" s="491">
        <f t="shared" si="30"/>
        <v>0</v>
      </c>
      <c r="I67" s="511">
        <f t="shared" si="9"/>
        <v>0</v>
      </c>
      <c r="J67" s="511"/>
      <c r="K67" s="525"/>
      <c r="L67" s="514">
        <f t="shared" si="3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8"/>
        <v>0</v>
      </c>
      <c r="G68" s="524">
        <f t="shared" si="29"/>
        <v>0</v>
      </c>
      <c r="H68" s="491">
        <f t="shared" si="30"/>
        <v>0</v>
      </c>
      <c r="I68" s="511">
        <f t="shared" si="9"/>
        <v>0</v>
      </c>
      <c r="J68" s="511"/>
      <c r="K68" s="525"/>
      <c r="L68" s="514">
        <f t="shared" si="3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8"/>
        <v>0</v>
      </c>
      <c r="G69" s="524">
        <f t="shared" si="29"/>
        <v>0</v>
      </c>
      <c r="H69" s="491">
        <f t="shared" si="30"/>
        <v>0</v>
      </c>
      <c r="I69" s="511">
        <f t="shared" si="9"/>
        <v>0</v>
      </c>
      <c r="J69" s="511"/>
      <c r="K69" s="525"/>
      <c r="L69" s="514">
        <f t="shared" si="3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8"/>
        <v>0</v>
      </c>
      <c r="G70" s="524">
        <f t="shared" si="29"/>
        <v>0</v>
      </c>
      <c r="H70" s="491">
        <f t="shared" si="30"/>
        <v>0</v>
      </c>
      <c r="I70" s="511">
        <f t="shared" si="9"/>
        <v>0</v>
      </c>
      <c r="J70" s="511"/>
      <c r="K70" s="525"/>
      <c r="L70" s="514">
        <f t="shared" si="3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8"/>
        <v>0</v>
      </c>
      <c r="G71" s="524">
        <f t="shared" si="29"/>
        <v>0</v>
      </c>
      <c r="H71" s="491">
        <f t="shared" si="30"/>
        <v>0</v>
      </c>
      <c r="I71" s="511">
        <f t="shared" si="9"/>
        <v>0</v>
      </c>
      <c r="J71" s="511"/>
      <c r="K71" s="525"/>
      <c r="L71" s="514">
        <f t="shared" si="3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8"/>
        <v>0</v>
      </c>
      <c r="G72" s="524">
        <f t="shared" si="29"/>
        <v>0</v>
      </c>
      <c r="H72" s="491">
        <f t="shared" si="30"/>
        <v>0</v>
      </c>
      <c r="I72" s="531">
        <f t="shared" si="9"/>
        <v>0</v>
      </c>
      <c r="J72" s="511"/>
      <c r="K72" s="532"/>
      <c r="L72" s="533">
        <f t="shared" si="3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9751546.3936083373</v>
      </c>
      <c r="H73" s="375">
        <f>SUM(H17:H72)</f>
        <v>9751546.3936083373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268795.39807015983</v>
      </c>
      <c r="N87" s="546">
        <f>IF(J92&lt;D11,0,VLOOKUP(J92,C17:O72,11))</f>
        <v>268795.39807015983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323797.64236783062</v>
      </c>
      <c r="N88" s="550">
        <f>IF(J92&lt;D11,0,VLOOKUP(J92,C99:P154,7))</f>
        <v>323797.64236783062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55002.244297670783</v>
      </c>
      <c r="N89" s="555">
        <f>+N88-N87</f>
        <v>55002.244297670783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60419.36363636364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32">+I99-H99</f>
        <v>0</v>
      </c>
      <c r="K99" s="514"/>
      <c r="L99" s="512"/>
      <c r="M99" s="513">
        <f t="shared" ref="M99:M130" si="33">IF(L99&lt;&gt;0,+H99-L99,0)</f>
        <v>0</v>
      </c>
      <c r="N99" s="512"/>
      <c r="O99" s="513">
        <f t="shared" ref="O99:O130" si="34">IF(N99&lt;&gt;0,+I99-N99,0)</f>
        <v>0</v>
      </c>
      <c r="P99" s="513">
        <f t="shared" ref="P99:P130" si="35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32"/>
        <v>0</v>
      </c>
      <c r="K100" s="514"/>
      <c r="L100" s="518"/>
      <c r="M100" s="514">
        <f t="shared" si="33"/>
        <v>0</v>
      </c>
      <c r="N100" s="518"/>
      <c r="O100" s="514">
        <f t="shared" si="34"/>
        <v>0</v>
      </c>
      <c r="P100" s="514">
        <f t="shared" si="35"/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32"/>
        <v>0</v>
      </c>
      <c r="K101" s="514"/>
      <c r="L101" s="518"/>
      <c r="M101" s="514">
        <f t="shared" si="33"/>
        <v>0</v>
      </c>
      <c r="N101" s="518"/>
      <c r="O101" s="514">
        <f t="shared" si="34"/>
        <v>0</v>
      </c>
      <c r="P101" s="514">
        <f t="shared" si="35"/>
        <v>0</v>
      </c>
    </row>
    <row r="102" spans="1:16" ht="12.5">
      <c r="B102" s="195" t="str">
        <f t="shared" si="36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32"/>
        <v>0</v>
      </c>
      <c r="K102" s="514"/>
      <c r="L102" s="518"/>
      <c r="M102" s="514">
        <f t="shared" si="33"/>
        <v>0</v>
      </c>
      <c r="N102" s="518"/>
      <c r="O102" s="514">
        <f t="shared" si="34"/>
        <v>0</v>
      </c>
      <c r="P102" s="514">
        <f t="shared" si="35"/>
        <v>0</v>
      </c>
    </row>
    <row r="103" spans="1:16" ht="12.5">
      <c r="B103" s="195" t="str">
        <f t="shared" si="36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32"/>
        <v>0</v>
      </c>
      <c r="K103" s="514"/>
      <c r="L103" s="518"/>
      <c r="M103" s="514">
        <f t="shared" si="33"/>
        <v>0</v>
      </c>
      <c r="N103" s="518"/>
      <c r="O103" s="514">
        <f t="shared" si="34"/>
        <v>0</v>
      </c>
      <c r="P103" s="514">
        <f t="shared" si="35"/>
        <v>0</v>
      </c>
    </row>
    <row r="104" spans="1:16" ht="12.5">
      <c r="B104" s="195" t="str">
        <f t="shared" si="36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32"/>
        <v>0</v>
      </c>
      <c r="K104" s="514"/>
      <c r="L104" s="518"/>
      <c r="M104" s="514">
        <f t="shared" si="33"/>
        <v>0</v>
      </c>
      <c r="N104" s="518"/>
      <c r="O104" s="514">
        <f t="shared" si="34"/>
        <v>0</v>
      </c>
      <c r="P104" s="514">
        <f t="shared" si="35"/>
        <v>0</v>
      </c>
    </row>
    <row r="105" spans="1:16" ht="12.5">
      <c r="B105" s="195" t="str">
        <f t="shared" si="36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32"/>
        <v>0</v>
      </c>
      <c r="K105" s="514"/>
      <c r="L105" s="518"/>
      <c r="M105" s="514">
        <f t="shared" si="33"/>
        <v>0</v>
      </c>
      <c r="N105" s="518"/>
      <c r="O105" s="514">
        <f t="shared" si="34"/>
        <v>0</v>
      </c>
      <c r="P105" s="514">
        <f t="shared" si="35"/>
        <v>0</v>
      </c>
    </row>
    <row r="106" spans="1:16" ht="12.5">
      <c r="B106" s="195" t="str">
        <f t="shared" si="36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32"/>
        <v>0</v>
      </c>
      <c r="K106" s="514"/>
      <c r="L106" s="518"/>
      <c r="M106" s="514">
        <f t="shared" si="33"/>
        <v>0</v>
      </c>
      <c r="N106" s="518"/>
      <c r="O106" s="514">
        <f t="shared" si="34"/>
        <v>0</v>
      </c>
      <c r="P106" s="514">
        <f t="shared" si="35"/>
        <v>0</v>
      </c>
    </row>
    <row r="107" spans="1:16" ht="12.5">
      <c r="B107" s="195" t="str">
        <f t="shared" si="36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32"/>
        <v>0</v>
      </c>
      <c r="K107" s="514"/>
      <c r="L107" s="518">
        <f t="shared" ref="L107:L112" si="37">+H107</f>
        <v>333878.34559727815</v>
      </c>
      <c r="M107" s="514">
        <f t="shared" si="33"/>
        <v>0</v>
      </c>
      <c r="N107" s="518">
        <f t="shared" ref="N107:N112" si="38">+I107</f>
        <v>333878.34559727815</v>
      </c>
      <c r="O107" s="514">
        <f t="shared" si="34"/>
        <v>0</v>
      </c>
      <c r="P107" s="514">
        <f t="shared" si="35"/>
        <v>0</v>
      </c>
    </row>
    <row r="108" spans="1:16" ht="12.5">
      <c r="B108" s="195" t="str">
        <f t="shared" si="36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32"/>
        <v>0</v>
      </c>
      <c r="K108" s="514"/>
      <c r="L108" s="518">
        <f t="shared" si="37"/>
        <v>388837.85956536332</v>
      </c>
      <c r="M108" s="514">
        <f t="shared" ref="M108:M113" si="39">IF(L108&lt;&gt;0,+H108-L108,0)</f>
        <v>0</v>
      </c>
      <c r="N108" s="518">
        <f t="shared" si="38"/>
        <v>388837.85956536332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6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40">+I109-H109</f>
        <v>0</v>
      </c>
      <c r="K109" s="514"/>
      <c r="L109" s="518">
        <f t="shared" si="37"/>
        <v>368598.28609591222</v>
      </c>
      <c r="M109" s="514">
        <f t="shared" si="39"/>
        <v>0</v>
      </c>
      <c r="N109" s="518">
        <f t="shared" si="38"/>
        <v>368598.28609591222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6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40"/>
        <v>0</v>
      </c>
      <c r="K110" s="514"/>
      <c r="L110" s="518">
        <f t="shared" si="37"/>
        <v>322034.68677163479</v>
      </c>
      <c r="M110" s="514">
        <f t="shared" si="39"/>
        <v>0</v>
      </c>
      <c r="N110" s="518">
        <f t="shared" si="38"/>
        <v>322034.68677163479</v>
      </c>
      <c r="O110" s="514">
        <f>IF(N110&lt;&gt;0,+I110-N110,0)</f>
        <v>0</v>
      </c>
      <c r="P110" s="514">
        <f t="shared" si="35"/>
        <v>0</v>
      </c>
    </row>
    <row r="111" spans="1:16" ht="12.5">
      <c r="B111" s="195" t="str">
        <f t="shared" si="36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40"/>
        <v>0</v>
      </c>
      <c r="K111" s="514"/>
      <c r="L111" s="518">
        <f t="shared" si="37"/>
        <v>317384.36734344519</v>
      </c>
      <c r="M111" s="514">
        <f t="shared" si="39"/>
        <v>0</v>
      </c>
      <c r="N111" s="518">
        <f t="shared" si="38"/>
        <v>317384.36734344519</v>
      </c>
      <c r="O111" s="514">
        <f t="shared" si="34"/>
        <v>0</v>
      </c>
      <c r="P111" s="514">
        <f t="shared" si="35"/>
        <v>0</v>
      </c>
    </row>
    <row r="112" spans="1:16" ht="12.5">
      <c r="B112" s="195" t="str">
        <f t="shared" si="36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40"/>
        <v>0</v>
      </c>
      <c r="K112" s="514"/>
      <c r="L112" s="518">
        <f t="shared" si="37"/>
        <v>313399.73202884034</v>
      </c>
      <c r="M112" s="514">
        <f t="shared" si="39"/>
        <v>0</v>
      </c>
      <c r="N112" s="518">
        <f t="shared" si="38"/>
        <v>313399.73202884034</v>
      </c>
      <c r="O112" s="514">
        <f t="shared" si="34"/>
        <v>0</v>
      </c>
      <c r="P112" s="514">
        <f t="shared" si="35"/>
        <v>0</v>
      </c>
    </row>
    <row r="113" spans="2:16" ht="12.5">
      <c r="B113" s="195" t="str">
        <f t="shared" si="36"/>
        <v/>
      </c>
      <c r="C113" s="507">
        <f>IF(D93="","-",+C112+1)</f>
        <v>2021</v>
      </c>
      <c r="D113" s="629">
        <v>2293296.8719216366</v>
      </c>
      <c r="E113" s="630">
        <v>64840.292682926833</v>
      </c>
      <c r="F113" s="631">
        <v>2228456.57923871</v>
      </c>
      <c r="G113" s="631">
        <v>2260876.7255801735</v>
      </c>
      <c r="H113" s="633">
        <v>321481.96510916646</v>
      </c>
      <c r="I113" s="634">
        <v>321481.96510916646</v>
      </c>
      <c r="J113" s="514">
        <f t="shared" si="40"/>
        <v>0</v>
      </c>
      <c r="K113" s="514"/>
      <c r="L113" s="518">
        <f t="shared" ref="L113" si="41">+H113</f>
        <v>321481.96510916646</v>
      </c>
      <c r="M113" s="514">
        <f t="shared" si="39"/>
        <v>0</v>
      </c>
      <c r="N113" s="518">
        <f t="shared" ref="N113" si="42">+I113</f>
        <v>321481.96510916646</v>
      </c>
      <c r="O113" s="514">
        <f t="shared" ref="O113" si="43">IF(N113&lt;&gt;0,+I113-N113,0)</f>
        <v>0</v>
      </c>
      <c r="P113" s="514">
        <f t="shared" ref="P113" si="44">+O113-M113</f>
        <v>0</v>
      </c>
    </row>
    <row r="114" spans="2:16" ht="13">
      <c r="B114" s="195" t="str">
        <f t="shared" si="36"/>
        <v/>
      </c>
      <c r="C114" s="669">
        <f>IF(D93="","-",+C113+1)</f>
        <v>2022</v>
      </c>
      <c r="D114" s="374">
        <v>2228456.57923871</v>
      </c>
      <c r="E114" s="522">
        <v>63296.476190476191</v>
      </c>
      <c r="F114" s="523">
        <v>2165160.1030482338</v>
      </c>
      <c r="G114" s="523">
        <v>2196808.3411434721</v>
      </c>
      <c r="H114" s="526">
        <v>321328.84551876556</v>
      </c>
      <c r="I114" s="577">
        <v>321328.84551876556</v>
      </c>
      <c r="J114" s="514">
        <f t="shared" si="40"/>
        <v>0</v>
      </c>
      <c r="K114" s="514"/>
      <c r="L114" s="525"/>
      <c r="M114" s="514">
        <f t="shared" si="33"/>
        <v>0</v>
      </c>
      <c r="N114" s="525"/>
      <c r="O114" s="514">
        <f t="shared" si="34"/>
        <v>0</v>
      </c>
      <c r="P114" s="514">
        <f t="shared" si="35"/>
        <v>0</v>
      </c>
    </row>
    <row r="115" spans="2:16" ht="12.5">
      <c r="B115" s="195" t="str">
        <f t="shared" si="36"/>
        <v/>
      </c>
      <c r="C115" s="507">
        <f>IF(D93="","-",+C114+1)</f>
        <v>2023</v>
      </c>
      <c r="D115" s="374">
        <f>IF(F114+SUM(E$99:E114)=D$92,F114,D$92-SUM(E$99:E114))</f>
        <v>2165160.1030482338</v>
      </c>
      <c r="E115" s="522">
        <f t="shared" ref="E115:E154" si="45">IF(+$J$96&lt;F114,$J$96,D115)</f>
        <v>60419.36363636364</v>
      </c>
      <c r="F115" s="523">
        <f t="shared" ref="F115:F154" si="46">+D115-E115</f>
        <v>2104740.73941187</v>
      </c>
      <c r="G115" s="523">
        <f t="shared" ref="G115:G154" si="47">+(F115+D115)/2</f>
        <v>2134950.4212300517</v>
      </c>
      <c r="H115" s="526">
        <f t="shared" ref="H115:H154" si="48">+J$94*G115+E115</f>
        <v>323797.64236783062</v>
      </c>
      <c r="I115" s="577">
        <f t="shared" ref="I115:I154" si="49">+J$95*G115+E115</f>
        <v>323797.64236783062</v>
      </c>
      <c r="J115" s="514">
        <f t="shared" si="40"/>
        <v>0</v>
      </c>
      <c r="K115" s="514"/>
      <c r="L115" s="525"/>
      <c r="M115" s="514">
        <f t="shared" si="33"/>
        <v>0</v>
      </c>
      <c r="N115" s="525"/>
      <c r="O115" s="514">
        <f t="shared" si="34"/>
        <v>0</v>
      </c>
      <c r="P115" s="514">
        <f t="shared" si="35"/>
        <v>0</v>
      </c>
    </row>
    <row r="116" spans="2:16" ht="12.5">
      <c r="B116" s="195" t="str">
        <f t="shared" si="36"/>
        <v/>
      </c>
      <c r="C116" s="507">
        <f>IF(D93="","-",+C115+1)</f>
        <v>2024</v>
      </c>
      <c r="D116" s="374">
        <f>IF(F115+SUM(E$99:E115)=D$92,F115,D$92-SUM(E$99:E115))</f>
        <v>2104740.73941187</v>
      </c>
      <c r="E116" s="522">
        <f t="shared" si="45"/>
        <v>60419.36363636364</v>
      </c>
      <c r="F116" s="523">
        <f t="shared" si="46"/>
        <v>2044321.3757755065</v>
      </c>
      <c r="G116" s="523">
        <f t="shared" si="47"/>
        <v>2074531.0575936884</v>
      </c>
      <c r="H116" s="526">
        <f t="shared" si="48"/>
        <v>316344.00417635089</v>
      </c>
      <c r="I116" s="577">
        <f t="shared" si="49"/>
        <v>316344.00417635089</v>
      </c>
      <c r="J116" s="514">
        <f t="shared" si="40"/>
        <v>0</v>
      </c>
      <c r="K116" s="514"/>
      <c r="L116" s="525"/>
      <c r="M116" s="514">
        <f t="shared" si="33"/>
        <v>0</v>
      </c>
      <c r="N116" s="525"/>
      <c r="O116" s="514">
        <f t="shared" si="34"/>
        <v>0</v>
      </c>
      <c r="P116" s="514">
        <f t="shared" si="35"/>
        <v>0</v>
      </c>
    </row>
    <row r="117" spans="2:16" ht="12.5">
      <c r="B117" s="195" t="str">
        <f t="shared" si="36"/>
        <v/>
      </c>
      <c r="C117" s="507">
        <f>IF(D93="","-",+C116+1)</f>
        <v>2025</v>
      </c>
      <c r="D117" s="374">
        <f>IF(F116+SUM(E$99:E116)=D$92,F116,D$92-SUM(E$99:E116))</f>
        <v>2044321.3757755065</v>
      </c>
      <c r="E117" s="522">
        <f t="shared" si="45"/>
        <v>60419.36363636364</v>
      </c>
      <c r="F117" s="523">
        <f t="shared" si="46"/>
        <v>1983902.012139143</v>
      </c>
      <c r="G117" s="523">
        <f t="shared" si="47"/>
        <v>2014111.6939573246</v>
      </c>
      <c r="H117" s="526">
        <f t="shared" si="48"/>
        <v>308890.36598487117</v>
      </c>
      <c r="I117" s="577">
        <f t="shared" si="49"/>
        <v>308890.36598487117</v>
      </c>
      <c r="J117" s="514">
        <f t="shared" si="40"/>
        <v>0</v>
      </c>
      <c r="K117" s="514"/>
      <c r="L117" s="525"/>
      <c r="M117" s="514">
        <f t="shared" si="33"/>
        <v>0</v>
      </c>
      <c r="N117" s="525"/>
      <c r="O117" s="514">
        <f t="shared" si="34"/>
        <v>0</v>
      </c>
      <c r="P117" s="514">
        <f t="shared" si="35"/>
        <v>0</v>
      </c>
    </row>
    <row r="118" spans="2:16" ht="12.5">
      <c r="B118" s="195" t="str">
        <f t="shared" si="36"/>
        <v/>
      </c>
      <c r="C118" s="507">
        <f>IF(D93="","-",+C117+1)</f>
        <v>2026</v>
      </c>
      <c r="D118" s="374">
        <f>IF(F117+SUM(E$99:E117)=D$92,F117,D$92-SUM(E$99:E117))</f>
        <v>1983902.012139143</v>
      </c>
      <c r="E118" s="522">
        <f t="shared" si="45"/>
        <v>60419.36363636364</v>
      </c>
      <c r="F118" s="523">
        <f t="shared" si="46"/>
        <v>1923482.6485027794</v>
      </c>
      <c r="G118" s="523">
        <f t="shared" si="47"/>
        <v>1953692.3303209613</v>
      </c>
      <c r="H118" s="526">
        <f t="shared" si="48"/>
        <v>301436.7277933915</v>
      </c>
      <c r="I118" s="577">
        <f t="shared" si="49"/>
        <v>301436.7277933915</v>
      </c>
      <c r="J118" s="514">
        <f t="shared" si="40"/>
        <v>0</v>
      </c>
      <c r="K118" s="514"/>
      <c r="L118" s="525"/>
      <c r="M118" s="514">
        <f t="shared" si="33"/>
        <v>0</v>
      </c>
      <c r="N118" s="525"/>
      <c r="O118" s="514">
        <f t="shared" si="34"/>
        <v>0</v>
      </c>
      <c r="P118" s="514">
        <f t="shared" si="35"/>
        <v>0</v>
      </c>
    </row>
    <row r="119" spans="2:16" ht="12.5">
      <c r="B119" s="195" t="str">
        <f t="shared" si="36"/>
        <v/>
      </c>
      <c r="C119" s="507">
        <f>IF(D93="","-",+C118+1)</f>
        <v>2027</v>
      </c>
      <c r="D119" s="374">
        <f>IF(F118+SUM(E$99:E118)=D$92,F118,D$92-SUM(E$99:E118))</f>
        <v>1923482.6485027794</v>
      </c>
      <c r="E119" s="522">
        <f t="shared" si="45"/>
        <v>60419.36363636364</v>
      </c>
      <c r="F119" s="523">
        <f t="shared" si="46"/>
        <v>1863063.2848664159</v>
      </c>
      <c r="G119" s="523">
        <f t="shared" si="47"/>
        <v>1893272.9666845975</v>
      </c>
      <c r="H119" s="526">
        <f t="shared" si="48"/>
        <v>293983.08960191172</v>
      </c>
      <c r="I119" s="577">
        <f t="shared" si="49"/>
        <v>293983.08960191172</v>
      </c>
      <c r="J119" s="514">
        <f t="shared" si="40"/>
        <v>0</v>
      </c>
      <c r="K119" s="514"/>
      <c r="L119" s="525"/>
      <c r="M119" s="514">
        <f t="shared" si="33"/>
        <v>0</v>
      </c>
      <c r="N119" s="525"/>
      <c r="O119" s="514">
        <f t="shared" si="34"/>
        <v>0</v>
      </c>
      <c r="P119" s="514">
        <f t="shared" si="35"/>
        <v>0</v>
      </c>
    </row>
    <row r="120" spans="2:16" ht="12.5">
      <c r="B120" s="195" t="str">
        <f t="shared" si="36"/>
        <v/>
      </c>
      <c r="C120" s="507">
        <f>IF(D93="","-",+C119+1)</f>
        <v>2028</v>
      </c>
      <c r="D120" s="374">
        <f>IF(F119+SUM(E$99:E119)=D$92,F119,D$92-SUM(E$99:E119))</f>
        <v>1863063.2848664159</v>
      </c>
      <c r="E120" s="522">
        <f t="shared" si="45"/>
        <v>60419.36363636364</v>
      </c>
      <c r="F120" s="523">
        <f t="shared" si="46"/>
        <v>1802643.9212300524</v>
      </c>
      <c r="G120" s="523">
        <f t="shared" si="47"/>
        <v>1832853.6030482342</v>
      </c>
      <c r="H120" s="526">
        <f t="shared" si="48"/>
        <v>286529.45141043206</v>
      </c>
      <c r="I120" s="577">
        <f t="shared" si="49"/>
        <v>286529.45141043206</v>
      </c>
      <c r="J120" s="514">
        <f t="shared" si="40"/>
        <v>0</v>
      </c>
      <c r="K120" s="514"/>
      <c r="L120" s="525"/>
      <c r="M120" s="514">
        <f t="shared" si="33"/>
        <v>0</v>
      </c>
      <c r="N120" s="525"/>
      <c r="O120" s="514">
        <f t="shared" si="34"/>
        <v>0</v>
      </c>
      <c r="P120" s="514">
        <f t="shared" si="35"/>
        <v>0</v>
      </c>
    </row>
    <row r="121" spans="2:16" ht="12.5">
      <c r="B121" s="195" t="str">
        <f t="shared" si="36"/>
        <v/>
      </c>
      <c r="C121" s="507">
        <f>IF(D93="","-",+C120+1)</f>
        <v>2029</v>
      </c>
      <c r="D121" s="374">
        <f>IF(F120+SUM(E$99:E120)=D$92,F120,D$92-SUM(E$99:E120))</f>
        <v>1802643.9212300524</v>
      </c>
      <c r="E121" s="522">
        <f t="shared" si="45"/>
        <v>60419.36363636364</v>
      </c>
      <c r="F121" s="523">
        <f t="shared" si="46"/>
        <v>1742224.5575936888</v>
      </c>
      <c r="G121" s="523">
        <f t="shared" si="47"/>
        <v>1772434.2394118705</v>
      </c>
      <c r="H121" s="526">
        <f t="shared" si="48"/>
        <v>279075.81321895233</v>
      </c>
      <c r="I121" s="577">
        <f t="shared" si="49"/>
        <v>279075.81321895233</v>
      </c>
      <c r="J121" s="514">
        <f t="shared" si="40"/>
        <v>0</v>
      </c>
      <c r="K121" s="514"/>
      <c r="L121" s="525"/>
      <c r="M121" s="514">
        <f t="shared" si="33"/>
        <v>0</v>
      </c>
      <c r="N121" s="525"/>
      <c r="O121" s="514">
        <f t="shared" si="34"/>
        <v>0</v>
      </c>
      <c r="P121" s="514">
        <f t="shared" si="35"/>
        <v>0</v>
      </c>
    </row>
    <row r="122" spans="2:16" ht="12.5">
      <c r="B122" s="195" t="str">
        <f t="shared" si="36"/>
        <v/>
      </c>
      <c r="C122" s="507">
        <f>IF(D93="","-",+C121+1)</f>
        <v>2030</v>
      </c>
      <c r="D122" s="374">
        <f>IF(F121+SUM(E$99:E121)=D$92,F121,D$92-SUM(E$99:E121))</f>
        <v>1742224.5575936888</v>
      </c>
      <c r="E122" s="522">
        <f t="shared" si="45"/>
        <v>60419.36363636364</v>
      </c>
      <c r="F122" s="523">
        <f t="shared" si="46"/>
        <v>1681805.1939573253</v>
      </c>
      <c r="G122" s="523">
        <f t="shared" si="47"/>
        <v>1712014.8757755072</v>
      </c>
      <c r="H122" s="526">
        <f t="shared" si="48"/>
        <v>271622.17502747261</v>
      </c>
      <c r="I122" s="577">
        <f t="shared" si="49"/>
        <v>271622.17502747261</v>
      </c>
      <c r="J122" s="514">
        <f t="shared" si="40"/>
        <v>0</v>
      </c>
      <c r="K122" s="514"/>
      <c r="L122" s="525"/>
      <c r="M122" s="514">
        <f t="shared" si="33"/>
        <v>0</v>
      </c>
      <c r="N122" s="525"/>
      <c r="O122" s="514">
        <f t="shared" si="34"/>
        <v>0</v>
      </c>
      <c r="P122" s="514">
        <f t="shared" si="35"/>
        <v>0</v>
      </c>
    </row>
    <row r="123" spans="2:16" ht="12.5">
      <c r="B123" s="195" t="str">
        <f t="shared" si="36"/>
        <v/>
      </c>
      <c r="C123" s="507">
        <f>IF(D93="","-",+C122+1)</f>
        <v>2031</v>
      </c>
      <c r="D123" s="374">
        <f>IF(F122+SUM(E$99:E122)=D$92,F122,D$92-SUM(E$99:E122))</f>
        <v>1681805.1939573253</v>
      </c>
      <c r="E123" s="522">
        <f t="shared" si="45"/>
        <v>60419.36363636364</v>
      </c>
      <c r="F123" s="523">
        <f t="shared" si="46"/>
        <v>1621385.8303209618</v>
      </c>
      <c r="G123" s="523">
        <f t="shared" si="47"/>
        <v>1651595.5121391434</v>
      </c>
      <c r="H123" s="526">
        <f t="shared" si="48"/>
        <v>264168.53683599288</v>
      </c>
      <c r="I123" s="577">
        <f t="shared" si="49"/>
        <v>264168.53683599288</v>
      </c>
      <c r="J123" s="514">
        <f t="shared" si="40"/>
        <v>0</v>
      </c>
      <c r="K123" s="514"/>
      <c r="L123" s="525"/>
      <c r="M123" s="514">
        <f t="shared" si="33"/>
        <v>0</v>
      </c>
      <c r="N123" s="525"/>
      <c r="O123" s="514">
        <f t="shared" si="34"/>
        <v>0</v>
      </c>
      <c r="P123" s="514">
        <f t="shared" si="35"/>
        <v>0</v>
      </c>
    </row>
    <row r="124" spans="2:16" ht="12.5">
      <c r="B124" s="195" t="str">
        <f t="shared" si="36"/>
        <v/>
      </c>
      <c r="C124" s="507">
        <f>IF(D93="","-",+C123+1)</f>
        <v>2032</v>
      </c>
      <c r="D124" s="374">
        <f>IF(F123+SUM(E$99:E123)=D$92,F123,D$92-SUM(E$99:E123))</f>
        <v>1621385.8303209618</v>
      </c>
      <c r="E124" s="522">
        <f t="shared" si="45"/>
        <v>60419.36363636364</v>
      </c>
      <c r="F124" s="523">
        <f t="shared" si="46"/>
        <v>1560966.4666845982</v>
      </c>
      <c r="G124" s="523">
        <f t="shared" si="47"/>
        <v>1591176.1485027801</v>
      </c>
      <c r="H124" s="526">
        <f t="shared" si="48"/>
        <v>256714.89864451322</v>
      </c>
      <c r="I124" s="577">
        <f t="shared" si="49"/>
        <v>256714.89864451322</v>
      </c>
      <c r="J124" s="514">
        <f t="shared" si="40"/>
        <v>0</v>
      </c>
      <c r="K124" s="514"/>
      <c r="L124" s="525"/>
      <c r="M124" s="514">
        <f t="shared" si="33"/>
        <v>0</v>
      </c>
      <c r="N124" s="525"/>
      <c r="O124" s="514">
        <f t="shared" si="34"/>
        <v>0</v>
      </c>
      <c r="P124" s="514">
        <f t="shared" si="35"/>
        <v>0</v>
      </c>
    </row>
    <row r="125" spans="2:16" ht="12.5">
      <c r="B125" s="195" t="str">
        <f t="shared" si="36"/>
        <v/>
      </c>
      <c r="C125" s="507">
        <f>IF(D93="","-",+C124+1)</f>
        <v>2033</v>
      </c>
      <c r="D125" s="374">
        <f>IF(F124+SUM(E$99:E124)=D$92,F124,D$92-SUM(E$99:E124))</f>
        <v>1560966.4666845982</v>
      </c>
      <c r="E125" s="522">
        <f t="shared" si="45"/>
        <v>60419.36363636364</v>
      </c>
      <c r="F125" s="523">
        <f t="shared" si="46"/>
        <v>1500547.1030482347</v>
      </c>
      <c r="G125" s="523">
        <f t="shared" si="47"/>
        <v>1530756.7848664164</v>
      </c>
      <c r="H125" s="526">
        <f t="shared" si="48"/>
        <v>249261.26045303349</v>
      </c>
      <c r="I125" s="577">
        <f t="shared" si="49"/>
        <v>249261.26045303349</v>
      </c>
      <c r="J125" s="514">
        <f t="shared" si="40"/>
        <v>0</v>
      </c>
      <c r="K125" s="514"/>
      <c r="L125" s="525"/>
      <c r="M125" s="514">
        <f t="shared" si="33"/>
        <v>0</v>
      </c>
      <c r="N125" s="525"/>
      <c r="O125" s="514">
        <f t="shared" si="34"/>
        <v>0</v>
      </c>
      <c r="P125" s="514">
        <f t="shared" si="35"/>
        <v>0</v>
      </c>
    </row>
    <row r="126" spans="2:16" ht="12.5">
      <c r="B126" s="195" t="str">
        <f t="shared" si="36"/>
        <v/>
      </c>
      <c r="C126" s="507">
        <f>IF(D93="","-",+C125+1)</f>
        <v>2034</v>
      </c>
      <c r="D126" s="374">
        <f>IF(F125+SUM(E$99:E125)=D$92,F125,D$92-SUM(E$99:E125))</f>
        <v>1500547.1030482347</v>
      </c>
      <c r="E126" s="522">
        <f t="shared" si="45"/>
        <v>60419.36363636364</v>
      </c>
      <c r="F126" s="523">
        <f t="shared" si="46"/>
        <v>1440127.7394118712</v>
      </c>
      <c r="G126" s="523">
        <f t="shared" si="47"/>
        <v>1470337.4212300531</v>
      </c>
      <c r="H126" s="526">
        <f t="shared" si="48"/>
        <v>241807.6222615538</v>
      </c>
      <c r="I126" s="577">
        <f t="shared" si="49"/>
        <v>241807.6222615538</v>
      </c>
      <c r="J126" s="514">
        <f t="shared" si="40"/>
        <v>0</v>
      </c>
      <c r="K126" s="514"/>
      <c r="L126" s="525"/>
      <c r="M126" s="514">
        <f t="shared" si="33"/>
        <v>0</v>
      </c>
      <c r="N126" s="525"/>
      <c r="O126" s="514">
        <f t="shared" si="34"/>
        <v>0</v>
      </c>
      <c r="P126" s="514">
        <f t="shared" si="35"/>
        <v>0</v>
      </c>
    </row>
    <row r="127" spans="2:16" ht="12.5">
      <c r="B127" s="195" t="str">
        <f t="shared" si="36"/>
        <v/>
      </c>
      <c r="C127" s="507">
        <f>IF(D93="","-",+C126+1)</f>
        <v>2035</v>
      </c>
      <c r="D127" s="374">
        <f>IF(F126+SUM(E$99:E126)=D$92,F126,D$92-SUM(E$99:E126))</f>
        <v>1440127.7394118712</v>
      </c>
      <c r="E127" s="522">
        <f t="shared" si="45"/>
        <v>60419.36363636364</v>
      </c>
      <c r="F127" s="523">
        <f t="shared" si="46"/>
        <v>1379708.3757755077</v>
      </c>
      <c r="G127" s="523">
        <f t="shared" si="47"/>
        <v>1409918.0575936893</v>
      </c>
      <c r="H127" s="526">
        <f t="shared" si="48"/>
        <v>234353.98407007405</v>
      </c>
      <c r="I127" s="577">
        <f t="shared" si="49"/>
        <v>234353.98407007405</v>
      </c>
      <c r="J127" s="514">
        <f t="shared" si="40"/>
        <v>0</v>
      </c>
      <c r="K127" s="514"/>
      <c r="L127" s="525"/>
      <c r="M127" s="514">
        <f t="shared" si="33"/>
        <v>0</v>
      </c>
      <c r="N127" s="525"/>
      <c r="O127" s="514">
        <f t="shared" si="34"/>
        <v>0</v>
      </c>
      <c r="P127" s="514">
        <f t="shared" si="35"/>
        <v>0</v>
      </c>
    </row>
    <row r="128" spans="2:16" ht="12.5">
      <c r="B128" s="195" t="str">
        <f t="shared" si="36"/>
        <v/>
      </c>
      <c r="C128" s="507">
        <f>IF(D93="","-",+C127+1)</f>
        <v>2036</v>
      </c>
      <c r="D128" s="374">
        <f>IF(F127+SUM(E$99:E127)=D$92,F127,D$92-SUM(E$99:E127))</f>
        <v>1379708.3757755077</v>
      </c>
      <c r="E128" s="522">
        <f t="shared" si="45"/>
        <v>60419.36363636364</v>
      </c>
      <c r="F128" s="523">
        <f t="shared" si="46"/>
        <v>1319289.0121391441</v>
      </c>
      <c r="G128" s="523">
        <f t="shared" si="47"/>
        <v>1349498.693957326</v>
      </c>
      <c r="H128" s="526">
        <f t="shared" si="48"/>
        <v>226900.34587859438</v>
      </c>
      <c r="I128" s="577">
        <f t="shared" si="49"/>
        <v>226900.34587859438</v>
      </c>
      <c r="J128" s="514">
        <f t="shared" si="40"/>
        <v>0</v>
      </c>
      <c r="K128" s="514"/>
      <c r="L128" s="525"/>
      <c r="M128" s="514">
        <f t="shared" si="33"/>
        <v>0</v>
      </c>
      <c r="N128" s="525"/>
      <c r="O128" s="514">
        <f t="shared" si="34"/>
        <v>0</v>
      </c>
      <c r="P128" s="514">
        <f t="shared" si="35"/>
        <v>0</v>
      </c>
    </row>
    <row r="129" spans="2:16" ht="12.5">
      <c r="B129" s="195" t="str">
        <f t="shared" si="36"/>
        <v/>
      </c>
      <c r="C129" s="507">
        <f>IF(D93="","-",+C128+1)</f>
        <v>2037</v>
      </c>
      <c r="D129" s="374">
        <f>IF(F128+SUM(E$99:E128)=D$92,F128,D$92-SUM(E$99:E128))</f>
        <v>1319289.0121391441</v>
      </c>
      <c r="E129" s="522">
        <f t="shared" si="45"/>
        <v>60419.36363636364</v>
      </c>
      <c r="F129" s="523">
        <f t="shared" si="46"/>
        <v>1258869.6485027806</v>
      </c>
      <c r="G129" s="523">
        <f t="shared" si="47"/>
        <v>1289079.3303209622</v>
      </c>
      <c r="H129" s="526">
        <f t="shared" si="48"/>
        <v>219446.70768711463</v>
      </c>
      <c r="I129" s="577">
        <f t="shared" si="49"/>
        <v>219446.70768711463</v>
      </c>
      <c r="J129" s="514">
        <f t="shared" si="40"/>
        <v>0</v>
      </c>
      <c r="K129" s="514"/>
      <c r="L129" s="525"/>
      <c r="M129" s="514">
        <f t="shared" si="33"/>
        <v>0</v>
      </c>
      <c r="N129" s="525"/>
      <c r="O129" s="514">
        <f t="shared" si="34"/>
        <v>0</v>
      </c>
      <c r="P129" s="514">
        <f t="shared" si="35"/>
        <v>0</v>
      </c>
    </row>
    <row r="130" spans="2:16" ht="12.5">
      <c r="B130" s="195" t="str">
        <f t="shared" si="36"/>
        <v/>
      </c>
      <c r="C130" s="507">
        <f>IF(D93="","-",+C129+1)</f>
        <v>2038</v>
      </c>
      <c r="D130" s="374">
        <f>IF(F129+SUM(E$99:E129)=D$92,F129,D$92-SUM(E$99:E129))</f>
        <v>1258869.6485027806</v>
      </c>
      <c r="E130" s="522">
        <f t="shared" si="45"/>
        <v>60419.36363636364</v>
      </c>
      <c r="F130" s="523">
        <f t="shared" si="46"/>
        <v>1198450.2848664171</v>
      </c>
      <c r="G130" s="523">
        <f t="shared" si="47"/>
        <v>1228659.9666845989</v>
      </c>
      <c r="H130" s="526">
        <f t="shared" si="48"/>
        <v>211993.06949563493</v>
      </c>
      <c r="I130" s="577">
        <f t="shared" si="49"/>
        <v>211993.06949563493</v>
      </c>
      <c r="J130" s="514">
        <f t="shared" si="40"/>
        <v>0</v>
      </c>
      <c r="K130" s="514"/>
      <c r="L130" s="525"/>
      <c r="M130" s="514">
        <f t="shared" si="33"/>
        <v>0</v>
      </c>
      <c r="N130" s="525"/>
      <c r="O130" s="514">
        <f t="shared" si="34"/>
        <v>0</v>
      </c>
      <c r="P130" s="514">
        <f t="shared" si="35"/>
        <v>0</v>
      </c>
    </row>
    <row r="131" spans="2:16" ht="12.5">
      <c r="B131" s="195" t="str">
        <f t="shared" si="36"/>
        <v/>
      </c>
      <c r="C131" s="507">
        <f>IF(D93="","-",+C130+1)</f>
        <v>2039</v>
      </c>
      <c r="D131" s="374">
        <f>IF(F130+SUM(E$99:E130)=D$92,F130,D$92-SUM(E$99:E130))</f>
        <v>1198450.2848664171</v>
      </c>
      <c r="E131" s="522">
        <f t="shared" si="45"/>
        <v>60419.36363636364</v>
      </c>
      <c r="F131" s="523">
        <f t="shared" si="46"/>
        <v>1138030.9212300535</v>
      </c>
      <c r="G131" s="523">
        <f t="shared" si="47"/>
        <v>1168240.6030482352</v>
      </c>
      <c r="H131" s="526">
        <f t="shared" si="48"/>
        <v>204539.43130415521</v>
      </c>
      <c r="I131" s="577">
        <f t="shared" si="49"/>
        <v>204539.43130415521</v>
      </c>
      <c r="J131" s="514">
        <f t="shared" si="40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36"/>
        <v/>
      </c>
      <c r="C132" s="507">
        <f>IF(D93="","-",+C131+1)</f>
        <v>2040</v>
      </c>
      <c r="D132" s="374">
        <f>IF(F131+SUM(E$99:E131)=D$92,F131,D$92-SUM(E$99:E131))</f>
        <v>1138030.9212300535</v>
      </c>
      <c r="E132" s="522">
        <f t="shared" si="45"/>
        <v>60419.36363636364</v>
      </c>
      <c r="F132" s="523">
        <f t="shared" si="46"/>
        <v>1077611.55759369</v>
      </c>
      <c r="G132" s="523">
        <f t="shared" si="47"/>
        <v>1107821.2394118719</v>
      </c>
      <c r="H132" s="526">
        <f t="shared" si="48"/>
        <v>197085.79311267551</v>
      </c>
      <c r="I132" s="577">
        <f t="shared" si="49"/>
        <v>197085.79311267551</v>
      </c>
      <c r="J132" s="514">
        <f t="shared" si="40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36"/>
        <v/>
      </c>
      <c r="C133" s="507">
        <f>IF(D93="","-",+C132+1)</f>
        <v>2041</v>
      </c>
      <c r="D133" s="374">
        <f>IF(F132+SUM(E$99:E132)=D$92,F132,D$92-SUM(E$99:E132))</f>
        <v>1077611.55759369</v>
      </c>
      <c r="E133" s="522">
        <f t="shared" si="45"/>
        <v>60419.36363636364</v>
      </c>
      <c r="F133" s="523">
        <f t="shared" si="46"/>
        <v>1017192.1939573264</v>
      </c>
      <c r="G133" s="523">
        <f t="shared" si="47"/>
        <v>1047401.8757755081</v>
      </c>
      <c r="H133" s="526">
        <f t="shared" si="48"/>
        <v>189632.15492119576</v>
      </c>
      <c r="I133" s="577">
        <f t="shared" si="49"/>
        <v>189632.15492119576</v>
      </c>
      <c r="J133" s="514">
        <f t="shared" si="40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36"/>
        <v/>
      </c>
      <c r="C134" s="507">
        <f>IF(D93="","-",+C133+1)</f>
        <v>2042</v>
      </c>
      <c r="D134" s="374">
        <f>IF(F133+SUM(E$99:E133)=D$92,F133,D$92-SUM(E$99:E133))</f>
        <v>1017192.1939573264</v>
      </c>
      <c r="E134" s="522">
        <f t="shared" si="45"/>
        <v>60419.36363636364</v>
      </c>
      <c r="F134" s="523">
        <f t="shared" si="46"/>
        <v>956772.8303209627</v>
      </c>
      <c r="G134" s="523">
        <f t="shared" si="47"/>
        <v>986982.51213914459</v>
      </c>
      <c r="H134" s="526">
        <f t="shared" si="48"/>
        <v>182178.51672971607</v>
      </c>
      <c r="I134" s="577">
        <f t="shared" si="49"/>
        <v>182178.51672971607</v>
      </c>
      <c r="J134" s="514">
        <f t="shared" si="40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36"/>
        <v/>
      </c>
      <c r="C135" s="507">
        <f>IF(D93="","-",+C134+1)</f>
        <v>2043</v>
      </c>
      <c r="D135" s="374">
        <f>IF(F134+SUM(E$99:E134)=D$92,F134,D$92-SUM(E$99:E134))</f>
        <v>956772.8303209627</v>
      </c>
      <c r="E135" s="522">
        <f t="shared" si="45"/>
        <v>60419.36363636364</v>
      </c>
      <c r="F135" s="523">
        <f t="shared" si="46"/>
        <v>896353.46668459906</v>
      </c>
      <c r="G135" s="523">
        <f t="shared" si="47"/>
        <v>926563.14850278082</v>
      </c>
      <c r="H135" s="526">
        <f t="shared" si="48"/>
        <v>174724.87853823631</v>
      </c>
      <c r="I135" s="577">
        <f t="shared" si="49"/>
        <v>174724.87853823631</v>
      </c>
      <c r="J135" s="514">
        <f t="shared" si="40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36"/>
        <v/>
      </c>
      <c r="C136" s="507">
        <f>IF(D93="","-",+C135+1)</f>
        <v>2044</v>
      </c>
      <c r="D136" s="374">
        <f>IF(F135+SUM(E$99:E135)=D$92,F135,D$92-SUM(E$99:E135))</f>
        <v>896353.46668459906</v>
      </c>
      <c r="E136" s="522">
        <f t="shared" si="45"/>
        <v>60419.36363636364</v>
      </c>
      <c r="F136" s="523">
        <f t="shared" si="46"/>
        <v>835934.10304823541</v>
      </c>
      <c r="G136" s="523">
        <f t="shared" si="47"/>
        <v>866143.78486641729</v>
      </c>
      <c r="H136" s="526">
        <f t="shared" si="48"/>
        <v>167271.24034675662</v>
      </c>
      <c r="I136" s="577">
        <f t="shared" si="49"/>
        <v>167271.24034675662</v>
      </c>
      <c r="J136" s="514">
        <f t="shared" si="40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36"/>
        <v/>
      </c>
      <c r="C137" s="507">
        <f>IF(D93="","-",+C136+1)</f>
        <v>2045</v>
      </c>
      <c r="D137" s="374">
        <f>IF(F136+SUM(E$99:E136)=D$92,F136,D$92-SUM(E$99:E136))</f>
        <v>835934.10304823541</v>
      </c>
      <c r="E137" s="522">
        <f t="shared" si="45"/>
        <v>60419.36363636364</v>
      </c>
      <c r="F137" s="523">
        <f t="shared" si="46"/>
        <v>775514.73941187176</v>
      </c>
      <c r="G137" s="523">
        <f t="shared" si="47"/>
        <v>805724.42123005353</v>
      </c>
      <c r="H137" s="526">
        <f t="shared" si="48"/>
        <v>159817.60215527687</v>
      </c>
      <c r="I137" s="577">
        <f t="shared" si="49"/>
        <v>159817.60215527687</v>
      </c>
      <c r="J137" s="514">
        <f t="shared" si="40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36"/>
        <v/>
      </c>
      <c r="C138" s="507">
        <f>IF(D93="","-",+C137+1)</f>
        <v>2046</v>
      </c>
      <c r="D138" s="374">
        <f>IF(F137+SUM(E$99:E137)=D$92,F137,D$92-SUM(E$99:E137))</f>
        <v>775514.73941187176</v>
      </c>
      <c r="E138" s="522">
        <f t="shared" si="45"/>
        <v>60419.36363636364</v>
      </c>
      <c r="F138" s="523">
        <f t="shared" si="46"/>
        <v>715095.37577550812</v>
      </c>
      <c r="G138" s="523">
        <f t="shared" si="47"/>
        <v>745305.05759369</v>
      </c>
      <c r="H138" s="526">
        <f t="shared" si="48"/>
        <v>152363.96396379714</v>
      </c>
      <c r="I138" s="577">
        <f t="shared" si="49"/>
        <v>152363.96396379714</v>
      </c>
      <c r="J138" s="514">
        <f t="shared" si="40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36"/>
        <v/>
      </c>
      <c r="C139" s="507">
        <f>IF(D93="","-",+C138+1)</f>
        <v>2047</v>
      </c>
      <c r="D139" s="374">
        <f>IF(F138+SUM(E$99:E138)=D$92,F138,D$92-SUM(E$99:E138))</f>
        <v>715095.37577550812</v>
      </c>
      <c r="E139" s="522">
        <f t="shared" si="45"/>
        <v>60419.36363636364</v>
      </c>
      <c r="F139" s="523">
        <f t="shared" si="46"/>
        <v>654676.01213914447</v>
      </c>
      <c r="G139" s="523">
        <f t="shared" si="47"/>
        <v>684885.69395732624</v>
      </c>
      <c r="H139" s="526">
        <f t="shared" si="48"/>
        <v>144910.32577231742</v>
      </c>
      <c r="I139" s="577">
        <f t="shared" si="49"/>
        <v>144910.32577231742</v>
      </c>
      <c r="J139" s="514">
        <f t="shared" si="40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36"/>
        <v/>
      </c>
      <c r="C140" s="507">
        <f>IF(D93="","-",+C139+1)</f>
        <v>2048</v>
      </c>
      <c r="D140" s="374">
        <f>IF(F139+SUM(E$99:E139)=D$92,F139,D$92-SUM(E$99:E139))</f>
        <v>654676.01213914447</v>
      </c>
      <c r="E140" s="522">
        <f t="shared" si="45"/>
        <v>60419.36363636364</v>
      </c>
      <c r="F140" s="523">
        <f t="shared" si="46"/>
        <v>594256.64850278082</v>
      </c>
      <c r="G140" s="523">
        <f t="shared" si="47"/>
        <v>624466.3303209627</v>
      </c>
      <c r="H140" s="526">
        <f t="shared" si="48"/>
        <v>137456.68758083769</v>
      </c>
      <c r="I140" s="577">
        <f t="shared" si="49"/>
        <v>137456.68758083769</v>
      </c>
      <c r="J140" s="514">
        <f t="shared" si="40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36"/>
        <v/>
      </c>
      <c r="C141" s="507">
        <f>IF(D93="","-",+C140+1)</f>
        <v>2049</v>
      </c>
      <c r="D141" s="374">
        <f>IF(F140+SUM(E$99:E140)=D$92,F140,D$92-SUM(E$99:E140))</f>
        <v>594256.64850278082</v>
      </c>
      <c r="E141" s="522">
        <f t="shared" si="45"/>
        <v>60419.36363636364</v>
      </c>
      <c r="F141" s="523">
        <f t="shared" si="46"/>
        <v>533837.28486641718</v>
      </c>
      <c r="G141" s="523">
        <f t="shared" si="47"/>
        <v>564046.96668459894</v>
      </c>
      <c r="H141" s="526">
        <f t="shared" si="48"/>
        <v>130003.04938935794</v>
      </c>
      <c r="I141" s="577">
        <f t="shared" si="49"/>
        <v>130003.04938935794</v>
      </c>
      <c r="J141" s="514">
        <f t="shared" si="40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36"/>
        <v/>
      </c>
      <c r="C142" s="507">
        <f>IF(D93="","-",+C141+1)</f>
        <v>2050</v>
      </c>
      <c r="D142" s="374">
        <f>IF(F141+SUM(E$99:E141)=D$92,F141,D$92-SUM(E$99:E141))</f>
        <v>533837.28486641718</v>
      </c>
      <c r="E142" s="522">
        <f t="shared" si="45"/>
        <v>60419.36363636364</v>
      </c>
      <c r="F142" s="523">
        <f t="shared" si="46"/>
        <v>473417.92123005353</v>
      </c>
      <c r="G142" s="523">
        <f t="shared" si="47"/>
        <v>503627.60304823535</v>
      </c>
      <c r="H142" s="526">
        <f t="shared" si="48"/>
        <v>122549.41119787825</v>
      </c>
      <c r="I142" s="577">
        <f t="shared" si="49"/>
        <v>122549.41119787825</v>
      </c>
      <c r="J142" s="514">
        <f t="shared" si="40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36"/>
        <v/>
      </c>
      <c r="C143" s="507">
        <f>IF(D93="","-",+C142+1)</f>
        <v>2051</v>
      </c>
      <c r="D143" s="374">
        <f>IF(F142+SUM(E$99:E142)=D$92,F142,D$92-SUM(E$99:E142))</f>
        <v>473417.92123005353</v>
      </c>
      <c r="E143" s="522">
        <f t="shared" si="45"/>
        <v>60419.36363636364</v>
      </c>
      <c r="F143" s="523">
        <f t="shared" si="46"/>
        <v>412998.55759368988</v>
      </c>
      <c r="G143" s="523">
        <f t="shared" si="47"/>
        <v>443208.23941187171</v>
      </c>
      <c r="H143" s="526">
        <f t="shared" si="48"/>
        <v>115095.77300639851</v>
      </c>
      <c r="I143" s="577">
        <f t="shared" si="49"/>
        <v>115095.77300639851</v>
      </c>
      <c r="J143" s="514">
        <f t="shared" si="40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36"/>
        <v/>
      </c>
      <c r="C144" s="507">
        <f>IF(D93="","-",+C143+1)</f>
        <v>2052</v>
      </c>
      <c r="D144" s="374">
        <f>IF(F143+SUM(E$99:E143)=D$92,F143,D$92-SUM(E$99:E143))</f>
        <v>412998.55759368988</v>
      </c>
      <c r="E144" s="522">
        <f t="shared" si="45"/>
        <v>60419.36363636364</v>
      </c>
      <c r="F144" s="523">
        <f t="shared" si="46"/>
        <v>352579.19395732624</v>
      </c>
      <c r="G144" s="523">
        <f t="shared" si="47"/>
        <v>382788.87577550806</v>
      </c>
      <c r="H144" s="526">
        <f t="shared" si="48"/>
        <v>107642.13481491878</v>
      </c>
      <c r="I144" s="577">
        <f t="shared" si="49"/>
        <v>107642.13481491878</v>
      </c>
      <c r="J144" s="514">
        <f t="shared" si="40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36"/>
        <v/>
      </c>
      <c r="C145" s="507">
        <f>IF(D93="","-",+C144+1)</f>
        <v>2053</v>
      </c>
      <c r="D145" s="374">
        <f>IF(F144+SUM(E$99:E144)=D$92,F144,D$92-SUM(E$99:E144))</f>
        <v>352579.19395732624</v>
      </c>
      <c r="E145" s="522">
        <f t="shared" si="45"/>
        <v>60419.36363636364</v>
      </c>
      <c r="F145" s="523">
        <f t="shared" si="46"/>
        <v>292159.83032096259</v>
      </c>
      <c r="G145" s="523">
        <f t="shared" si="47"/>
        <v>322369.51213914441</v>
      </c>
      <c r="H145" s="526">
        <f t="shared" si="48"/>
        <v>100188.49662343904</v>
      </c>
      <c r="I145" s="577">
        <f t="shared" si="49"/>
        <v>100188.49662343904</v>
      </c>
      <c r="J145" s="514">
        <f t="shared" si="40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36"/>
        <v/>
      </c>
      <c r="C146" s="507">
        <f>IF(D93="","-",+C145+1)</f>
        <v>2054</v>
      </c>
      <c r="D146" s="374">
        <f>IF(F145+SUM(E$99:E145)=D$92,F145,D$92-SUM(E$99:E145))</f>
        <v>292159.83032096259</v>
      </c>
      <c r="E146" s="522">
        <f t="shared" si="45"/>
        <v>60419.36363636364</v>
      </c>
      <c r="F146" s="523">
        <f t="shared" si="46"/>
        <v>231740.46668459894</v>
      </c>
      <c r="G146" s="523">
        <f t="shared" si="47"/>
        <v>261950.14850278076</v>
      </c>
      <c r="H146" s="526">
        <f t="shared" si="48"/>
        <v>92734.858431959321</v>
      </c>
      <c r="I146" s="577">
        <f t="shared" si="49"/>
        <v>92734.858431959321</v>
      </c>
      <c r="J146" s="514">
        <f t="shared" si="40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36"/>
        <v/>
      </c>
      <c r="C147" s="507">
        <f>IF(D93="","-",+C146+1)</f>
        <v>2055</v>
      </c>
      <c r="D147" s="374">
        <f>IF(F146+SUM(E$99:E146)=D$92,F146,D$92-SUM(E$99:E146))</f>
        <v>231740.46668459894</v>
      </c>
      <c r="E147" s="522">
        <f t="shared" si="45"/>
        <v>60419.36363636364</v>
      </c>
      <c r="F147" s="523">
        <f t="shared" si="46"/>
        <v>171321.10304823529</v>
      </c>
      <c r="G147" s="523">
        <f t="shared" si="47"/>
        <v>201530.78486641712</v>
      </c>
      <c r="H147" s="526">
        <f t="shared" si="48"/>
        <v>85281.220240479597</v>
      </c>
      <c r="I147" s="577">
        <f t="shared" si="49"/>
        <v>85281.220240479597</v>
      </c>
      <c r="J147" s="514">
        <f t="shared" si="40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36"/>
        <v/>
      </c>
      <c r="C148" s="507">
        <f>IF(D93="","-",+C147+1)</f>
        <v>2056</v>
      </c>
      <c r="D148" s="374">
        <f>IF(F147+SUM(E$99:E147)=D$92,F147,D$92-SUM(E$99:E147))</f>
        <v>171321.10304823529</v>
      </c>
      <c r="E148" s="522">
        <f t="shared" si="45"/>
        <v>60419.36363636364</v>
      </c>
      <c r="F148" s="523">
        <f t="shared" si="46"/>
        <v>110901.73941187165</v>
      </c>
      <c r="G148" s="523">
        <f t="shared" si="47"/>
        <v>141111.42123005347</v>
      </c>
      <c r="H148" s="526">
        <f t="shared" si="48"/>
        <v>77827.582048999873</v>
      </c>
      <c r="I148" s="577">
        <f t="shared" si="49"/>
        <v>77827.582048999873</v>
      </c>
      <c r="J148" s="514">
        <f t="shared" si="40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36"/>
        <v/>
      </c>
      <c r="C149" s="507">
        <f>IF(D93="","-",+C148+1)</f>
        <v>2057</v>
      </c>
      <c r="D149" s="374">
        <f>IF(F148+SUM(E$99:E148)=D$92,F148,D$92-SUM(E$99:E148))</f>
        <v>110901.73941187165</v>
      </c>
      <c r="E149" s="522">
        <f t="shared" si="45"/>
        <v>60419.36363636364</v>
      </c>
      <c r="F149" s="523">
        <f t="shared" si="46"/>
        <v>50482.375775508008</v>
      </c>
      <c r="G149" s="523">
        <f t="shared" si="47"/>
        <v>80692.057593689824</v>
      </c>
      <c r="H149" s="526">
        <f t="shared" si="48"/>
        <v>70373.943857520149</v>
      </c>
      <c r="I149" s="577">
        <f t="shared" si="49"/>
        <v>70373.943857520149</v>
      </c>
      <c r="J149" s="514">
        <f t="shared" si="40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36"/>
        <v/>
      </c>
      <c r="C150" s="507">
        <f>IF(D93="","-",+C149+1)</f>
        <v>2058</v>
      </c>
      <c r="D150" s="374">
        <f>IF(F149+SUM(E$99:E149)=D$92,F149,D$92-SUM(E$99:E149))</f>
        <v>50482.375775508008</v>
      </c>
      <c r="E150" s="522">
        <f t="shared" si="45"/>
        <v>50482.375775508008</v>
      </c>
      <c r="F150" s="523">
        <f t="shared" si="46"/>
        <v>0</v>
      </c>
      <c r="G150" s="523">
        <f t="shared" si="47"/>
        <v>25241.187887754004</v>
      </c>
      <c r="H150" s="526">
        <f t="shared" si="48"/>
        <v>53596.256338216328</v>
      </c>
      <c r="I150" s="577">
        <f t="shared" si="49"/>
        <v>53596.256338216328</v>
      </c>
      <c r="J150" s="514">
        <f t="shared" si="40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36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45"/>
        <v>0</v>
      </c>
      <c r="F151" s="523">
        <f t="shared" si="46"/>
        <v>0</v>
      </c>
      <c r="G151" s="523">
        <f t="shared" si="47"/>
        <v>0</v>
      </c>
      <c r="H151" s="526">
        <f t="shared" si="48"/>
        <v>0</v>
      </c>
      <c r="I151" s="577">
        <f t="shared" si="49"/>
        <v>0</v>
      </c>
      <c r="J151" s="514">
        <f t="shared" si="40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36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45"/>
        <v>0</v>
      </c>
      <c r="F152" s="523">
        <f t="shared" si="46"/>
        <v>0</v>
      </c>
      <c r="G152" s="523">
        <f t="shared" si="47"/>
        <v>0</v>
      </c>
      <c r="H152" s="526">
        <f t="shared" si="48"/>
        <v>0</v>
      </c>
      <c r="I152" s="577">
        <f t="shared" si="49"/>
        <v>0</v>
      </c>
      <c r="J152" s="514">
        <f t="shared" si="40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36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45"/>
        <v>0</v>
      </c>
      <c r="F153" s="523">
        <f t="shared" si="46"/>
        <v>0</v>
      </c>
      <c r="G153" s="523">
        <f t="shared" si="47"/>
        <v>0</v>
      </c>
      <c r="H153" s="526">
        <f t="shared" si="48"/>
        <v>0</v>
      </c>
      <c r="I153" s="577">
        <f t="shared" si="49"/>
        <v>0</v>
      </c>
      <c r="J153" s="514">
        <f t="shared" si="40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36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45"/>
        <v>0</v>
      </c>
      <c r="F154" s="523">
        <f t="shared" si="46"/>
        <v>0</v>
      </c>
      <c r="G154" s="523">
        <f t="shared" si="47"/>
        <v>0</v>
      </c>
      <c r="H154" s="526">
        <f t="shared" si="48"/>
        <v>0</v>
      </c>
      <c r="I154" s="577">
        <f t="shared" si="49"/>
        <v>0</v>
      </c>
      <c r="J154" s="514">
        <f t="shared" si="40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2658452.0000000009</v>
      </c>
      <c r="F155" s="375"/>
      <c r="G155" s="375"/>
      <c r="H155" s="375">
        <f>SUM(H99:H154)</f>
        <v>9638543.1033122614</v>
      </c>
      <c r="I155" s="375">
        <f>SUM(I99:I154)</f>
        <v>9638543.1033122614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A10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1538936.8068942716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1538936.8068942716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 t="s">
        <v>503</v>
      </c>
      <c r="F9" s="478"/>
      <c r="G9" s="672" t="s">
        <v>560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379508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2022</v>
      </c>
      <c r="D31" s="631">
        <v>11021728.489934186</v>
      </c>
      <c r="E31" s="630">
        <v>388543.90476190473</v>
      </c>
      <c r="F31" s="631">
        <v>10633184.585172281</v>
      </c>
      <c r="G31" s="630">
        <v>1606027.4766677744</v>
      </c>
      <c r="H31" s="639">
        <v>1606027.4766677744</v>
      </c>
      <c r="I31" s="511">
        <f t="shared" si="9"/>
        <v>0</v>
      </c>
      <c r="J31" s="511"/>
      <c r="K31" s="518">
        <f t="shared" ref="K31" si="15">G31</f>
        <v>1606027.4766677744</v>
      </c>
      <c r="L31" s="519">
        <f t="shared" ref="L31" si="16">IF(K31&lt;&gt;0,+G31-K31,0)</f>
        <v>0</v>
      </c>
      <c r="M31" s="518">
        <f t="shared" ref="M31" si="17">H31</f>
        <v>1606027.4766677744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2023</v>
      </c>
      <c r="D32" s="631">
        <v>10633184.585172281</v>
      </c>
      <c r="E32" s="630">
        <v>388543.90476190473</v>
      </c>
      <c r="F32" s="631">
        <v>10244640.680410376</v>
      </c>
      <c r="G32" s="630">
        <v>1707258.207662385</v>
      </c>
      <c r="H32" s="639">
        <v>1707258.207662385</v>
      </c>
      <c r="I32" s="511">
        <f t="shared" si="9"/>
        <v>0</v>
      </c>
      <c r="J32" s="511"/>
      <c r="K32" s="518">
        <f t="shared" ref="K32" si="18">G32</f>
        <v>1707258.207662385</v>
      </c>
      <c r="L32" s="519">
        <f t="shared" ref="L32" si="19">IF(K32&lt;&gt;0,+G32-K32,0)</f>
        <v>0</v>
      </c>
      <c r="M32" s="518">
        <f t="shared" ref="M32" si="20">H32</f>
        <v>1707258.207662385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 ht="13">
      <c r="B33" s="195" t="str">
        <f t="shared" si="5"/>
        <v/>
      </c>
      <c r="C33" s="669">
        <f>IF(D11="","-",+C32+1)</f>
        <v>2024</v>
      </c>
      <c r="D33" s="631">
        <v>10244640.680410376</v>
      </c>
      <c r="E33" s="630">
        <v>370882.81818181818</v>
      </c>
      <c r="F33" s="631">
        <v>9873757.8622285575</v>
      </c>
      <c r="G33" s="630">
        <v>1573230.0538189975</v>
      </c>
      <c r="H33" s="639">
        <v>1573230.0538189975</v>
      </c>
      <c r="I33" s="511">
        <f t="shared" si="9"/>
        <v>0</v>
      </c>
      <c r="J33" s="511"/>
      <c r="K33" s="518">
        <f t="shared" ref="K33" si="23">G33</f>
        <v>1573230.0538189975</v>
      </c>
      <c r="L33" s="519">
        <f t="shared" ref="L33" si="24">IF(K33&lt;&gt;0,+G33-K33,0)</f>
        <v>0</v>
      </c>
      <c r="M33" s="518">
        <f t="shared" ref="M33" si="25">H33</f>
        <v>1573230.0538189975</v>
      </c>
      <c r="N33" s="514">
        <f t="shared" ref="N33" si="26">IF(M33&lt;&gt;0,+H33-M33,0)</f>
        <v>0</v>
      </c>
      <c r="O33" s="514">
        <f t="shared" ref="O33" si="27">+N33-L33</f>
        <v>0</v>
      </c>
      <c r="P33" s="272"/>
    </row>
    <row r="34" spans="2:16" ht="12.5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9873757.8622285575</v>
      </c>
      <c r="E34" s="522">
        <f>IF(+I14&lt;F33,I14,D34)</f>
        <v>379508</v>
      </c>
      <c r="F34" s="523">
        <f t="shared" ref="F34:F72" si="28">+D34-E34</f>
        <v>9494249.8622285575</v>
      </c>
      <c r="G34" s="524">
        <f t="shared" ref="G34:G72" si="29">+I$12*((D34+F34)/2)+E34</f>
        <v>1538936.8068942716</v>
      </c>
      <c r="H34" s="491">
        <f t="shared" ref="H34:H72" si="30">+I$13*((D34+F34)/2)+E34</f>
        <v>1538936.8068942716</v>
      </c>
      <c r="I34" s="511">
        <f t="shared" ref="I34:I72" si="31">H34-G34</f>
        <v>0</v>
      </c>
      <c r="J34" s="511"/>
      <c r="K34" s="525"/>
      <c r="L34" s="514">
        <f t="shared" ref="L34:L72" si="32">IF(K34&lt;&gt;0,+G34-K34,0)</f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9494249.8622285575</v>
      </c>
      <c r="E35" s="522">
        <f>IF(+I14&lt;F34,I14,D35)</f>
        <v>379508</v>
      </c>
      <c r="F35" s="523">
        <f t="shared" si="28"/>
        <v>9114741.8622285575</v>
      </c>
      <c r="G35" s="524">
        <f t="shared" si="29"/>
        <v>1493499.7630943353</v>
      </c>
      <c r="H35" s="491">
        <f t="shared" si="30"/>
        <v>1493499.7630943353</v>
      </c>
      <c r="I35" s="511">
        <f t="shared" si="31"/>
        <v>0</v>
      </c>
      <c r="J35" s="511"/>
      <c r="K35" s="525"/>
      <c r="L35" s="514">
        <f t="shared" si="3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9114741.8622285575</v>
      </c>
      <c r="E36" s="522">
        <f>IF(+I14&lt;F35,I14,D36)</f>
        <v>379508</v>
      </c>
      <c r="F36" s="523">
        <f t="shared" si="28"/>
        <v>8735233.8622285575</v>
      </c>
      <c r="G36" s="524">
        <f t="shared" si="29"/>
        <v>1448062.719294399</v>
      </c>
      <c r="H36" s="491">
        <f t="shared" si="30"/>
        <v>1448062.719294399</v>
      </c>
      <c r="I36" s="511">
        <f t="shared" si="31"/>
        <v>0</v>
      </c>
      <c r="J36" s="511"/>
      <c r="K36" s="525"/>
      <c r="L36" s="514">
        <f t="shared" si="3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8735233.8622285575</v>
      </c>
      <c r="E37" s="522">
        <f>IF(+I14&lt;F36,I14,D37)</f>
        <v>379508</v>
      </c>
      <c r="F37" s="523">
        <f t="shared" si="28"/>
        <v>8355725.8622285575</v>
      </c>
      <c r="G37" s="524">
        <f t="shared" si="29"/>
        <v>1402625.6754944627</v>
      </c>
      <c r="H37" s="491">
        <f t="shared" si="30"/>
        <v>1402625.6754944627</v>
      </c>
      <c r="I37" s="511">
        <f t="shared" si="31"/>
        <v>0</v>
      </c>
      <c r="J37" s="511"/>
      <c r="K37" s="525"/>
      <c r="L37" s="514">
        <f t="shared" si="3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8355725.8622285575</v>
      </c>
      <c r="E38" s="522">
        <f>IF(+I14&lt;F37,I14,D38)</f>
        <v>379508</v>
      </c>
      <c r="F38" s="523">
        <f t="shared" si="28"/>
        <v>7976217.8622285575</v>
      </c>
      <c r="G38" s="524">
        <f t="shared" si="29"/>
        <v>1357188.6316945264</v>
      </c>
      <c r="H38" s="491">
        <f t="shared" si="30"/>
        <v>1357188.6316945264</v>
      </c>
      <c r="I38" s="511">
        <f t="shared" si="31"/>
        <v>0</v>
      </c>
      <c r="J38" s="511"/>
      <c r="K38" s="525"/>
      <c r="L38" s="514">
        <f t="shared" si="3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7976217.8622285575</v>
      </c>
      <c r="E39" s="522">
        <f>IF(+I14&lt;F38,I14,D39)</f>
        <v>379508</v>
      </c>
      <c r="F39" s="523">
        <f t="shared" si="28"/>
        <v>7596709.8622285575</v>
      </c>
      <c r="G39" s="524">
        <f t="shared" si="29"/>
        <v>1311751.5878945901</v>
      </c>
      <c r="H39" s="491">
        <f t="shared" si="30"/>
        <v>1311751.5878945901</v>
      </c>
      <c r="I39" s="511">
        <f t="shared" si="31"/>
        <v>0</v>
      </c>
      <c r="J39" s="511"/>
      <c r="K39" s="525"/>
      <c r="L39" s="514">
        <f t="shared" si="3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7596709.8622285575</v>
      </c>
      <c r="E40" s="522">
        <f>IF(+I14&lt;F39,I14,D40)</f>
        <v>379508</v>
      </c>
      <c r="F40" s="523">
        <f t="shared" si="28"/>
        <v>7217201.8622285575</v>
      </c>
      <c r="G40" s="524">
        <f t="shared" si="29"/>
        <v>1266314.5440946538</v>
      </c>
      <c r="H40" s="491">
        <f t="shared" si="30"/>
        <v>1266314.5440946538</v>
      </c>
      <c r="I40" s="511">
        <f t="shared" si="31"/>
        <v>0</v>
      </c>
      <c r="J40" s="511"/>
      <c r="K40" s="525"/>
      <c r="L40" s="514">
        <f t="shared" si="3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7217201.8622285575</v>
      </c>
      <c r="E41" s="522">
        <f>IF(+I14&lt;F40,I14,D41)</f>
        <v>379508</v>
      </c>
      <c r="F41" s="523">
        <f t="shared" si="28"/>
        <v>6837693.8622285575</v>
      </c>
      <c r="G41" s="524">
        <f t="shared" si="29"/>
        <v>1220877.5002947175</v>
      </c>
      <c r="H41" s="491">
        <f t="shared" si="30"/>
        <v>1220877.5002947175</v>
      </c>
      <c r="I41" s="511">
        <f t="shared" si="31"/>
        <v>0</v>
      </c>
      <c r="J41" s="511"/>
      <c r="K41" s="525"/>
      <c r="L41" s="514">
        <f t="shared" si="3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6837693.8622285575</v>
      </c>
      <c r="E42" s="522">
        <f>IF(+I14&lt;F41,I14,D42)</f>
        <v>379508</v>
      </c>
      <c r="F42" s="523">
        <f t="shared" si="28"/>
        <v>6458185.8622285575</v>
      </c>
      <c r="G42" s="524">
        <f t="shared" si="29"/>
        <v>1175440.4564947812</v>
      </c>
      <c r="H42" s="491">
        <f t="shared" si="30"/>
        <v>1175440.4564947812</v>
      </c>
      <c r="I42" s="511">
        <f t="shared" si="31"/>
        <v>0</v>
      </c>
      <c r="J42" s="511"/>
      <c r="K42" s="525"/>
      <c r="L42" s="514">
        <f t="shared" si="3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6458185.8622285575</v>
      </c>
      <c r="E43" s="522">
        <f>IF(+I14&lt;F42,I14,D43)</f>
        <v>379508</v>
      </c>
      <c r="F43" s="523">
        <f t="shared" si="28"/>
        <v>6078677.8622285575</v>
      </c>
      <c r="G43" s="524">
        <f t="shared" si="29"/>
        <v>1130003.4126948449</v>
      </c>
      <c r="H43" s="491">
        <f t="shared" si="30"/>
        <v>1130003.4126948449</v>
      </c>
      <c r="I43" s="511">
        <f t="shared" si="31"/>
        <v>0</v>
      </c>
      <c r="J43" s="511"/>
      <c r="K43" s="525"/>
      <c r="L43" s="514">
        <f t="shared" si="3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6078677.8622285575</v>
      </c>
      <c r="E44" s="522">
        <f>IF(+I14&lt;F43,I14,D44)</f>
        <v>379508</v>
      </c>
      <c r="F44" s="523">
        <f t="shared" si="28"/>
        <v>5699169.8622285575</v>
      </c>
      <c r="G44" s="524">
        <f t="shared" si="29"/>
        <v>1084566.3688949086</v>
      </c>
      <c r="H44" s="491">
        <f t="shared" si="30"/>
        <v>1084566.3688949086</v>
      </c>
      <c r="I44" s="511">
        <f t="shared" si="31"/>
        <v>0</v>
      </c>
      <c r="J44" s="511"/>
      <c r="K44" s="525"/>
      <c r="L44" s="514">
        <f t="shared" si="3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5699169.8622285575</v>
      </c>
      <c r="E45" s="522">
        <f>IF(+I14&lt;F44,I14,D45)</f>
        <v>379508</v>
      </c>
      <c r="F45" s="523">
        <f t="shared" si="28"/>
        <v>5319661.8622285575</v>
      </c>
      <c r="G45" s="524">
        <f t="shared" si="29"/>
        <v>1039129.3250949724</v>
      </c>
      <c r="H45" s="491">
        <f t="shared" si="30"/>
        <v>1039129.3250949724</v>
      </c>
      <c r="I45" s="511">
        <f t="shared" si="31"/>
        <v>0</v>
      </c>
      <c r="J45" s="511"/>
      <c r="K45" s="525"/>
      <c r="L45" s="514">
        <f t="shared" si="3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5319661.8622285575</v>
      </c>
      <c r="E46" s="522">
        <f>IF(+I14&lt;F45,I14,D46)</f>
        <v>379508</v>
      </c>
      <c r="F46" s="523">
        <f t="shared" si="28"/>
        <v>4940153.8622285575</v>
      </c>
      <c r="G46" s="524">
        <f t="shared" si="29"/>
        <v>993692.28129503608</v>
      </c>
      <c r="H46" s="491">
        <f t="shared" si="30"/>
        <v>993692.28129503608</v>
      </c>
      <c r="I46" s="511">
        <f t="shared" si="31"/>
        <v>0</v>
      </c>
      <c r="J46" s="511"/>
      <c r="K46" s="525"/>
      <c r="L46" s="514">
        <f t="shared" si="3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4940153.8622285575</v>
      </c>
      <c r="E47" s="522">
        <f>IF(+I14&lt;F46,I14,D47)</f>
        <v>379508</v>
      </c>
      <c r="F47" s="523">
        <f t="shared" si="28"/>
        <v>4560645.8622285575</v>
      </c>
      <c r="G47" s="524">
        <f t="shared" si="29"/>
        <v>948255.23749509978</v>
      </c>
      <c r="H47" s="491">
        <f t="shared" si="30"/>
        <v>948255.23749509978</v>
      </c>
      <c r="I47" s="511">
        <f t="shared" si="31"/>
        <v>0</v>
      </c>
      <c r="J47" s="511"/>
      <c r="K47" s="525"/>
      <c r="L47" s="514">
        <f t="shared" si="3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4560645.8622285575</v>
      </c>
      <c r="E48" s="522">
        <f>IF(+I14&lt;F47,I14,D48)</f>
        <v>379508</v>
      </c>
      <c r="F48" s="523">
        <f t="shared" si="28"/>
        <v>4181137.8622285575</v>
      </c>
      <c r="G48" s="524">
        <f t="shared" si="29"/>
        <v>902818.19369516347</v>
      </c>
      <c r="H48" s="491">
        <f t="shared" si="30"/>
        <v>902818.19369516347</v>
      </c>
      <c r="I48" s="511">
        <f t="shared" si="31"/>
        <v>0</v>
      </c>
      <c r="J48" s="511"/>
      <c r="K48" s="525"/>
      <c r="L48" s="514">
        <f t="shared" si="3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4181137.8622285575</v>
      </c>
      <c r="E49" s="522">
        <f>IF(+I14&lt;F48,I14,D49)</f>
        <v>379508</v>
      </c>
      <c r="F49" s="523">
        <f t="shared" si="28"/>
        <v>3801629.8622285575</v>
      </c>
      <c r="G49" s="524">
        <f t="shared" si="29"/>
        <v>857381.14989522716</v>
      </c>
      <c r="H49" s="491">
        <f t="shared" si="30"/>
        <v>857381.14989522716</v>
      </c>
      <c r="I49" s="511">
        <f t="shared" si="31"/>
        <v>0</v>
      </c>
      <c r="J49" s="511"/>
      <c r="K49" s="525"/>
      <c r="L49" s="514">
        <f t="shared" si="3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3801629.8622285575</v>
      </c>
      <c r="E50" s="522">
        <f>IF(+I14&lt;F49,I14,D50)</f>
        <v>379508</v>
      </c>
      <c r="F50" s="523">
        <f t="shared" si="28"/>
        <v>3422121.8622285575</v>
      </c>
      <c r="G50" s="524">
        <f t="shared" si="29"/>
        <v>811944.10609529086</v>
      </c>
      <c r="H50" s="491">
        <f t="shared" si="30"/>
        <v>811944.10609529086</v>
      </c>
      <c r="I50" s="511">
        <f t="shared" si="31"/>
        <v>0</v>
      </c>
      <c r="J50" s="511"/>
      <c r="K50" s="525"/>
      <c r="L50" s="514">
        <f t="shared" si="3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3422121.8622285575</v>
      </c>
      <c r="E51" s="522">
        <f>IF(+I14&lt;F50,I14,D51)</f>
        <v>379508</v>
      </c>
      <c r="F51" s="523">
        <f t="shared" si="28"/>
        <v>3042613.8622285575</v>
      </c>
      <c r="G51" s="524">
        <f t="shared" si="29"/>
        <v>766507.06229535455</v>
      </c>
      <c r="H51" s="491">
        <f t="shared" si="30"/>
        <v>766507.06229535455</v>
      </c>
      <c r="I51" s="511">
        <f t="shared" si="31"/>
        <v>0</v>
      </c>
      <c r="J51" s="511"/>
      <c r="K51" s="525"/>
      <c r="L51" s="514">
        <f t="shared" si="3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3042613.8622285575</v>
      </c>
      <c r="E52" s="522">
        <f>IF(+I14&lt;F51,I14,D52)</f>
        <v>379508</v>
      </c>
      <c r="F52" s="523">
        <f t="shared" si="28"/>
        <v>2663105.8622285575</v>
      </c>
      <c r="G52" s="524">
        <f t="shared" si="29"/>
        <v>721070.01849541825</v>
      </c>
      <c r="H52" s="491">
        <f t="shared" si="30"/>
        <v>721070.01849541825</v>
      </c>
      <c r="I52" s="511">
        <f t="shared" si="31"/>
        <v>0</v>
      </c>
      <c r="J52" s="511"/>
      <c r="K52" s="525"/>
      <c r="L52" s="514">
        <f t="shared" si="3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2663105.8622285575</v>
      </c>
      <c r="E53" s="522">
        <f>IF(+I14&lt;F52,I14,D53)</f>
        <v>379508</v>
      </c>
      <c r="F53" s="523">
        <f t="shared" si="28"/>
        <v>2283597.8622285575</v>
      </c>
      <c r="G53" s="524">
        <f t="shared" si="29"/>
        <v>675632.97469548194</v>
      </c>
      <c r="H53" s="491">
        <f t="shared" si="30"/>
        <v>675632.97469548194</v>
      </c>
      <c r="I53" s="511">
        <f t="shared" si="31"/>
        <v>0</v>
      </c>
      <c r="J53" s="511"/>
      <c r="K53" s="525"/>
      <c r="L53" s="514">
        <f t="shared" si="3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2283597.8622285575</v>
      </c>
      <c r="E54" s="522">
        <f>IF(+I14&lt;F53,I14,D54)</f>
        <v>379508</v>
      </c>
      <c r="F54" s="523">
        <f t="shared" si="28"/>
        <v>1904089.8622285575</v>
      </c>
      <c r="G54" s="524">
        <f t="shared" si="29"/>
        <v>630195.93089554564</v>
      </c>
      <c r="H54" s="491">
        <f t="shared" si="30"/>
        <v>630195.93089554564</v>
      </c>
      <c r="I54" s="511">
        <f t="shared" si="31"/>
        <v>0</v>
      </c>
      <c r="J54" s="511"/>
      <c r="K54" s="525"/>
      <c r="L54" s="514">
        <f t="shared" si="3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1904089.8622285575</v>
      </c>
      <c r="E55" s="522">
        <f>IF(+I14&lt;F54,I14,D55)</f>
        <v>379508</v>
      </c>
      <c r="F55" s="523">
        <f t="shared" si="28"/>
        <v>1524581.8622285575</v>
      </c>
      <c r="G55" s="524">
        <f t="shared" si="29"/>
        <v>584758.88709560933</v>
      </c>
      <c r="H55" s="491">
        <f t="shared" si="30"/>
        <v>584758.88709560933</v>
      </c>
      <c r="I55" s="511">
        <f t="shared" si="31"/>
        <v>0</v>
      </c>
      <c r="J55" s="511"/>
      <c r="K55" s="525"/>
      <c r="L55" s="514">
        <f t="shared" si="3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1524581.8622285575</v>
      </c>
      <c r="E56" s="522">
        <f>IF(+I14&lt;F55,I14,D56)</f>
        <v>379508</v>
      </c>
      <c r="F56" s="523">
        <f t="shared" si="28"/>
        <v>1145073.8622285575</v>
      </c>
      <c r="G56" s="524">
        <f t="shared" si="29"/>
        <v>539321.84329567314</v>
      </c>
      <c r="H56" s="491">
        <f t="shared" si="30"/>
        <v>539321.84329567314</v>
      </c>
      <c r="I56" s="511">
        <f t="shared" si="31"/>
        <v>0</v>
      </c>
      <c r="J56" s="511"/>
      <c r="K56" s="525"/>
      <c r="L56" s="514">
        <f t="shared" si="3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1145073.8622285575</v>
      </c>
      <c r="E57" s="522">
        <f>IF(+I14&lt;F56,I14,D57)</f>
        <v>379508</v>
      </c>
      <c r="F57" s="523">
        <f t="shared" si="28"/>
        <v>765565.86222855747</v>
      </c>
      <c r="G57" s="524">
        <f t="shared" si="29"/>
        <v>493884.79949573678</v>
      </c>
      <c r="H57" s="491">
        <f t="shared" si="30"/>
        <v>493884.79949573678</v>
      </c>
      <c r="I57" s="511">
        <f t="shared" si="31"/>
        <v>0</v>
      </c>
      <c r="J57" s="511"/>
      <c r="K57" s="525"/>
      <c r="L57" s="514">
        <f t="shared" si="3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765565.86222855747</v>
      </c>
      <c r="E58" s="522">
        <f>IF(+I14&lt;F57,I14,D58)</f>
        <v>379508</v>
      </c>
      <c r="F58" s="523">
        <f t="shared" si="28"/>
        <v>386057.86222855747</v>
      </c>
      <c r="G58" s="524">
        <f t="shared" si="29"/>
        <v>448447.75569580047</v>
      </c>
      <c r="H58" s="491">
        <f t="shared" si="30"/>
        <v>448447.75569580047</v>
      </c>
      <c r="I58" s="511">
        <f t="shared" si="31"/>
        <v>0</v>
      </c>
      <c r="J58" s="511"/>
      <c r="K58" s="525"/>
      <c r="L58" s="514">
        <f t="shared" si="32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386057.86222855747</v>
      </c>
      <c r="E59" s="522">
        <f>IF(+I14&lt;F58,I14,D59)</f>
        <v>379508</v>
      </c>
      <c r="F59" s="523">
        <f t="shared" si="28"/>
        <v>6549.8622285574675</v>
      </c>
      <c r="G59" s="524">
        <f t="shared" si="29"/>
        <v>403010.71189586417</v>
      </c>
      <c r="H59" s="491">
        <f t="shared" si="30"/>
        <v>403010.71189586417</v>
      </c>
      <c r="I59" s="511">
        <f t="shared" si="31"/>
        <v>0</v>
      </c>
      <c r="J59" s="511"/>
      <c r="K59" s="525"/>
      <c r="L59" s="514">
        <f t="shared" si="3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6549.8622285574675</v>
      </c>
      <c r="E60" s="522">
        <f>IF(+I14&lt;F59,I14,D60)</f>
        <v>6549.8622285574675</v>
      </c>
      <c r="F60" s="523">
        <f t="shared" si="28"/>
        <v>0</v>
      </c>
      <c r="G60" s="524">
        <f t="shared" si="29"/>
        <v>6941.9572265054867</v>
      </c>
      <c r="H60" s="491">
        <f t="shared" si="30"/>
        <v>6941.9572265054867</v>
      </c>
      <c r="I60" s="511">
        <f t="shared" si="31"/>
        <v>0</v>
      </c>
      <c r="J60" s="511"/>
      <c r="K60" s="525"/>
      <c r="L60" s="514">
        <f t="shared" si="3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8"/>
        <v>0</v>
      </c>
      <c r="G61" s="524">
        <f t="shared" si="29"/>
        <v>0</v>
      </c>
      <c r="H61" s="491">
        <f t="shared" si="30"/>
        <v>0</v>
      </c>
      <c r="I61" s="511">
        <f t="shared" si="31"/>
        <v>0</v>
      </c>
      <c r="J61" s="511"/>
      <c r="K61" s="525"/>
      <c r="L61" s="514">
        <f t="shared" si="3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8"/>
        <v>0</v>
      </c>
      <c r="G62" s="524">
        <f t="shared" si="29"/>
        <v>0</v>
      </c>
      <c r="H62" s="491">
        <f t="shared" si="30"/>
        <v>0</v>
      </c>
      <c r="I62" s="511">
        <f t="shared" si="31"/>
        <v>0</v>
      </c>
      <c r="J62" s="511"/>
      <c r="K62" s="525"/>
      <c r="L62" s="514">
        <f t="shared" si="3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8"/>
        <v>0</v>
      </c>
      <c r="G63" s="524">
        <f t="shared" si="29"/>
        <v>0</v>
      </c>
      <c r="H63" s="491">
        <f t="shared" si="30"/>
        <v>0</v>
      </c>
      <c r="I63" s="511">
        <f t="shared" si="31"/>
        <v>0</v>
      </c>
      <c r="J63" s="511"/>
      <c r="K63" s="525"/>
      <c r="L63" s="514">
        <f t="shared" si="3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8"/>
        <v>0</v>
      </c>
      <c r="G64" s="524">
        <f t="shared" si="29"/>
        <v>0</v>
      </c>
      <c r="H64" s="491">
        <f t="shared" si="30"/>
        <v>0</v>
      </c>
      <c r="I64" s="511">
        <f t="shared" si="31"/>
        <v>0</v>
      </c>
      <c r="J64" s="511"/>
      <c r="K64" s="525"/>
      <c r="L64" s="514">
        <f t="shared" si="3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8"/>
        <v>0</v>
      </c>
      <c r="G65" s="524">
        <f t="shared" si="29"/>
        <v>0</v>
      </c>
      <c r="H65" s="491">
        <f t="shared" si="30"/>
        <v>0</v>
      </c>
      <c r="I65" s="511">
        <f t="shared" si="31"/>
        <v>0</v>
      </c>
      <c r="J65" s="511"/>
      <c r="K65" s="525"/>
      <c r="L65" s="514">
        <f t="shared" si="3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8"/>
        <v>0</v>
      </c>
      <c r="G66" s="524">
        <f t="shared" si="29"/>
        <v>0</v>
      </c>
      <c r="H66" s="491">
        <f t="shared" si="30"/>
        <v>0</v>
      </c>
      <c r="I66" s="511">
        <f t="shared" si="31"/>
        <v>0</v>
      </c>
      <c r="J66" s="511"/>
      <c r="K66" s="525"/>
      <c r="L66" s="514">
        <f t="shared" si="3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8"/>
        <v>0</v>
      </c>
      <c r="G67" s="524">
        <f t="shared" si="29"/>
        <v>0</v>
      </c>
      <c r="H67" s="491">
        <f t="shared" si="30"/>
        <v>0</v>
      </c>
      <c r="I67" s="511">
        <f t="shared" si="31"/>
        <v>0</v>
      </c>
      <c r="J67" s="511"/>
      <c r="K67" s="525"/>
      <c r="L67" s="514">
        <f t="shared" si="3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8"/>
        <v>0</v>
      </c>
      <c r="G68" s="524">
        <f t="shared" si="29"/>
        <v>0</v>
      </c>
      <c r="H68" s="491">
        <f t="shared" si="30"/>
        <v>0</v>
      </c>
      <c r="I68" s="511">
        <f t="shared" si="31"/>
        <v>0</v>
      </c>
      <c r="J68" s="511"/>
      <c r="K68" s="525"/>
      <c r="L68" s="514">
        <f t="shared" si="3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8"/>
        <v>0</v>
      </c>
      <c r="G69" s="524">
        <f t="shared" si="29"/>
        <v>0</v>
      </c>
      <c r="H69" s="491">
        <f t="shared" si="30"/>
        <v>0</v>
      </c>
      <c r="I69" s="511">
        <f t="shared" si="31"/>
        <v>0</v>
      </c>
      <c r="J69" s="511"/>
      <c r="K69" s="525"/>
      <c r="L69" s="514">
        <f t="shared" si="3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8"/>
        <v>0</v>
      </c>
      <c r="G70" s="524">
        <f t="shared" si="29"/>
        <v>0</v>
      </c>
      <c r="H70" s="491">
        <f t="shared" si="30"/>
        <v>0</v>
      </c>
      <c r="I70" s="511">
        <f t="shared" si="31"/>
        <v>0</v>
      </c>
      <c r="J70" s="511"/>
      <c r="K70" s="525"/>
      <c r="L70" s="514">
        <f t="shared" si="3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8"/>
        <v>0</v>
      </c>
      <c r="G71" s="524">
        <f t="shared" si="29"/>
        <v>0</v>
      </c>
      <c r="H71" s="491">
        <f t="shared" si="30"/>
        <v>0</v>
      </c>
      <c r="I71" s="511">
        <f t="shared" si="31"/>
        <v>0</v>
      </c>
      <c r="J71" s="511"/>
      <c r="K71" s="525"/>
      <c r="L71" s="514">
        <f t="shared" si="3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8"/>
        <v>0</v>
      </c>
      <c r="G72" s="524">
        <f t="shared" si="29"/>
        <v>0</v>
      </c>
      <c r="H72" s="491">
        <f t="shared" si="30"/>
        <v>0</v>
      </c>
      <c r="I72" s="531">
        <f t="shared" si="31"/>
        <v>0</v>
      </c>
      <c r="J72" s="511"/>
      <c r="K72" s="532"/>
      <c r="L72" s="533">
        <f t="shared" si="3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16318844</v>
      </c>
      <c r="F73" s="375"/>
      <c r="G73" s="375">
        <f>SUM(G17:G72)</f>
        <v>60049029.925588682</v>
      </c>
      <c r="H73" s="375">
        <f>SUM(H17:H72)</f>
        <v>60049029.925588682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1707258.207662385</v>
      </c>
      <c r="N87" s="546">
        <f>IF(J92&lt;D11,0,VLOOKUP(J92,C17:O72,11))</f>
        <v>1707258.207662385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1986292.6159765224</v>
      </c>
      <c r="N88" s="550">
        <f>IF(J92&lt;D11,0,VLOOKUP(J92,C99:P154,7))</f>
        <v>1986292.6159765224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279034.40831413749</v>
      </c>
      <c r="N89" s="555">
        <f>+N88-N87</f>
        <v>279034.40831413749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370882.81818181818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33">IF(L99&lt;&gt;0,+H99-L99,0)</f>
        <v>0</v>
      </c>
      <c r="N99" s="512"/>
      <c r="O99" s="513">
        <f t="shared" ref="O99:O130" si="34">IF(N99&lt;&gt;0,+I99-N99,0)</f>
        <v>0</v>
      </c>
      <c r="P99" s="513">
        <f t="shared" ref="P99:P130" si="35">+O99-M99</f>
        <v>0</v>
      </c>
    </row>
    <row r="100" spans="1:16" ht="12.5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33"/>
        <v>0</v>
      </c>
      <c r="N100" s="518"/>
      <c r="O100" s="514">
        <f t="shared" si="34"/>
        <v>0</v>
      </c>
      <c r="P100" s="514">
        <f t="shared" si="35"/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33"/>
        <v>0</v>
      </c>
      <c r="N101" s="518"/>
      <c r="O101" s="514">
        <f t="shared" si="34"/>
        <v>0</v>
      </c>
      <c r="P101" s="514">
        <f t="shared" si="35"/>
        <v>0</v>
      </c>
    </row>
    <row r="102" spans="1:16" ht="12.5">
      <c r="B102" s="195" t="str">
        <f t="shared" si="36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33"/>
        <v>0</v>
      </c>
      <c r="N102" s="518"/>
      <c r="O102" s="514">
        <f t="shared" si="34"/>
        <v>0</v>
      </c>
      <c r="P102" s="514">
        <f t="shared" si="35"/>
        <v>0</v>
      </c>
    </row>
    <row r="103" spans="1:16" ht="12.5">
      <c r="B103" s="195" t="str">
        <f t="shared" si="36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33"/>
        <v>0</v>
      </c>
      <c r="N103" s="518"/>
      <c r="O103" s="514">
        <f t="shared" si="34"/>
        <v>0</v>
      </c>
      <c r="P103" s="514">
        <f t="shared" si="35"/>
        <v>0</v>
      </c>
    </row>
    <row r="104" spans="1:16" ht="12.5">
      <c r="B104" s="195" t="str">
        <f t="shared" si="36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33"/>
        <v>0</v>
      </c>
      <c r="N104" s="518"/>
      <c r="O104" s="514">
        <f t="shared" si="34"/>
        <v>0</v>
      </c>
      <c r="P104" s="514">
        <f t="shared" si="35"/>
        <v>0</v>
      </c>
    </row>
    <row r="105" spans="1:16" ht="12.5">
      <c r="B105" s="195" t="str">
        <f t="shared" si="36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33"/>
        <v>0</v>
      </c>
      <c r="N105" s="518"/>
      <c r="O105" s="514">
        <f t="shared" si="34"/>
        <v>0</v>
      </c>
      <c r="P105" s="514">
        <f t="shared" si="35"/>
        <v>0</v>
      </c>
    </row>
    <row r="106" spans="1:16" ht="12.5">
      <c r="B106" s="195" t="str">
        <f t="shared" si="36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37">+H106</f>
        <v>2119317.0329736611</v>
      </c>
      <c r="M106" s="514">
        <f t="shared" si="33"/>
        <v>0</v>
      </c>
      <c r="N106" s="518">
        <f t="shared" ref="N106:N111" si="38">+I106</f>
        <v>2119317.0329736611</v>
      </c>
      <c r="O106" s="514">
        <f t="shared" si="34"/>
        <v>0</v>
      </c>
      <c r="P106" s="514">
        <f t="shared" si="35"/>
        <v>0</v>
      </c>
    </row>
    <row r="107" spans="1:16" ht="12.5">
      <c r="B107" s="195" t="str">
        <f t="shared" si="36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37"/>
        <v>2385501.7414281433</v>
      </c>
      <c r="M107" s="514">
        <f t="shared" ref="M107:M112" si="39">IF(L107&lt;&gt;0,+H107-L107,0)</f>
        <v>0</v>
      </c>
      <c r="N107" s="518">
        <f t="shared" si="38"/>
        <v>2385501.7414281433</v>
      </c>
      <c r="O107" s="514">
        <f>IF(N107&lt;&gt;0,+I107-N107,0)</f>
        <v>0</v>
      </c>
      <c r="P107" s="514">
        <f>+O107-M107</f>
        <v>0</v>
      </c>
    </row>
    <row r="108" spans="1:16" ht="12.5">
      <c r="B108" s="195" t="str">
        <f t="shared" si="36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40">+I108-H108</f>
        <v>0</v>
      </c>
      <c r="K108" s="514"/>
      <c r="L108" s="518">
        <f t="shared" si="37"/>
        <v>2261320.7330641602</v>
      </c>
      <c r="M108" s="514">
        <f t="shared" si="39"/>
        <v>0</v>
      </c>
      <c r="N108" s="518">
        <f t="shared" si="38"/>
        <v>2261320.7330641602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6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40"/>
        <v>0</v>
      </c>
      <c r="K109" s="514"/>
      <c r="L109" s="518">
        <f t="shared" si="37"/>
        <v>1975662.4419636219</v>
      </c>
      <c r="M109" s="514">
        <f t="shared" si="39"/>
        <v>0</v>
      </c>
      <c r="N109" s="518">
        <f t="shared" si="38"/>
        <v>1975662.4419636219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6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40"/>
        <v>0</v>
      </c>
      <c r="K110" s="514"/>
      <c r="L110" s="518">
        <f t="shared" si="37"/>
        <v>1947101.0692492859</v>
      </c>
      <c r="M110" s="514">
        <f t="shared" si="39"/>
        <v>0</v>
      </c>
      <c r="N110" s="518">
        <f t="shared" si="38"/>
        <v>1947101.0692492859</v>
      </c>
      <c r="O110" s="514">
        <f t="shared" si="34"/>
        <v>0</v>
      </c>
      <c r="P110" s="514">
        <f t="shared" si="35"/>
        <v>0</v>
      </c>
    </row>
    <row r="111" spans="1:16" ht="12.5">
      <c r="B111" s="195" t="str">
        <f t="shared" si="36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40"/>
        <v>0</v>
      </c>
      <c r="K111" s="514"/>
      <c r="L111" s="518">
        <f t="shared" si="37"/>
        <v>1922635.7250061021</v>
      </c>
      <c r="M111" s="514">
        <f t="shared" si="39"/>
        <v>0</v>
      </c>
      <c r="N111" s="518">
        <f t="shared" si="38"/>
        <v>1922635.7250061021</v>
      </c>
      <c r="O111" s="514">
        <f t="shared" si="34"/>
        <v>0</v>
      </c>
      <c r="P111" s="514">
        <f t="shared" si="35"/>
        <v>0</v>
      </c>
    </row>
    <row r="112" spans="1:16" ht="12.5">
      <c r="B112" s="195" t="str">
        <f t="shared" si="36"/>
        <v/>
      </c>
      <c r="C112" s="507">
        <f>IF(D93="","-",+C111+1)</f>
        <v>2021</v>
      </c>
      <c r="D112" s="629">
        <v>14066555.096182918</v>
      </c>
      <c r="E112" s="630">
        <v>398020.58536585368</v>
      </c>
      <c r="F112" s="631">
        <v>13668534.510817064</v>
      </c>
      <c r="G112" s="631">
        <v>13867544.803499991</v>
      </c>
      <c r="H112" s="633">
        <v>1972184.2054114174</v>
      </c>
      <c r="I112" s="634">
        <v>1972184.2054114174</v>
      </c>
      <c r="J112" s="514">
        <f t="shared" si="40"/>
        <v>0</v>
      </c>
      <c r="K112" s="514"/>
      <c r="L112" s="518">
        <f t="shared" ref="L112" si="41">+H112</f>
        <v>1972184.2054114174</v>
      </c>
      <c r="M112" s="514">
        <f t="shared" si="39"/>
        <v>0</v>
      </c>
      <c r="N112" s="518">
        <f t="shared" ref="N112" si="42">+I112</f>
        <v>1972184.2054114174</v>
      </c>
      <c r="O112" s="514">
        <f t="shared" ref="O112" si="43">IF(N112&lt;&gt;0,+I112-N112,0)</f>
        <v>0</v>
      </c>
      <c r="P112" s="514">
        <f t="shared" ref="P112" si="44">+O112-M112</f>
        <v>0</v>
      </c>
    </row>
    <row r="113" spans="2:16" ht="13">
      <c r="B113" s="195" t="str">
        <f t="shared" si="36"/>
        <v/>
      </c>
      <c r="C113" s="669">
        <f>IF(D93="","-",+C112+1)</f>
        <v>2022</v>
      </c>
      <c r="D113" s="374">
        <v>13668534.510817064</v>
      </c>
      <c r="E113" s="522">
        <v>388543.90476190473</v>
      </c>
      <c r="F113" s="523">
        <v>13279990.606055159</v>
      </c>
      <c r="G113" s="523">
        <v>13474262.558436111</v>
      </c>
      <c r="H113" s="526">
        <v>1971201.7214629296</v>
      </c>
      <c r="I113" s="577">
        <v>1971201.7214629296</v>
      </c>
      <c r="J113" s="514">
        <f t="shared" si="40"/>
        <v>0</v>
      </c>
      <c r="K113" s="514"/>
      <c r="L113" s="525"/>
      <c r="M113" s="514">
        <f t="shared" si="33"/>
        <v>0</v>
      </c>
      <c r="N113" s="525"/>
      <c r="O113" s="514">
        <f t="shared" si="34"/>
        <v>0</v>
      </c>
      <c r="P113" s="514">
        <f t="shared" si="35"/>
        <v>0</v>
      </c>
    </row>
    <row r="114" spans="2:16" ht="12.5">
      <c r="B114" s="195" t="str">
        <f t="shared" si="36"/>
        <v/>
      </c>
      <c r="C114" s="507">
        <f>IF(D93="","-",+C113+1)</f>
        <v>2023</v>
      </c>
      <c r="D114" s="374">
        <f>IF(F113+SUM(E$99:E113)=D$92,F113,D$92-SUM(E$99:E113))</f>
        <v>13279990.606055159</v>
      </c>
      <c r="E114" s="522">
        <f t="shared" ref="E114:E154" si="45">IF(+$J$96&lt;F113,$J$96,D114)</f>
        <v>370882.81818181818</v>
      </c>
      <c r="F114" s="523">
        <f t="shared" ref="F114:F154" si="46">+D114-E114</f>
        <v>12909107.787873341</v>
      </c>
      <c r="G114" s="523">
        <f t="shared" ref="G114:G154" si="47">+(F114+D114)/2</f>
        <v>13094549.196964249</v>
      </c>
      <c r="H114" s="526">
        <f t="shared" ref="H114:H154" si="48">+J$94*G114+E114</f>
        <v>1986292.6159765224</v>
      </c>
      <c r="I114" s="577">
        <f t="shared" ref="I114:I154" si="49">+J$95*G114+E114</f>
        <v>1986292.6159765224</v>
      </c>
      <c r="J114" s="514">
        <f t="shared" si="40"/>
        <v>0</v>
      </c>
      <c r="K114" s="514"/>
      <c r="L114" s="525"/>
      <c r="M114" s="514">
        <f t="shared" si="33"/>
        <v>0</v>
      </c>
      <c r="N114" s="525"/>
      <c r="O114" s="514">
        <f t="shared" si="34"/>
        <v>0</v>
      </c>
      <c r="P114" s="514">
        <f t="shared" si="35"/>
        <v>0</v>
      </c>
    </row>
    <row r="115" spans="2:16" ht="12.5">
      <c r="B115" s="195" t="str">
        <f t="shared" si="36"/>
        <v/>
      </c>
      <c r="C115" s="507">
        <f>IF(D93="","-",+C114+1)</f>
        <v>2024</v>
      </c>
      <c r="D115" s="374">
        <f>IF(F114+SUM(E$99:E114)=D$92,F114,D$92-SUM(E$99:E114))</f>
        <v>12909107.787873341</v>
      </c>
      <c r="E115" s="522">
        <f t="shared" si="45"/>
        <v>370882.81818181818</v>
      </c>
      <c r="F115" s="523">
        <f t="shared" si="46"/>
        <v>12538224.969691522</v>
      </c>
      <c r="G115" s="523">
        <f t="shared" si="47"/>
        <v>12723666.378782433</v>
      </c>
      <c r="H115" s="526">
        <f t="shared" si="48"/>
        <v>1940538.6362623132</v>
      </c>
      <c r="I115" s="577">
        <f t="shared" si="49"/>
        <v>1940538.6362623132</v>
      </c>
      <c r="J115" s="514">
        <f t="shared" si="40"/>
        <v>0</v>
      </c>
      <c r="K115" s="514"/>
      <c r="L115" s="525"/>
      <c r="M115" s="514">
        <f t="shared" si="33"/>
        <v>0</v>
      </c>
      <c r="N115" s="525"/>
      <c r="O115" s="514">
        <f t="shared" si="34"/>
        <v>0</v>
      </c>
      <c r="P115" s="514">
        <f t="shared" si="35"/>
        <v>0</v>
      </c>
    </row>
    <row r="116" spans="2:16" ht="12.5">
      <c r="B116" s="195" t="str">
        <f t="shared" si="36"/>
        <v/>
      </c>
      <c r="C116" s="507">
        <f>IF(D93="","-",+C115+1)</f>
        <v>2025</v>
      </c>
      <c r="D116" s="374">
        <f>IF(F115+SUM(E$99:E115)=D$92,F115,D$92-SUM(E$99:E115))</f>
        <v>12538224.969691522</v>
      </c>
      <c r="E116" s="522">
        <f t="shared" si="45"/>
        <v>370882.81818181818</v>
      </c>
      <c r="F116" s="523">
        <f t="shared" si="46"/>
        <v>12167342.151509704</v>
      </c>
      <c r="G116" s="523">
        <f t="shared" si="47"/>
        <v>12352783.560600612</v>
      </c>
      <c r="H116" s="526">
        <f t="shared" si="48"/>
        <v>1894784.6565481036</v>
      </c>
      <c r="I116" s="577">
        <f t="shared" si="49"/>
        <v>1894784.6565481036</v>
      </c>
      <c r="J116" s="514">
        <f t="shared" si="40"/>
        <v>0</v>
      </c>
      <c r="K116" s="514"/>
      <c r="L116" s="525"/>
      <c r="M116" s="514">
        <f t="shared" si="33"/>
        <v>0</v>
      </c>
      <c r="N116" s="525"/>
      <c r="O116" s="514">
        <f t="shared" si="34"/>
        <v>0</v>
      </c>
      <c r="P116" s="514">
        <f t="shared" si="35"/>
        <v>0</v>
      </c>
    </row>
    <row r="117" spans="2:16" ht="12.5">
      <c r="B117" s="195" t="str">
        <f t="shared" si="36"/>
        <v/>
      </c>
      <c r="C117" s="507">
        <f>IF(D93="","-",+C116+1)</f>
        <v>2026</v>
      </c>
      <c r="D117" s="374">
        <f>IF(F116+SUM(E$99:E116)=D$92,F116,D$92-SUM(E$99:E116))</f>
        <v>12167342.151509704</v>
      </c>
      <c r="E117" s="522">
        <f t="shared" si="45"/>
        <v>370882.81818181818</v>
      </c>
      <c r="F117" s="523">
        <f t="shared" si="46"/>
        <v>11796459.333327886</v>
      </c>
      <c r="G117" s="523">
        <f t="shared" si="47"/>
        <v>11981900.742418796</v>
      </c>
      <c r="H117" s="526">
        <f t="shared" si="48"/>
        <v>1849030.6768338941</v>
      </c>
      <c r="I117" s="577">
        <f t="shared" si="49"/>
        <v>1849030.6768338941</v>
      </c>
      <c r="J117" s="514">
        <f t="shared" si="40"/>
        <v>0</v>
      </c>
      <c r="K117" s="514"/>
      <c r="L117" s="525"/>
      <c r="M117" s="514">
        <f t="shared" si="33"/>
        <v>0</v>
      </c>
      <c r="N117" s="525"/>
      <c r="O117" s="514">
        <f t="shared" si="34"/>
        <v>0</v>
      </c>
      <c r="P117" s="514">
        <f t="shared" si="35"/>
        <v>0</v>
      </c>
    </row>
    <row r="118" spans="2:16" ht="12.5">
      <c r="B118" s="195" t="str">
        <f t="shared" si="36"/>
        <v/>
      </c>
      <c r="C118" s="507">
        <f>IF(D93="","-",+C117+1)</f>
        <v>2027</v>
      </c>
      <c r="D118" s="374">
        <f>IF(F117+SUM(E$99:E117)=D$92,F117,D$92-SUM(E$99:E117))</f>
        <v>11796459.333327886</v>
      </c>
      <c r="E118" s="522">
        <f t="shared" si="45"/>
        <v>370882.81818181818</v>
      </c>
      <c r="F118" s="523">
        <f t="shared" si="46"/>
        <v>11425576.515146067</v>
      </c>
      <c r="G118" s="523">
        <f t="shared" si="47"/>
        <v>11611017.924236976</v>
      </c>
      <c r="H118" s="526">
        <f t="shared" si="48"/>
        <v>1803276.6971196844</v>
      </c>
      <c r="I118" s="577">
        <f t="shared" si="49"/>
        <v>1803276.6971196844</v>
      </c>
      <c r="J118" s="514">
        <f t="shared" si="40"/>
        <v>0</v>
      </c>
      <c r="K118" s="514"/>
      <c r="L118" s="525"/>
      <c r="M118" s="514">
        <f t="shared" si="33"/>
        <v>0</v>
      </c>
      <c r="N118" s="525"/>
      <c r="O118" s="514">
        <f t="shared" si="34"/>
        <v>0</v>
      </c>
      <c r="P118" s="514">
        <f t="shared" si="35"/>
        <v>0</v>
      </c>
    </row>
    <row r="119" spans="2:16" ht="12.5">
      <c r="B119" s="195" t="str">
        <f t="shared" si="36"/>
        <v/>
      </c>
      <c r="C119" s="507">
        <f>IF(D93="","-",+C118+1)</f>
        <v>2028</v>
      </c>
      <c r="D119" s="374">
        <f>IF(F118+SUM(E$99:E118)=D$92,F118,D$92-SUM(E$99:E118))</f>
        <v>11425576.515146067</v>
      </c>
      <c r="E119" s="522">
        <f t="shared" si="45"/>
        <v>370882.81818181818</v>
      </c>
      <c r="F119" s="523">
        <f t="shared" si="46"/>
        <v>11054693.696964249</v>
      </c>
      <c r="G119" s="523">
        <f t="shared" si="47"/>
        <v>11240135.106055159</v>
      </c>
      <c r="H119" s="526">
        <f t="shared" si="48"/>
        <v>1757522.717405475</v>
      </c>
      <c r="I119" s="577">
        <f t="shared" si="49"/>
        <v>1757522.717405475</v>
      </c>
      <c r="J119" s="514">
        <f t="shared" si="40"/>
        <v>0</v>
      </c>
      <c r="K119" s="514"/>
      <c r="L119" s="525"/>
      <c r="M119" s="514">
        <f t="shared" si="33"/>
        <v>0</v>
      </c>
      <c r="N119" s="525"/>
      <c r="O119" s="514">
        <f t="shared" si="34"/>
        <v>0</v>
      </c>
      <c r="P119" s="514">
        <f t="shared" si="35"/>
        <v>0</v>
      </c>
    </row>
    <row r="120" spans="2:16" ht="12.5">
      <c r="B120" s="195" t="str">
        <f t="shared" si="36"/>
        <v/>
      </c>
      <c r="C120" s="507">
        <f>IF(D93="","-",+C119+1)</f>
        <v>2029</v>
      </c>
      <c r="D120" s="374">
        <f>IF(F119+SUM(E$99:E119)=D$92,F119,D$92-SUM(E$99:E119))</f>
        <v>11054693.696964249</v>
      </c>
      <c r="E120" s="522">
        <f t="shared" si="45"/>
        <v>370882.81818181818</v>
      </c>
      <c r="F120" s="523">
        <f t="shared" si="46"/>
        <v>10683810.878782431</v>
      </c>
      <c r="G120" s="523">
        <f t="shared" si="47"/>
        <v>10869252.287873339</v>
      </c>
      <c r="H120" s="526">
        <f t="shared" si="48"/>
        <v>1711768.7376912653</v>
      </c>
      <c r="I120" s="577">
        <f t="shared" si="49"/>
        <v>1711768.7376912653</v>
      </c>
      <c r="J120" s="514">
        <f t="shared" si="40"/>
        <v>0</v>
      </c>
      <c r="K120" s="514"/>
      <c r="L120" s="525"/>
      <c r="M120" s="514">
        <f t="shared" si="33"/>
        <v>0</v>
      </c>
      <c r="N120" s="525"/>
      <c r="O120" s="514">
        <f t="shared" si="34"/>
        <v>0</v>
      </c>
      <c r="P120" s="514">
        <f t="shared" si="35"/>
        <v>0</v>
      </c>
    </row>
    <row r="121" spans="2:16" ht="12.5">
      <c r="B121" s="195" t="str">
        <f t="shared" si="36"/>
        <v/>
      </c>
      <c r="C121" s="507">
        <f>IF(D93="","-",+C120+1)</f>
        <v>2030</v>
      </c>
      <c r="D121" s="374">
        <f>IF(F120+SUM(E$99:E120)=D$92,F120,D$92-SUM(E$99:E120))</f>
        <v>10683810.878782431</v>
      </c>
      <c r="E121" s="522">
        <f t="shared" si="45"/>
        <v>370882.81818181818</v>
      </c>
      <c r="F121" s="523">
        <f t="shared" si="46"/>
        <v>10312928.060600612</v>
      </c>
      <c r="G121" s="523">
        <f t="shared" si="47"/>
        <v>10498369.469691522</v>
      </c>
      <c r="H121" s="526">
        <f t="shared" si="48"/>
        <v>1666014.7579770559</v>
      </c>
      <c r="I121" s="577">
        <f t="shared" si="49"/>
        <v>1666014.7579770559</v>
      </c>
      <c r="J121" s="514">
        <f t="shared" si="40"/>
        <v>0</v>
      </c>
      <c r="K121" s="514"/>
      <c r="L121" s="525"/>
      <c r="M121" s="514">
        <f t="shared" si="33"/>
        <v>0</v>
      </c>
      <c r="N121" s="525"/>
      <c r="O121" s="514">
        <f t="shared" si="34"/>
        <v>0</v>
      </c>
      <c r="P121" s="514">
        <f t="shared" si="35"/>
        <v>0</v>
      </c>
    </row>
    <row r="122" spans="2:16" ht="12.5">
      <c r="B122" s="195" t="str">
        <f t="shared" si="36"/>
        <v/>
      </c>
      <c r="C122" s="507">
        <f>IF(D93="","-",+C121+1)</f>
        <v>2031</v>
      </c>
      <c r="D122" s="374">
        <f>IF(F121+SUM(E$99:E121)=D$92,F121,D$92-SUM(E$99:E121))</f>
        <v>10312928.060600612</v>
      </c>
      <c r="E122" s="522">
        <f t="shared" si="45"/>
        <v>370882.81818181818</v>
      </c>
      <c r="F122" s="523">
        <f t="shared" si="46"/>
        <v>9942045.242418794</v>
      </c>
      <c r="G122" s="523">
        <f t="shared" si="47"/>
        <v>10127486.651509702</v>
      </c>
      <c r="H122" s="526">
        <f t="shared" si="48"/>
        <v>1620260.7782628462</v>
      </c>
      <c r="I122" s="577">
        <f t="shared" si="49"/>
        <v>1620260.7782628462</v>
      </c>
      <c r="J122" s="514">
        <f t="shared" si="40"/>
        <v>0</v>
      </c>
      <c r="K122" s="514"/>
      <c r="L122" s="525"/>
      <c r="M122" s="514">
        <f t="shared" si="33"/>
        <v>0</v>
      </c>
      <c r="N122" s="525"/>
      <c r="O122" s="514">
        <f t="shared" si="34"/>
        <v>0</v>
      </c>
      <c r="P122" s="514">
        <f t="shared" si="35"/>
        <v>0</v>
      </c>
    </row>
    <row r="123" spans="2:16" ht="12.5">
      <c r="B123" s="195" t="str">
        <f t="shared" si="36"/>
        <v/>
      </c>
      <c r="C123" s="507">
        <f>IF(D93="","-",+C122+1)</f>
        <v>2032</v>
      </c>
      <c r="D123" s="374">
        <f>IF(F122+SUM(E$99:E122)=D$92,F122,D$92-SUM(E$99:E122))</f>
        <v>9942045.242418794</v>
      </c>
      <c r="E123" s="522">
        <f t="shared" si="45"/>
        <v>370882.81818181818</v>
      </c>
      <c r="F123" s="523">
        <f t="shared" si="46"/>
        <v>9571162.4242369756</v>
      </c>
      <c r="G123" s="523">
        <f t="shared" si="47"/>
        <v>9756603.8333278857</v>
      </c>
      <c r="H123" s="526">
        <f t="shared" si="48"/>
        <v>1574506.7985486367</v>
      </c>
      <c r="I123" s="577">
        <f t="shared" si="49"/>
        <v>1574506.7985486367</v>
      </c>
      <c r="J123" s="514">
        <f t="shared" si="40"/>
        <v>0</v>
      </c>
      <c r="K123" s="514"/>
      <c r="L123" s="525"/>
      <c r="M123" s="514">
        <f t="shared" si="33"/>
        <v>0</v>
      </c>
      <c r="N123" s="525"/>
      <c r="O123" s="514">
        <f t="shared" si="34"/>
        <v>0</v>
      </c>
      <c r="P123" s="514">
        <f t="shared" si="35"/>
        <v>0</v>
      </c>
    </row>
    <row r="124" spans="2:16" ht="12.5">
      <c r="B124" s="195" t="str">
        <f t="shared" si="36"/>
        <v/>
      </c>
      <c r="C124" s="507">
        <f>IF(D93="","-",+C123+1)</f>
        <v>2033</v>
      </c>
      <c r="D124" s="374">
        <f>IF(F123+SUM(E$99:E123)=D$92,F123,D$92-SUM(E$99:E123))</f>
        <v>9571162.4242369756</v>
      </c>
      <c r="E124" s="522">
        <f t="shared" si="45"/>
        <v>370882.81818181818</v>
      </c>
      <c r="F124" s="523">
        <f t="shared" si="46"/>
        <v>9200279.6060551573</v>
      </c>
      <c r="G124" s="523">
        <f t="shared" si="47"/>
        <v>9385721.0151460655</v>
      </c>
      <c r="H124" s="526">
        <f t="shared" si="48"/>
        <v>1528752.818834427</v>
      </c>
      <c r="I124" s="577">
        <f t="shared" si="49"/>
        <v>1528752.818834427</v>
      </c>
      <c r="J124" s="514">
        <f t="shared" si="40"/>
        <v>0</v>
      </c>
      <c r="K124" s="514"/>
      <c r="L124" s="525"/>
      <c r="M124" s="514">
        <f t="shared" si="33"/>
        <v>0</v>
      </c>
      <c r="N124" s="525"/>
      <c r="O124" s="514">
        <f t="shared" si="34"/>
        <v>0</v>
      </c>
      <c r="P124" s="514">
        <f t="shared" si="35"/>
        <v>0</v>
      </c>
    </row>
    <row r="125" spans="2:16" ht="12.5">
      <c r="B125" s="195" t="str">
        <f t="shared" si="36"/>
        <v/>
      </c>
      <c r="C125" s="507">
        <f>IF(D93="","-",+C124+1)</f>
        <v>2034</v>
      </c>
      <c r="D125" s="374">
        <f>IF(F124+SUM(E$99:E124)=D$92,F124,D$92-SUM(E$99:E124))</f>
        <v>9200279.6060551573</v>
      </c>
      <c r="E125" s="522">
        <f t="shared" si="45"/>
        <v>370882.81818181818</v>
      </c>
      <c r="F125" s="523">
        <f t="shared" si="46"/>
        <v>8829396.7878733389</v>
      </c>
      <c r="G125" s="523">
        <f t="shared" si="47"/>
        <v>9014838.196964249</v>
      </c>
      <c r="H125" s="526">
        <f t="shared" si="48"/>
        <v>1482998.8391202176</v>
      </c>
      <c r="I125" s="577">
        <f t="shared" si="49"/>
        <v>1482998.8391202176</v>
      </c>
      <c r="J125" s="514">
        <f t="shared" si="40"/>
        <v>0</v>
      </c>
      <c r="K125" s="514"/>
      <c r="L125" s="525"/>
      <c r="M125" s="514">
        <f t="shared" si="33"/>
        <v>0</v>
      </c>
      <c r="N125" s="525"/>
      <c r="O125" s="514">
        <f t="shared" si="34"/>
        <v>0</v>
      </c>
      <c r="P125" s="514">
        <f t="shared" si="35"/>
        <v>0</v>
      </c>
    </row>
    <row r="126" spans="2:16" ht="12.5">
      <c r="B126" s="195" t="str">
        <f t="shared" si="36"/>
        <v/>
      </c>
      <c r="C126" s="507">
        <f>IF(D93="","-",+C125+1)</f>
        <v>2035</v>
      </c>
      <c r="D126" s="374">
        <f>IF(F125+SUM(E$99:E125)=D$92,F125,D$92-SUM(E$99:E125))</f>
        <v>8829396.7878733389</v>
      </c>
      <c r="E126" s="522">
        <f t="shared" si="45"/>
        <v>370882.81818181818</v>
      </c>
      <c r="F126" s="523">
        <f t="shared" si="46"/>
        <v>8458513.9696915206</v>
      </c>
      <c r="G126" s="523">
        <f t="shared" si="47"/>
        <v>8643955.3787824288</v>
      </c>
      <c r="H126" s="526">
        <f t="shared" si="48"/>
        <v>1437244.8594060079</v>
      </c>
      <c r="I126" s="577">
        <f t="shared" si="49"/>
        <v>1437244.8594060079</v>
      </c>
      <c r="J126" s="514">
        <f t="shared" si="40"/>
        <v>0</v>
      </c>
      <c r="K126" s="514"/>
      <c r="L126" s="525"/>
      <c r="M126" s="514">
        <f t="shared" si="33"/>
        <v>0</v>
      </c>
      <c r="N126" s="525"/>
      <c r="O126" s="514">
        <f t="shared" si="34"/>
        <v>0</v>
      </c>
      <c r="P126" s="514">
        <f t="shared" si="35"/>
        <v>0</v>
      </c>
    </row>
    <row r="127" spans="2:16" ht="12.5">
      <c r="B127" s="195" t="str">
        <f t="shared" si="36"/>
        <v/>
      </c>
      <c r="C127" s="507">
        <f>IF(D93="","-",+C126+1)</f>
        <v>2036</v>
      </c>
      <c r="D127" s="374">
        <f>IF(F126+SUM(E$99:E126)=D$92,F126,D$92-SUM(E$99:E126))</f>
        <v>8458513.9696915206</v>
      </c>
      <c r="E127" s="522">
        <f t="shared" si="45"/>
        <v>370882.81818181818</v>
      </c>
      <c r="F127" s="523">
        <f t="shared" si="46"/>
        <v>8087631.1515097022</v>
      </c>
      <c r="G127" s="523">
        <f t="shared" si="47"/>
        <v>8273072.5606006114</v>
      </c>
      <c r="H127" s="526">
        <f t="shared" si="48"/>
        <v>1391490.8796917985</v>
      </c>
      <c r="I127" s="577">
        <f t="shared" si="49"/>
        <v>1391490.8796917985</v>
      </c>
      <c r="J127" s="514">
        <f t="shared" si="40"/>
        <v>0</v>
      </c>
      <c r="K127" s="514"/>
      <c r="L127" s="525"/>
      <c r="M127" s="514">
        <f t="shared" si="33"/>
        <v>0</v>
      </c>
      <c r="N127" s="525"/>
      <c r="O127" s="514">
        <f t="shared" si="34"/>
        <v>0</v>
      </c>
      <c r="P127" s="514">
        <f t="shared" si="35"/>
        <v>0</v>
      </c>
    </row>
    <row r="128" spans="2:16" ht="12.5">
      <c r="B128" s="195" t="str">
        <f t="shared" si="36"/>
        <v/>
      </c>
      <c r="C128" s="507">
        <f>IF(D93="","-",+C127+1)</f>
        <v>2037</v>
      </c>
      <c r="D128" s="374">
        <f>IF(F127+SUM(E$99:E127)=D$92,F127,D$92-SUM(E$99:E127))</f>
        <v>8087631.1515097022</v>
      </c>
      <c r="E128" s="522">
        <f t="shared" si="45"/>
        <v>370882.81818181818</v>
      </c>
      <c r="F128" s="523">
        <f t="shared" si="46"/>
        <v>7716748.3333278839</v>
      </c>
      <c r="G128" s="523">
        <f t="shared" si="47"/>
        <v>7902189.742418793</v>
      </c>
      <c r="H128" s="526">
        <f t="shared" si="48"/>
        <v>1345736.8999775888</v>
      </c>
      <c r="I128" s="577">
        <f t="shared" si="49"/>
        <v>1345736.8999775888</v>
      </c>
      <c r="J128" s="514">
        <f t="shared" si="40"/>
        <v>0</v>
      </c>
      <c r="K128" s="514"/>
      <c r="L128" s="525"/>
      <c r="M128" s="514">
        <f t="shared" si="33"/>
        <v>0</v>
      </c>
      <c r="N128" s="525"/>
      <c r="O128" s="514">
        <f t="shared" si="34"/>
        <v>0</v>
      </c>
      <c r="P128" s="514">
        <f t="shared" si="35"/>
        <v>0</v>
      </c>
    </row>
    <row r="129" spans="2:16" ht="12.5">
      <c r="B129" s="195" t="str">
        <f t="shared" si="36"/>
        <v/>
      </c>
      <c r="C129" s="507">
        <f>IF(D93="","-",+C128+1)</f>
        <v>2038</v>
      </c>
      <c r="D129" s="374">
        <f>IF(F128+SUM(E$99:E128)=D$92,F128,D$92-SUM(E$99:E128))</f>
        <v>7716748.3333278839</v>
      </c>
      <c r="E129" s="522">
        <f t="shared" si="45"/>
        <v>370882.81818181818</v>
      </c>
      <c r="F129" s="523">
        <f t="shared" si="46"/>
        <v>7345865.5151460655</v>
      </c>
      <c r="G129" s="523">
        <f t="shared" si="47"/>
        <v>7531306.9242369747</v>
      </c>
      <c r="H129" s="526">
        <f t="shared" si="48"/>
        <v>1299982.9202633793</v>
      </c>
      <c r="I129" s="577">
        <f t="shared" si="49"/>
        <v>1299982.9202633793</v>
      </c>
      <c r="J129" s="514">
        <f t="shared" si="40"/>
        <v>0</v>
      </c>
      <c r="K129" s="514"/>
      <c r="L129" s="525"/>
      <c r="M129" s="514">
        <f t="shared" si="33"/>
        <v>0</v>
      </c>
      <c r="N129" s="525"/>
      <c r="O129" s="514">
        <f t="shared" si="34"/>
        <v>0</v>
      </c>
      <c r="P129" s="514">
        <f t="shared" si="35"/>
        <v>0</v>
      </c>
    </row>
    <row r="130" spans="2:16" ht="12.5">
      <c r="B130" s="195" t="str">
        <f t="shared" si="36"/>
        <v/>
      </c>
      <c r="C130" s="507">
        <f>IF(D93="","-",+C129+1)</f>
        <v>2039</v>
      </c>
      <c r="D130" s="374">
        <f>IF(F129+SUM(E$99:E129)=D$92,F129,D$92-SUM(E$99:E129))</f>
        <v>7345865.5151460655</v>
      </c>
      <c r="E130" s="522">
        <f t="shared" si="45"/>
        <v>370882.81818181818</v>
      </c>
      <c r="F130" s="523">
        <f t="shared" si="46"/>
        <v>6974982.6969642472</v>
      </c>
      <c r="G130" s="523">
        <f t="shared" si="47"/>
        <v>7160424.1060551563</v>
      </c>
      <c r="H130" s="526">
        <f t="shared" si="48"/>
        <v>1254228.9405491699</v>
      </c>
      <c r="I130" s="577">
        <f t="shared" si="49"/>
        <v>1254228.9405491699</v>
      </c>
      <c r="J130" s="514">
        <f t="shared" si="40"/>
        <v>0</v>
      </c>
      <c r="K130" s="514"/>
      <c r="L130" s="525"/>
      <c r="M130" s="514">
        <f t="shared" si="33"/>
        <v>0</v>
      </c>
      <c r="N130" s="525"/>
      <c r="O130" s="514">
        <f t="shared" si="34"/>
        <v>0</v>
      </c>
      <c r="P130" s="514">
        <f t="shared" si="35"/>
        <v>0</v>
      </c>
    </row>
    <row r="131" spans="2:16" ht="12.5">
      <c r="B131" s="195" t="str">
        <f t="shared" si="36"/>
        <v/>
      </c>
      <c r="C131" s="507">
        <f>IF(D93="","-",+C130+1)</f>
        <v>2040</v>
      </c>
      <c r="D131" s="374">
        <f>IF(F130+SUM(E$99:E130)=D$92,F130,D$92-SUM(E$99:E130))</f>
        <v>6974982.6969642472</v>
      </c>
      <c r="E131" s="522">
        <f t="shared" si="45"/>
        <v>370882.81818181818</v>
      </c>
      <c r="F131" s="523">
        <f t="shared" si="46"/>
        <v>6604099.8787824288</v>
      </c>
      <c r="G131" s="523">
        <f t="shared" si="47"/>
        <v>6789541.287873338</v>
      </c>
      <c r="H131" s="526">
        <f t="shared" si="48"/>
        <v>1208474.9608349602</v>
      </c>
      <c r="I131" s="577">
        <f t="shared" si="49"/>
        <v>1208474.9608349602</v>
      </c>
      <c r="J131" s="514">
        <f t="shared" si="40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36"/>
        <v/>
      </c>
      <c r="C132" s="507">
        <f>IF(D93="","-",+C131+1)</f>
        <v>2041</v>
      </c>
      <c r="D132" s="374">
        <f>IF(F131+SUM(E$99:E131)=D$92,F131,D$92-SUM(E$99:E131))</f>
        <v>6604099.8787824288</v>
      </c>
      <c r="E132" s="522">
        <f t="shared" si="45"/>
        <v>370882.81818181818</v>
      </c>
      <c r="F132" s="523">
        <f t="shared" si="46"/>
        <v>6233217.0606006104</v>
      </c>
      <c r="G132" s="523">
        <f t="shared" si="47"/>
        <v>6418658.4696915196</v>
      </c>
      <c r="H132" s="526">
        <f t="shared" si="48"/>
        <v>1162720.9811207508</v>
      </c>
      <c r="I132" s="577">
        <f t="shared" si="49"/>
        <v>1162720.9811207508</v>
      </c>
      <c r="J132" s="514">
        <f t="shared" si="40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36"/>
        <v/>
      </c>
      <c r="C133" s="507">
        <f>IF(D93="","-",+C132+1)</f>
        <v>2042</v>
      </c>
      <c r="D133" s="374">
        <f>IF(F132+SUM(E$99:E132)=D$92,F132,D$92-SUM(E$99:E132))</f>
        <v>6233217.0606006104</v>
      </c>
      <c r="E133" s="522">
        <f t="shared" si="45"/>
        <v>370882.81818181818</v>
      </c>
      <c r="F133" s="523">
        <f t="shared" si="46"/>
        <v>5862334.2424187921</v>
      </c>
      <c r="G133" s="523">
        <f t="shared" si="47"/>
        <v>6047775.6515097013</v>
      </c>
      <c r="H133" s="526">
        <f t="shared" si="48"/>
        <v>1116967.0014065411</v>
      </c>
      <c r="I133" s="577">
        <f t="shared" si="49"/>
        <v>1116967.0014065411</v>
      </c>
      <c r="J133" s="514">
        <f t="shared" si="40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36"/>
        <v/>
      </c>
      <c r="C134" s="507">
        <f>IF(D93="","-",+C133+1)</f>
        <v>2043</v>
      </c>
      <c r="D134" s="374">
        <f>IF(F133+SUM(E$99:E133)=D$92,F133,D$92-SUM(E$99:E133))</f>
        <v>5862334.2424187921</v>
      </c>
      <c r="E134" s="522">
        <f t="shared" si="45"/>
        <v>370882.81818181818</v>
      </c>
      <c r="F134" s="523">
        <f t="shared" si="46"/>
        <v>5491451.4242369737</v>
      </c>
      <c r="G134" s="523">
        <f t="shared" si="47"/>
        <v>5676892.8333278829</v>
      </c>
      <c r="H134" s="526">
        <f t="shared" si="48"/>
        <v>1071213.0216923316</v>
      </c>
      <c r="I134" s="577">
        <f t="shared" si="49"/>
        <v>1071213.0216923316</v>
      </c>
      <c r="J134" s="514">
        <f t="shared" si="40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36"/>
        <v/>
      </c>
      <c r="C135" s="507">
        <f>IF(D93="","-",+C134+1)</f>
        <v>2044</v>
      </c>
      <c r="D135" s="374">
        <f>IF(F134+SUM(E$99:E134)=D$92,F134,D$92-SUM(E$99:E134))</f>
        <v>5491451.4242369737</v>
      </c>
      <c r="E135" s="522">
        <f t="shared" si="45"/>
        <v>370882.81818181818</v>
      </c>
      <c r="F135" s="523">
        <f t="shared" si="46"/>
        <v>5120568.6060551554</v>
      </c>
      <c r="G135" s="523">
        <f t="shared" si="47"/>
        <v>5306010.0151460646</v>
      </c>
      <c r="H135" s="526">
        <f t="shared" si="48"/>
        <v>1025459.041978122</v>
      </c>
      <c r="I135" s="577">
        <f t="shared" si="49"/>
        <v>1025459.041978122</v>
      </c>
      <c r="J135" s="514">
        <f t="shared" si="40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36"/>
        <v/>
      </c>
      <c r="C136" s="507">
        <f>IF(D93="","-",+C135+1)</f>
        <v>2045</v>
      </c>
      <c r="D136" s="374">
        <f>IF(F135+SUM(E$99:E135)=D$92,F135,D$92-SUM(E$99:E135))</f>
        <v>5120568.6060551554</v>
      </c>
      <c r="E136" s="522">
        <f t="shared" si="45"/>
        <v>370882.81818181818</v>
      </c>
      <c r="F136" s="523">
        <f t="shared" si="46"/>
        <v>4749685.787873337</v>
      </c>
      <c r="G136" s="523">
        <f t="shared" si="47"/>
        <v>4935127.1969642462</v>
      </c>
      <c r="H136" s="526">
        <f t="shared" si="48"/>
        <v>979705.06226391252</v>
      </c>
      <c r="I136" s="577">
        <f t="shared" si="49"/>
        <v>979705.06226391252</v>
      </c>
      <c r="J136" s="514">
        <f t="shared" si="40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36"/>
        <v/>
      </c>
      <c r="C137" s="507">
        <f>IF(D93="","-",+C136+1)</f>
        <v>2046</v>
      </c>
      <c r="D137" s="374">
        <f>IF(F136+SUM(E$99:E136)=D$92,F136,D$92-SUM(E$99:E136))</f>
        <v>4749685.787873337</v>
      </c>
      <c r="E137" s="522">
        <f t="shared" si="45"/>
        <v>370882.81818181818</v>
      </c>
      <c r="F137" s="523">
        <f t="shared" si="46"/>
        <v>4378802.9696915187</v>
      </c>
      <c r="G137" s="523">
        <f t="shared" si="47"/>
        <v>4564244.3787824279</v>
      </c>
      <c r="H137" s="526">
        <f t="shared" si="48"/>
        <v>933951.08254970284</v>
      </c>
      <c r="I137" s="577">
        <f t="shared" si="49"/>
        <v>933951.08254970284</v>
      </c>
      <c r="J137" s="514">
        <f t="shared" si="40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36"/>
        <v/>
      </c>
      <c r="C138" s="507">
        <f>IF(D93="","-",+C137+1)</f>
        <v>2047</v>
      </c>
      <c r="D138" s="374">
        <f>IF(F137+SUM(E$99:E137)=D$92,F137,D$92-SUM(E$99:E137))</f>
        <v>4378802.9696915187</v>
      </c>
      <c r="E138" s="522">
        <f t="shared" si="45"/>
        <v>370882.81818181818</v>
      </c>
      <c r="F138" s="523">
        <f t="shared" si="46"/>
        <v>4007920.1515097003</v>
      </c>
      <c r="G138" s="523">
        <f t="shared" si="47"/>
        <v>4193361.5606006095</v>
      </c>
      <c r="H138" s="526">
        <f t="shared" si="48"/>
        <v>888197.1028354934</v>
      </c>
      <c r="I138" s="577">
        <f t="shared" si="49"/>
        <v>888197.1028354934</v>
      </c>
      <c r="J138" s="514">
        <f t="shared" si="40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36"/>
        <v/>
      </c>
      <c r="C139" s="507">
        <f>IF(D93="","-",+C138+1)</f>
        <v>2048</v>
      </c>
      <c r="D139" s="374">
        <f>IF(F138+SUM(E$99:E138)=D$92,F138,D$92-SUM(E$99:E138))</f>
        <v>4007920.1515097003</v>
      </c>
      <c r="E139" s="522">
        <f t="shared" si="45"/>
        <v>370882.81818181818</v>
      </c>
      <c r="F139" s="523">
        <f t="shared" si="46"/>
        <v>3637037.333327882</v>
      </c>
      <c r="G139" s="523">
        <f t="shared" si="47"/>
        <v>3822478.7424187912</v>
      </c>
      <c r="H139" s="526">
        <f t="shared" si="48"/>
        <v>842443.12312128372</v>
      </c>
      <c r="I139" s="577">
        <f t="shared" si="49"/>
        <v>842443.12312128372</v>
      </c>
      <c r="J139" s="514">
        <f t="shared" si="40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36"/>
        <v/>
      </c>
      <c r="C140" s="507">
        <f>IF(D93="","-",+C139+1)</f>
        <v>2049</v>
      </c>
      <c r="D140" s="374">
        <f>IF(F139+SUM(E$99:E139)=D$92,F139,D$92-SUM(E$99:E139))</f>
        <v>3637037.333327882</v>
      </c>
      <c r="E140" s="522">
        <f t="shared" si="45"/>
        <v>370882.81818181818</v>
      </c>
      <c r="F140" s="523">
        <f t="shared" si="46"/>
        <v>3266154.5151460636</v>
      </c>
      <c r="G140" s="523">
        <f t="shared" si="47"/>
        <v>3451595.9242369728</v>
      </c>
      <c r="H140" s="526">
        <f t="shared" si="48"/>
        <v>796689.14340707427</v>
      </c>
      <c r="I140" s="577">
        <f t="shared" si="49"/>
        <v>796689.14340707427</v>
      </c>
      <c r="J140" s="514">
        <f t="shared" si="40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36"/>
        <v/>
      </c>
      <c r="C141" s="507">
        <f>IF(D93="","-",+C140+1)</f>
        <v>2050</v>
      </c>
      <c r="D141" s="374">
        <f>IF(F140+SUM(E$99:E140)=D$92,F140,D$92-SUM(E$99:E140))</f>
        <v>3266154.5151460636</v>
      </c>
      <c r="E141" s="522">
        <f t="shared" si="45"/>
        <v>370882.81818181818</v>
      </c>
      <c r="F141" s="523">
        <f t="shared" si="46"/>
        <v>2895271.6969642453</v>
      </c>
      <c r="G141" s="523">
        <f t="shared" si="47"/>
        <v>3080713.1060551545</v>
      </c>
      <c r="H141" s="526">
        <f t="shared" si="48"/>
        <v>750935.16369286459</v>
      </c>
      <c r="I141" s="577">
        <f t="shared" si="49"/>
        <v>750935.16369286459</v>
      </c>
      <c r="J141" s="514">
        <f t="shared" si="40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36"/>
        <v/>
      </c>
      <c r="C142" s="507">
        <f>IF(D93="","-",+C141+1)</f>
        <v>2051</v>
      </c>
      <c r="D142" s="374">
        <f>IF(F141+SUM(E$99:E141)=D$92,F141,D$92-SUM(E$99:E141))</f>
        <v>2895271.6969642453</v>
      </c>
      <c r="E142" s="522">
        <f t="shared" si="45"/>
        <v>370882.81818181818</v>
      </c>
      <c r="F142" s="523">
        <f t="shared" si="46"/>
        <v>2524388.8787824269</v>
      </c>
      <c r="G142" s="523">
        <f t="shared" si="47"/>
        <v>2709830.2878733361</v>
      </c>
      <c r="H142" s="526">
        <f t="shared" si="48"/>
        <v>705181.18397865514</v>
      </c>
      <c r="I142" s="577">
        <f t="shared" si="49"/>
        <v>705181.18397865514</v>
      </c>
      <c r="J142" s="514">
        <f t="shared" si="40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36"/>
        <v/>
      </c>
      <c r="C143" s="507">
        <f>IF(D93="","-",+C142+1)</f>
        <v>2052</v>
      </c>
      <c r="D143" s="374">
        <f>IF(F142+SUM(E$99:E142)=D$92,F142,D$92-SUM(E$99:E142))</f>
        <v>2524388.8787824269</v>
      </c>
      <c r="E143" s="522">
        <f t="shared" si="45"/>
        <v>370882.81818181818</v>
      </c>
      <c r="F143" s="523">
        <f t="shared" si="46"/>
        <v>2153506.0606006086</v>
      </c>
      <c r="G143" s="523">
        <f t="shared" si="47"/>
        <v>2338947.4696915178</v>
      </c>
      <c r="H143" s="526">
        <f t="shared" si="48"/>
        <v>659427.20426444546</v>
      </c>
      <c r="I143" s="577">
        <f t="shared" si="49"/>
        <v>659427.20426444546</v>
      </c>
      <c r="J143" s="514">
        <f t="shared" si="40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36"/>
        <v/>
      </c>
      <c r="C144" s="507">
        <f>IF(D93="","-",+C143+1)</f>
        <v>2053</v>
      </c>
      <c r="D144" s="374">
        <f>IF(F143+SUM(E$99:E143)=D$92,F143,D$92-SUM(E$99:E143))</f>
        <v>2153506.0606006086</v>
      </c>
      <c r="E144" s="522">
        <f t="shared" si="45"/>
        <v>370882.81818181818</v>
      </c>
      <c r="F144" s="523">
        <f t="shared" si="46"/>
        <v>1782623.2424187905</v>
      </c>
      <c r="G144" s="523">
        <f t="shared" si="47"/>
        <v>1968064.6515096994</v>
      </c>
      <c r="H144" s="526">
        <f t="shared" si="48"/>
        <v>613673.22455023602</v>
      </c>
      <c r="I144" s="577">
        <f t="shared" si="49"/>
        <v>613673.22455023602</v>
      </c>
      <c r="J144" s="514">
        <f t="shared" si="40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36"/>
        <v/>
      </c>
      <c r="C145" s="507">
        <f>IF(D93="","-",+C144+1)</f>
        <v>2054</v>
      </c>
      <c r="D145" s="374">
        <f>IF(F144+SUM(E$99:E144)=D$92,F144,D$92-SUM(E$99:E144))</f>
        <v>1782623.2424187905</v>
      </c>
      <c r="E145" s="522">
        <f t="shared" si="45"/>
        <v>370882.81818181818</v>
      </c>
      <c r="F145" s="523">
        <f t="shared" si="46"/>
        <v>1411740.4242369724</v>
      </c>
      <c r="G145" s="523">
        <f t="shared" si="47"/>
        <v>1597181.8333278815</v>
      </c>
      <c r="H145" s="526">
        <f t="shared" si="48"/>
        <v>567919.24483602645</v>
      </c>
      <c r="I145" s="577">
        <f t="shared" si="49"/>
        <v>567919.24483602645</v>
      </c>
      <c r="J145" s="514">
        <f t="shared" si="40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36"/>
        <v/>
      </c>
      <c r="C146" s="507">
        <f>IF(D93="","-",+C145+1)</f>
        <v>2055</v>
      </c>
      <c r="D146" s="374">
        <f>IF(F145+SUM(E$99:E145)=D$92,F145,D$92-SUM(E$99:E145))</f>
        <v>1411740.4242369724</v>
      </c>
      <c r="E146" s="522">
        <f t="shared" si="45"/>
        <v>370882.81818181818</v>
      </c>
      <c r="F146" s="523">
        <f t="shared" si="46"/>
        <v>1040857.6060551542</v>
      </c>
      <c r="G146" s="523">
        <f t="shared" si="47"/>
        <v>1226299.0151460632</v>
      </c>
      <c r="H146" s="526">
        <f t="shared" si="48"/>
        <v>522165.26512181689</v>
      </c>
      <c r="I146" s="577">
        <f t="shared" si="49"/>
        <v>522165.26512181689</v>
      </c>
      <c r="J146" s="514">
        <f t="shared" si="40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36"/>
        <v/>
      </c>
      <c r="C147" s="507">
        <f>IF(D93="","-",+C146+1)</f>
        <v>2056</v>
      </c>
      <c r="D147" s="374">
        <f>IF(F146+SUM(E$99:E146)=D$92,F146,D$92-SUM(E$99:E146))</f>
        <v>1040857.6060551542</v>
      </c>
      <c r="E147" s="522">
        <f t="shared" si="45"/>
        <v>370882.81818181818</v>
      </c>
      <c r="F147" s="523">
        <f t="shared" si="46"/>
        <v>669974.78787333611</v>
      </c>
      <c r="G147" s="523">
        <f t="shared" si="47"/>
        <v>855416.19696424517</v>
      </c>
      <c r="H147" s="526">
        <f t="shared" si="48"/>
        <v>476411.28540760739</v>
      </c>
      <c r="I147" s="577">
        <f t="shared" si="49"/>
        <v>476411.28540760739</v>
      </c>
      <c r="J147" s="514">
        <f t="shared" si="40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36"/>
        <v/>
      </c>
      <c r="C148" s="507">
        <f>IF(D93="","-",+C147+1)</f>
        <v>2057</v>
      </c>
      <c r="D148" s="374">
        <f>IF(F147+SUM(E$99:E147)=D$92,F147,D$92-SUM(E$99:E147))</f>
        <v>669974.78787333611</v>
      </c>
      <c r="E148" s="522">
        <f t="shared" si="45"/>
        <v>370882.81818181818</v>
      </c>
      <c r="F148" s="523">
        <f t="shared" si="46"/>
        <v>299091.96969151794</v>
      </c>
      <c r="G148" s="523">
        <f t="shared" si="47"/>
        <v>484533.37878242705</v>
      </c>
      <c r="H148" s="526">
        <f t="shared" si="48"/>
        <v>430657.30569339788</v>
      </c>
      <c r="I148" s="577">
        <f t="shared" si="49"/>
        <v>430657.30569339788</v>
      </c>
      <c r="J148" s="514">
        <f t="shared" si="40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36"/>
        <v/>
      </c>
      <c r="C149" s="507">
        <f>IF(D93="","-",+C148+1)</f>
        <v>2058</v>
      </c>
      <c r="D149" s="374">
        <f>IF(F148+SUM(E$99:E148)=D$92,F148,D$92-SUM(E$99:E148))</f>
        <v>299091.96969151794</v>
      </c>
      <c r="E149" s="522">
        <f t="shared" si="45"/>
        <v>299091.96969151794</v>
      </c>
      <c r="F149" s="523">
        <f t="shared" si="46"/>
        <v>0</v>
      </c>
      <c r="G149" s="523">
        <f t="shared" si="47"/>
        <v>149545.98484575897</v>
      </c>
      <c r="H149" s="526">
        <f t="shared" si="48"/>
        <v>317540.7185187554</v>
      </c>
      <c r="I149" s="577">
        <f t="shared" si="49"/>
        <v>317540.7185187554</v>
      </c>
      <c r="J149" s="514">
        <f t="shared" si="40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3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45"/>
        <v>0</v>
      </c>
      <c r="F150" s="523">
        <f t="shared" si="46"/>
        <v>0</v>
      </c>
      <c r="G150" s="523">
        <f t="shared" si="47"/>
        <v>0</v>
      </c>
      <c r="H150" s="526">
        <f t="shared" si="48"/>
        <v>0</v>
      </c>
      <c r="I150" s="577">
        <f t="shared" si="49"/>
        <v>0</v>
      </c>
      <c r="J150" s="514">
        <f t="shared" si="40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3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45"/>
        <v>0</v>
      </c>
      <c r="F151" s="523">
        <f t="shared" si="46"/>
        <v>0</v>
      </c>
      <c r="G151" s="523">
        <f t="shared" si="47"/>
        <v>0</v>
      </c>
      <c r="H151" s="526">
        <f t="shared" si="48"/>
        <v>0</v>
      </c>
      <c r="I151" s="577">
        <f t="shared" si="49"/>
        <v>0</v>
      </c>
      <c r="J151" s="514">
        <f t="shared" si="40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3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45"/>
        <v>0</v>
      </c>
      <c r="F152" s="523">
        <f t="shared" si="46"/>
        <v>0</v>
      </c>
      <c r="G152" s="523">
        <f t="shared" si="47"/>
        <v>0</v>
      </c>
      <c r="H152" s="526">
        <f t="shared" si="48"/>
        <v>0</v>
      </c>
      <c r="I152" s="577">
        <f t="shared" si="49"/>
        <v>0</v>
      </c>
      <c r="J152" s="514">
        <f t="shared" si="40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3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45"/>
        <v>0</v>
      </c>
      <c r="F153" s="523">
        <f t="shared" si="46"/>
        <v>0</v>
      </c>
      <c r="G153" s="523">
        <f t="shared" si="47"/>
        <v>0</v>
      </c>
      <c r="H153" s="526">
        <f t="shared" si="48"/>
        <v>0</v>
      </c>
      <c r="I153" s="577">
        <f t="shared" si="49"/>
        <v>0</v>
      </c>
      <c r="J153" s="514">
        <f t="shared" si="40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36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45"/>
        <v>0</v>
      </c>
      <c r="F154" s="523">
        <f t="shared" si="46"/>
        <v>0</v>
      </c>
      <c r="G154" s="523">
        <f t="shared" si="47"/>
        <v>0</v>
      </c>
      <c r="H154" s="526">
        <f t="shared" si="48"/>
        <v>0</v>
      </c>
      <c r="I154" s="577">
        <f t="shared" si="49"/>
        <v>0</v>
      </c>
      <c r="J154" s="514">
        <f t="shared" si="40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16318844.000000002</v>
      </c>
      <c r="F155" s="375"/>
      <c r="G155" s="375"/>
      <c r="H155" s="375">
        <f>SUM(H99:H154)</f>
        <v>59169089.018301681</v>
      </c>
      <c r="I155" s="375">
        <f>SUM(I99:I154)</f>
        <v>59169089.018301681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topLeftCell="A10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791695.78858255246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791695.78858255246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666" t="s">
        <v>472</v>
      </c>
      <c r="F9" s="478"/>
      <c r="G9" s="672" t="s">
        <v>520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8402687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195411.32558139536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 ht="12.5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 ht="12.5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 ht="12.5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 ht="12.5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 ht="12.5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 ht="12.5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204943.59707317073</v>
      </c>
      <c r="F27" s="515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5"/>
        <v/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5"/>
        <v>IU</v>
      </c>
      <c r="C29" s="507">
        <f t="shared" si="6"/>
        <v>2021</v>
      </c>
      <c r="D29" s="515">
        <v>5878802.0771968784</v>
      </c>
      <c r="E29" s="520">
        <v>200063.98761904764</v>
      </c>
      <c r="F29" s="515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5"/>
        <v>IU</v>
      </c>
      <c r="C30" s="507">
        <f t="shared" si="6"/>
        <v>2022</v>
      </c>
      <c r="D30" s="515">
        <v>5669205.8292488456</v>
      </c>
      <c r="E30" s="520">
        <v>200063.98761904764</v>
      </c>
      <c r="F30" s="515">
        <v>5469141.8416297976</v>
      </c>
      <c r="G30" s="516">
        <v>826284.70992984762</v>
      </c>
      <c r="H30" s="510">
        <v>826284.70992984762</v>
      </c>
      <c r="I30" s="511">
        <f t="shared" si="7"/>
        <v>0</v>
      </c>
      <c r="J30" s="511"/>
      <c r="K30" s="518">
        <f t="shared" ref="K30" si="16">G30</f>
        <v>826284.70992984762</v>
      </c>
      <c r="L30" s="519">
        <f t="shared" ref="L30" si="17">IF(K30&lt;&gt;0,+G30-K30,0)</f>
        <v>0</v>
      </c>
      <c r="M30" s="518">
        <f t="shared" ref="M30" si="18">H30</f>
        <v>826284.70992984762</v>
      </c>
      <c r="N30" s="514">
        <f t="shared" si="1"/>
        <v>0</v>
      </c>
      <c r="O30" s="514">
        <f t="shared" si="2"/>
        <v>0</v>
      </c>
      <c r="P30" s="272"/>
    </row>
    <row r="31" spans="2:16" ht="12.5">
      <c r="B31" s="195"/>
      <c r="C31" s="507">
        <f t="shared" si="6"/>
        <v>2023</v>
      </c>
      <c r="D31" s="515">
        <v>5469141.3616297981</v>
      </c>
      <c r="E31" s="520">
        <v>200063.97619047618</v>
      </c>
      <c r="F31" s="515">
        <v>5269077.3854393223</v>
      </c>
      <c r="G31" s="516">
        <v>878326.3176604046</v>
      </c>
      <c r="H31" s="510">
        <v>878326.3176604046</v>
      </c>
      <c r="I31" s="511">
        <f t="shared" si="7"/>
        <v>0</v>
      </c>
      <c r="J31" s="511"/>
      <c r="K31" s="518">
        <f t="shared" ref="K31" si="19">G31</f>
        <v>878326.3176604046</v>
      </c>
      <c r="L31" s="519">
        <f t="shared" ref="L31" si="20">IF(K31&lt;&gt;0,+G31-K31,0)</f>
        <v>0</v>
      </c>
      <c r="M31" s="518">
        <f t="shared" ref="M31" si="21">H31</f>
        <v>878326.3176604046</v>
      </c>
      <c r="N31" s="514">
        <f t="shared" ref="N31" si="22">IF(M31&lt;&gt;0,+H31-M31,0)</f>
        <v>0</v>
      </c>
      <c r="O31" s="514">
        <f t="shared" ref="O31" si="23">+N31-L31</f>
        <v>0</v>
      </c>
      <c r="P31" s="272"/>
    </row>
    <row r="32" spans="2:16" ht="13">
      <c r="B32" s="582" t="str">
        <f t="shared" si="5"/>
        <v/>
      </c>
      <c r="C32" s="669">
        <f t="shared" si="6"/>
        <v>2024</v>
      </c>
      <c r="D32" s="515">
        <v>5269077.3854393223</v>
      </c>
      <c r="E32" s="520">
        <v>190970.15909090909</v>
      </c>
      <c r="F32" s="515">
        <v>5078107.2263484132</v>
      </c>
      <c r="G32" s="516">
        <v>809354.80776179023</v>
      </c>
      <c r="H32" s="510">
        <v>809354.80776179023</v>
      </c>
      <c r="I32" s="511">
        <f t="shared" si="7"/>
        <v>0</v>
      </c>
      <c r="J32" s="511"/>
      <c r="K32" s="518">
        <f t="shared" ref="K32" si="24">G32</f>
        <v>809354.80776179023</v>
      </c>
      <c r="L32" s="519">
        <f t="shared" ref="L32" si="25">IF(K32&lt;&gt;0,+G32-K32,0)</f>
        <v>0</v>
      </c>
      <c r="M32" s="518">
        <f t="shared" ref="M32" si="26">H32</f>
        <v>809354.80776179023</v>
      </c>
      <c r="N32" s="514">
        <f t="shared" ref="N32" si="27">IF(M32&lt;&gt;0,+H32-M32,0)</f>
        <v>0</v>
      </c>
      <c r="O32" s="514">
        <f t="shared" ref="O32" si="28">+N32-L32</f>
        <v>0</v>
      </c>
      <c r="P32" s="272"/>
    </row>
    <row r="33" spans="2:16" ht="12.5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5078107.2263484132</v>
      </c>
      <c r="E33" s="522">
        <f t="shared" ref="E33:E72" si="29">IF(+I$14&lt;F32,I$14,D33)</f>
        <v>195411.32558139536</v>
      </c>
      <c r="F33" s="523">
        <f t="shared" ref="F33:F72" si="30">+D33-E33</f>
        <v>4882695.9007670181</v>
      </c>
      <c r="G33" s="524">
        <f t="shared" ref="G33:G72" si="31">+I$12*((D33+F33)/2)+E33</f>
        <v>791695.78858255246</v>
      </c>
      <c r="H33" s="491">
        <f t="shared" ref="H33:H72" si="32">+I$13*((D33+F33)/2)+E33</f>
        <v>791695.78858255246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4882695.9007670181</v>
      </c>
      <c r="E34" s="522">
        <f t="shared" si="29"/>
        <v>195411.32558139536</v>
      </c>
      <c r="F34" s="523">
        <f t="shared" si="30"/>
        <v>4687284.575185623</v>
      </c>
      <c r="G34" s="524">
        <f t="shared" si="31"/>
        <v>768299.93669156334</v>
      </c>
      <c r="H34" s="491">
        <f t="shared" si="32"/>
        <v>768299.93669156334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4687284.575185623</v>
      </c>
      <c r="E35" s="522">
        <f t="shared" si="29"/>
        <v>195411.32558139536</v>
      </c>
      <c r="F35" s="523">
        <f t="shared" si="30"/>
        <v>4491873.249604228</v>
      </c>
      <c r="G35" s="524">
        <f t="shared" si="31"/>
        <v>744904.08480057446</v>
      </c>
      <c r="H35" s="491">
        <f t="shared" si="32"/>
        <v>744904.08480057446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4491873.249604228</v>
      </c>
      <c r="E36" s="522">
        <f t="shared" si="29"/>
        <v>195411.32558139536</v>
      </c>
      <c r="F36" s="523">
        <f t="shared" si="30"/>
        <v>4296461.9240228329</v>
      </c>
      <c r="G36" s="524">
        <f t="shared" si="31"/>
        <v>721508.23290958535</v>
      </c>
      <c r="H36" s="491">
        <f t="shared" si="32"/>
        <v>721508.23290958535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4296461.9240228329</v>
      </c>
      <c r="E37" s="522">
        <f t="shared" si="29"/>
        <v>195411.32558139536</v>
      </c>
      <c r="F37" s="523">
        <f t="shared" si="30"/>
        <v>4101050.5984414374</v>
      </c>
      <c r="G37" s="524">
        <f t="shared" si="31"/>
        <v>698112.38101859635</v>
      </c>
      <c r="H37" s="491">
        <f t="shared" si="32"/>
        <v>698112.38101859635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4101050.5984414374</v>
      </c>
      <c r="E38" s="522">
        <f t="shared" si="29"/>
        <v>195411.32558139536</v>
      </c>
      <c r="F38" s="523">
        <f t="shared" si="30"/>
        <v>3905639.2728600418</v>
      </c>
      <c r="G38" s="524">
        <f t="shared" si="31"/>
        <v>674716.52912760735</v>
      </c>
      <c r="H38" s="491">
        <f t="shared" si="32"/>
        <v>674716.52912760735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3905639.2728600418</v>
      </c>
      <c r="E39" s="522">
        <f t="shared" si="29"/>
        <v>195411.32558139536</v>
      </c>
      <c r="F39" s="523">
        <f t="shared" si="30"/>
        <v>3710227.9472786463</v>
      </c>
      <c r="G39" s="524">
        <f t="shared" si="31"/>
        <v>651320.67723661824</v>
      </c>
      <c r="H39" s="491">
        <f t="shared" si="32"/>
        <v>651320.67723661824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3710227.9472786463</v>
      </c>
      <c r="E40" s="522">
        <f t="shared" si="29"/>
        <v>195411.32558139536</v>
      </c>
      <c r="F40" s="523">
        <f t="shared" si="30"/>
        <v>3514816.6216972508</v>
      </c>
      <c r="G40" s="524">
        <f t="shared" si="31"/>
        <v>627924.82534562913</v>
      </c>
      <c r="H40" s="491">
        <f t="shared" si="32"/>
        <v>627924.82534562913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3514816.6216972508</v>
      </c>
      <c r="E41" s="522">
        <f t="shared" si="29"/>
        <v>195411.32558139536</v>
      </c>
      <c r="F41" s="523">
        <f t="shared" si="30"/>
        <v>3319405.2961158552</v>
      </c>
      <c r="G41" s="524">
        <f t="shared" si="31"/>
        <v>604528.97345464001</v>
      </c>
      <c r="H41" s="491">
        <f t="shared" si="32"/>
        <v>604528.97345464001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3319405.2961158552</v>
      </c>
      <c r="E42" s="522">
        <f t="shared" si="29"/>
        <v>195411.32558139536</v>
      </c>
      <c r="F42" s="523">
        <f t="shared" si="30"/>
        <v>3123993.9705344597</v>
      </c>
      <c r="G42" s="524">
        <f t="shared" si="31"/>
        <v>581133.12156365113</v>
      </c>
      <c r="H42" s="491">
        <f t="shared" si="32"/>
        <v>581133.12156365113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3123993.9705344597</v>
      </c>
      <c r="E43" s="522">
        <f t="shared" si="29"/>
        <v>195411.32558139536</v>
      </c>
      <c r="F43" s="523">
        <f t="shared" si="30"/>
        <v>2928582.6449530642</v>
      </c>
      <c r="G43" s="524">
        <f t="shared" si="31"/>
        <v>557737.2696726619</v>
      </c>
      <c r="H43" s="491">
        <f t="shared" si="32"/>
        <v>557737.2696726619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2928582.6449530642</v>
      </c>
      <c r="E44" s="522">
        <f t="shared" si="29"/>
        <v>195411.32558139536</v>
      </c>
      <c r="F44" s="523">
        <f t="shared" si="30"/>
        <v>2733171.3193716686</v>
      </c>
      <c r="G44" s="524">
        <f t="shared" si="31"/>
        <v>534341.41778167291</v>
      </c>
      <c r="H44" s="491">
        <f t="shared" si="32"/>
        <v>534341.41778167291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2733171.3193716686</v>
      </c>
      <c r="E45" s="522">
        <f t="shared" si="29"/>
        <v>195411.32558139536</v>
      </c>
      <c r="F45" s="523">
        <f t="shared" si="30"/>
        <v>2537759.9937902731</v>
      </c>
      <c r="G45" s="524">
        <f t="shared" si="31"/>
        <v>510945.56589068379</v>
      </c>
      <c r="H45" s="491">
        <f t="shared" si="32"/>
        <v>510945.56589068379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2537759.9937902731</v>
      </c>
      <c r="E46" s="522">
        <f t="shared" si="29"/>
        <v>195411.32558139536</v>
      </c>
      <c r="F46" s="523">
        <f t="shared" si="30"/>
        <v>2342348.6682088776</v>
      </c>
      <c r="G46" s="524">
        <f t="shared" si="31"/>
        <v>487549.7139996948</v>
      </c>
      <c r="H46" s="491">
        <f t="shared" si="32"/>
        <v>487549.7139996948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2342348.6682088776</v>
      </c>
      <c r="E47" s="522">
        <f t="shared" si="29"/>
        <v>195411.32558139536</v>
      </c>
      <c r="F47" s="523">
        <f t="shared" si="30"/>
        <v>2146937.342627482</v>
      </c>
      <c r="G47" s="524">
        <f t="shared" si="31"/>
        <v>464153.86210870562</v>
      </c>
      <c r="H47" s="491">
        <f t="shared" si="32"/>
        <v>464153.86210870562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2146937.342627482</v>
      </c>
      <c r="E48" s="522">
        <f t="shared" si="29"/>
        <v>195411.32558139536</v>
      </c>
      <c r="F48" s="523">
        <f t="shared" si="30"/>
        <v>1951526.0170460867</v>
      </c>
      <c r="G48" s="524">
        <f t="shared" si="31"/>
        <v>440758.01021771663</v>
      </c>
      <c r="H48" s="491">
        <f t="shared" si="32"/>
        <v>440758.01021771663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1951526.0170460867</v>
      </c>
      <c r="E49" s="522">
        <f t="shared" si="29"/>
        <v>195411.32558139536</v>
      </c>
      <c r="F49" s="523">
        <f t="shared" si="30"/>
        <v>1756114.6914646914</v>
      </c>
      <c r="G49" s="524">
        <f t="shared" si="31"/>
        <v>417362.15832672757</v>
      </c>
      <c r="H49" s="491">
        <f t="shared" si="32"/>
        <v>417362.15832672757</v>
      </c>
      <c r="I49" s="511">
        <f t="shared" si="7"/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1756114.6914646914</v>
      </c>
      <c r="E50" s="522">
        <f t="shared" si="29"/>
        <v>195411.32558139536</v>
      </c>
      <c r="F50" s="523">
        <f t="shared" si="30"/>
        <v>1560703.3658832961</v>
      </c>
      <c r="G50" s="524">
        <f t="shared" si="31"/>
        <v>393966.30643573857</v>
      </c>
      <c r="H50" s="491">
        <f t="shared" si="32"/>
        <v>393966.30643573857</v>
      </c>
      <c r="I50" s="511">
        <f t="shared" si="7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1560703.3658832961</v>
      </c>
      <c r="E51" s="522">
        <f t="shared" si="29"/>
        <v>195411.32558139536</v>
      </c>
      <c r="F51" s="523">
        <f t="shared" si="30"/>
        <v>1365292.0403019008</v>
      </c>
      <c r="G51" s="524">
        <f t="shared" si="31"/>
        <v>370570.45454474946</v>
      </c>
      <c r="H51" s="491">
        <f t="shared" si="32"/>
        <v>370570.45454474946</v>
      </c>
      <c r="I51" s="511">
        <f t="shared" si="7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1365292.0403019008</v>
      </c>
      <c r="E52" s="522">
        <f t="shared" si="29"/>
        <v>195411.32558139536</v>
      </c>
      <c r="F52" s="523">
        <f t="shared" si="30"/>
        <v>1169880.7147205055</v>
      </c>
      <c r="G52" s="524">
        <f t="shared" si="31"/>
        <v>347174.60265376046</v>
      </c>
      <c r="H52" s="491">
        <f t="shared" si="32"/>
        <v>347174.60265376046</v>
      </c>
      <c r="I52" s="511">
        <f t="shared" si="7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1169880.7147205055</v>
      </c>
      <c r="E53" s="522">
        <f t="shared" si="29"/>
        <v>195411.32558139536</v>
      </c>
      <c r="F53" s="523">
        <f t="shared" si="30"/>
        <v>974469.38913911022</v>
      </c>
      <c r="G53" s="524">
        <f t="shared" si="31"/>
        <v>323778.75076277135</v>
      </c>
      <c r="H53" s="491">
        <f t="shared" si="32"/>
        <v>323778.75076277135</v>
      </c>
      <c r="I53" s="511">
        <f t="shared" si="7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974469.38913911022</v>
      </c>
      <c r="E54" s="522">
        <f t="shared" si="29"/>
        <v>195411.32558139536</v>
      </c>
      <c r="F54" s="523">
        <f t="shared" si="30"/>
        <v>779058.06355771492</v>
      </c>
      <c r="G54" s="524">
        <f t="shared" si="31"/>
        <v>300382.89887178235</v>
      </c>
      <c r="H54" s="491">
        <f t="shared" si="32"/>
        <v>300382.89887178235</v>
      </c>
      <c r="I54" s="511">
        <f t="shared" si="7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779058.06355771492</v>
      </c>
      <c r="E55" s="522">
        <f t="shared" si="29"/>
        <v>195411.32558139536</v>
      </c>
      <c r="F55" s="523">
        <f t="shared" si="30"/>
        <v>583646.73797631962</v>
      </c>
      <c r="G55" s="524">
        <f t="shared" si="31"/>
        <v>276987.0469807933</v>
      </c>
      <c r="H55" s="491">
        <f t="shared" si="32"/>
        <v>276987.0469807933</v>
      </c>
      <c r="I55" s="511">
        <f t="shared" si="7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5"/>
        <v/>
      </c>
      <c r="C56" s="507">
        <f t="shared" si="6"/>
        <v>2048</v>
      </c>
      <c r="D56" s="523">
        <f>IF(F55+SUM(E$17:E55)=D$10,F55,D$10-SUM(E$17:E55))</f>
        <v>583646.73797631962</v>
      </c>
      <c r="E56" s="522">
        <f t="shared" si="29"/>
        <v>195411.32558139536</v>
      </c>
      <c r="F56" s="523">
        <f t="shared" si="30"/>
        <v>388235.41239492426</v>
      </c>
      <c r="G56" s="524">
        <f t="shared" si="31"/>
        <v>253591.19508980424</v>
      </c>
      <c r="H56" s="491">
        <f t="shared" si="32"/>
        <v>253591.19508980424</v>
      </c>
      <c r="I56" s="511">
        <f t="shared" si="7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388235.41239492426</v>
      </c>
      <c r="E57" s="522">
        <f t="shared" si="29"/>
        <v>195411.32558139536</v>
      </c>
      <c r="F57" s="523">
        <f t="shared" si="30"/>
        <v>192824.08681352891</v>
      </c>
      <c r="G57" s="524">
        <f t="shared" si="31"/>
        <v>230195.34319881519</v>
      </c>
      <c r="H57" s="491">
        <f t="shared" si="32"/>
        <v>230195.34319881519</v>
      </c>
      <c r="I57" s="511">
        <f t="shared" si="7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5"/>
        <v>IU</v>
      </c>
      <c r="C58" s="507">
        <f t="shared" si="6"/>
        <v>2050</v>
      </c>
      <c r="D58" s="523">
        <f>IF(F57+SUM(E$17:E57)=D$10,F57,D$10-SUM(E$17:E57))</f>
        <v>192824.08681353368</v>
      </c>
      <c r="E58" s="522">
        <f t="shared" si="29"/>
        <v>192824.08681353368</v>
      </c>
      <c r="F58" s="523">
        <f t="shared" si="30"/>
        <v>0</v>
      </c>
      <c r="G58" s="524">
        <f t="shared" si="31"/>
        <v>204367.13264949663</v>
      </c>
      <c r="H58" s="491">
        <f t="shared" si="32"/>
        <v>204367.13264949663</v>
      </c>
      <c r="I58" s="511">
        <f t="shared" si="7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29"/>
        <v>0</v>
      </c>
      <c r="F59" s="523">
        <f t="shared" si="30"/>
        <v>0</v>
      </c>
      <c r="G59" s="524">
        <f t="shared" si="31"/>
        <v>0</v>
      </c>
      <c r="H59" s="491">
        <f t="shared" si="32"/>
        <v>0</v>
      </c>
      <c r="I59" s="511">
        <f t="shared" si="7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29"/>
        <v>0</v>
      </c>
      <c r="F60" s="523">
        <f t="shared" si="30"/>
        <v>0</v>
      </c>
      <c r="G60" s="524">
        <f t="shared" si="31"/>
        <v>0</v>
      </c>
      <c r="H60" s="491">
        <f t="shared" si="32"/>
        <v>0</v>
      </c>
      <c r="I60" s="511">
        <f t="shared" si="7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29"/>
        <v>0</v>
      </c>
      <c r="F61" s="523">
        <f t="shared" si="30"/>
        <v>0</v>
      </c>
      <c r="G61" s="526">
        <f t="shared" si="31"/>
        <v>0</v>
      </c>
      <c r="H61" s="491">
        <f t="shared" si="32"/>
        <v>0</v>
      </c>
      <c r="I61" s="511">
        <f t="shared" si="7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6">
        <f t="shared" si="31"/>
        <v>0</v>
      </c>
      <c r="H62" s="491">
        <f t="shared" si="32"/>
        <v>0</v>
      </c>
      <c r="I62" s="511">
        <f t="shared" si="7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6">
        <f t="shared" si="31"/>
        <v>0</v>
      </c>
      <c r="H63" s="491">
        <f t="shared" si="32"/>
        <v>0</v>
      </c>
      <c r="I63" s="511">
        <f t="shared" si="7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6">
        <f t="shared" si="31"/>
        <v>0</v>
      </c>
      <c r="H64" s="491">
        <f t="shared" si="32"/>
        <v>0</v>
      </c>
      <c r="I64" s="511">
        <f t="shared" si="7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6">
        <f t="shared" si="31"/>
        <v>0</v>
      </c>
      <c r="H65" s="491">
        <f t="shared" si="32"/>
        <v>0</v>
      </c>
      <c r="I65" s="511">
        <f t="shared" si="7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6">
        <f t="shared" si="31"/>
        <v>0</v>
      </c>
      <c r="H66" s="491">
        <f t="shared" si="32"/>
        <v>0</v>
      </c>
      <c r="I66" s="511">
        <f t="shared" si="7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6">
        <f t="shared" si="31"/>
        <v>0</v>
      </c>
      <c r="H67" s="491">
        <f t="shared" si="32"/>
        <v>0</v>
      </c>
      <c r="I67" s="511">
        <f t="shared" si="7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6">
        <f t="shared" si="31"/>
        <v>0</v>
      </c>
      <c r="H68" s="491">
        <f t="shared" si="32"/>
        <v>0</v>
      </c>
      <c r="I68" s="511">
        <f t="shared" si="7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6">
        <f t="shared" si="31"/>
        <v>0</v>
      </c>
      <c r="H69" s="491">
        <f t="shared" si="32"/>
        <v>0</v>
      </c>
      <c r="I69" s="511">
        <f t="shared" si="7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6">
        <f t="shared" si="31"/>
        <v>0</v>
      </c>
      <c r="H70" s="491">
        <f t="shared" si="32"/>
        <v>0</v>
      </c>
      <c r="I70" s="511">
        <f t="shared" si="7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6">
        <f t="shared" si="31"/>
        <v>0</v>
      </c>
      <c r="H71" s="491">
        <f t="shared" si="32"/>
        <v>0</v>
      </c>
      <c r="I71" s="511">
        <f t="shared" si="7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29"/>
        <v>0</v>
      </c>
      <c r="F72" s="528">
        <f t="shared" si="30"/>
        <v>0</v>
      </c>
      <c r="G72" s="530">
        <f t="shared" si="31"/>
        <v>0</v>
      </c>
      <c r="H72" s="471">
        <f t="shared" si="32"/>
        <v>0</v>
      </c>
      <c r="I72" s="531">
        <f t="shared" si="7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8402687</v>
      </c>
      <c r="F73" s="375"/>
      <c r="G73" s="375">
        <f>SUM(G17:G72)</f>
        <v>30845798.917514693</v>
      </c>
      <c r="H73" s="375">
        <f>SUM(H17:H72)</f>
        <v>30845798.917514693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878326.3176604046</v>
      </c>
      <c r="N87" s="546">
        <f>IF(J92&lt;D11,0,VLOOKUP(J92,C17:O72,11))</f>
        <v>878326.3176604046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869875.29346882575</v>
      </c>
      <c r="N88" s="550">
        <f>IF(J92&lt;D11,0,VLOOKUP(J92,C99:P154,7))</f>
        <v>869875.29346882575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-8451.0241915788502</v>
      </c>
      <c r="N89" s="555">
        <f>+N88-N87</f>
        <v>-8451.0241915788502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190970.17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36">+I99-H99</f>
        <v>0</v>
      </c>
      <c r="K99" s="514"/>
      <c r="L99" s="512">
        <f t="shared" ref="L99:L104" si="37">H99</f>
        <v>796120</v>
      </c>
      <c r="M99" s="513">
        <f t="shared" ref="M99:M130" si="38">IF(L99&lt;&gt;0,+H99-L99,0)</f>
        <v>0</v>
      </c>
      <c r="N99" s="512">
        <f t="shared" ref="N99:N104" si="39">I99</f>
        <v>796120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36"/>
        <v>0</v>
      </c>
      <c r="K100" s="514"/>
      <c r="L100" s="518">
        <f t="shared" si="37"/>
        <v>1541731.3961161568</v>
      </c>
      <c r="M100" s="519">
        <f t="shared" si="38"/>
        <v>0</v>
      </c>
      <c r="N100" s="518">
        <f t="shared" si="39"/>
        <v>1541731.3961161568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36"/>
        <v>0</v>
      </c>
      <c r="K101" s="514"/>
      <c r="L101" s="518">
        <f t="shared" si="37"/>
        <v>1387315.6975317788</v>
      </c>
      <c r="M101" s="519">
        <f t="shared" si="38"/>
        <v>0</v>
      </c>
      <c r="N101" s="518">
        <f t="shared" si="39"/>
        <v>1387315.6975317788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36"/>
        <v>0</v>
      </c>
      <c r="K102" s="514"/>
      <c r="L102" s="518">
        <f t="shared" si="37"/>
        <v>1332406.4149067886</v>
      </c>
      <c r="M102" s="519">
        <f t="shared" si="38"/>
        <v>0</v>
      </c>
      <c r="N102" s="518">
        <f t="shared" si="39"/>
        <v>1332406.4149067886</v>
      </c>
      <c r="O102" s="514">
        <f t="shared" si="40"/>
        <v>0</v>
      </c>
      <c r="P102" s="514">
        <f t="shared" si="41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37"/>
        <v>1214060.1321062704</v>
      </c>
      <c r="M103" s="519">
        <f t="shared" ref="M103:M108" si="43">IF(L103&lt;&gt;0,+H103-L103,0)</f>
        <v>0</v>
      </c>
      <c r="N103" s="518">
        <f t="shared" si="39"/>
        <v>1214060.1321062704</v>
      </c>
      <c r="O103" s="514">
        <f t="shared" ref="O103:O108" si="44">IF(N103&lt;&gt;0,+I103-N103,0)</f>
        <v>0</v>
      </c>
      <c r="P103" s="514">
        <f t="shared" ref="P103:P108" si="45"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37"/>
        <v>1191601.6940490135</v>
      </c>
      <c r="M104" s="519">
        <f t="shared" si="43"/>
        <v>0</v>
      </c>
      <c r="N104" s="518">
        <f t="shared" si="39"/>
        <v>1191601.6940490135</v>
      </c>
      <c r="O104" s="514">
        <f t="shared" si="44"/>
        <v>0</v>
      </c>
      <c r="P104" s="514">
        <f t="shared" si="45"/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36"/>
        <v>0</v>
      </c>
      <c r="K105" s="514"/>
      <c r="L105" s="518">
        <f t="shared" ref="L105:L110" si="46">H105</f>
        <v>1134932.5435262297</v>
      </c>
      <c r="M105" s="519">
        <f t="shared" si="43"/>
        <v>0</v>
      </c>
      <c r="N105" s="518">
        <f t="shared" ref="N105:N110" si="47">I105</f>
        <v>1134932.5435262297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36"/>
        <v>0</v>
      </c>
      <c r="K106" s="514"/>
      <c r="L106" s="518">
        <f t="shared" si="46"/>
        <v>1070988.2339652905</v>
      </c>
      <c r="M106" s="519">
        <f t="shared" si="43"/>
        <v>0</v>
      </c>
      <c r="N106" s="518">
        <f t="shared" si="47"/>
        <v>1070988.2339652905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36"/>
        <v>0</v>
      </c>
      <c r="K107" s="514"/>
      <c r="L107" s="518">
        <f t="shared" si="46"/>
        <v>1013835.8551552552</v>
      </c>
      <c r="M107" s="519">
        <f t="shared" si="43"/>
        <v>0</v>
      </c>
      <c r="N107" s="518">
        <f t="shared" si="47"/>
        <v>1013835.8551552552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36"/>
        <v>0</v>
      </c>
      <c r="K108" s="514"/>
      <c r="L108" s="518">
        <f t="shared" si="46"/>
        <v>886411.49004878511</v>
      </c>
      <c r="M108" s="519">
        <f t="shared" si="43"/>
        <v>0</v>
      </c>
      <c r="N108" s="518">
        <f t="shared" si="47"/>
        <v>886411.49004878511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36"/>
        <v>0</v>
      </c>
      <c r="K109" s="514"/>
      <c r="L109" s="518">
        <f t="shared" si="46"/>
        <v>869925.51728731813</v>
      </c>
      <c r="M109" s="519">
        <f t="shared" ref="M109:M110" si="48">IF(L109&lt;&gt;0,+H109-L109,0)</f>
        <v>0</v>
      </c>
      <c r="N109" s="518">
        <f t="shared" si="47"/>
        <v>869925.51728731813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36"/>
        <v>0</v>
      </c>
      <c r="K110" s="514"/>
      <c r="L110" s="518">
        <f t="shared" si="46"/>
        <v>856667.26239535783</v>
      </c>
      <c r="M110" s="519">
        <f t="shared" si="48"/>
        <v>0</v>
      </c>
      <c r="N110" s="518">
        <f t="shared" si="47"/>
        <v>856667.26239535783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2021</v>
      </c>
      <c r="D111" s="508">
        <v>6003713.3084860733</v>
      </c>
      <c r="E111" s="516">
        <v>204943.59707317073</v>
      </c>
      <c r="F111" s="515">
        <v>5798769.7114129029</v>
      </c>
      <c r="G111" s="515">
        <v>5901241.5099494886</v>
      </c>
      <c r="H111" s="516">
        <v>874818.46170823427</v>
      </c>
      <c r="I111" s="510">
        <v>874818.46170823427</v>
      </c>
      <c r="J111" s="514">
        <f t="shared" si="36"/>
        <v>0</v>
      </c>
      <c r="K111" s="514"/>
      <c r="L111" s="518">
        <f t="shared" ref="L111" si="49">H111</f>
        <v>874818.46170823427</v>
      </c>
      <c r="M111" s="519">
        <f t="shared" ref="M111" si="50">IF(L111&lt;&gt;0,+H111-L111,0)</f>
        <v>0</v>
      </c>
      <c r="N111" s="518">
        <f t="shared" ref="N111" si="51">I111</f>
        <v>874818.46170823427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3">
      <c r="B112" s="195"/>
      <c r="C112" s="669">
        <f>IF(D93="","-",+C111+1)</f>
        <v>2022</v>
      </c>
      <c r="D112" s="374">
        <v>5798769.7114129029</v>
      </c>
      <c r="E112" s="522">
        <v>200063.98761904764</v>
      </c>
      <c r="F112" s="523">
        <v>5598705.7237938549</v>
      </c>
      <c r="G112" s="523">
        <v>5698737.7176033789</v>
      </c>
      <c r="H112" s="526">
        <v>869425.42799317313</v>
      </c>
      <c r="I112" s="577">
        <v>869425.42799317313</v>
      </c>
      <c r="J112" s="514">
        <f t="shared" si="36"/>
        <v>0</v>
      </c>
      <c r="K112" s="514"/>
      <c r="L112" s="525"/>
      <c r="M112" s="514">
        <f t="shared" si="38"/>
        <v>0</v>
      </c>
      <c r="N112" s="525"/>
      <c r="O112" s="514">
        <f t="shared" si="40"/>
        <v>0</v>
      </c>
      <c r="P112" s="514">
        <f t="shared" si="41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2023</v>
      </c>
      <c r="D113" s="374">
        <f>IF(F112+SUM(E$99:E112)=D$92,F112,D$92-SUM(E$99:E112))</f>
        <v>5598705.7237938549</v>
      </c>
      <c r="E113" s="522">
        <f>IF(+J96&lt;F112,J96,D113)</f>
        <v>190970.17</v>
      </c>
      <c r="F113" s="523">
        <f t="shared" ref="F113:F130" si="54">+D113-E113</f>
        <v>5407735.553793855</v>
      </c>
      <c r="G113" s="523">
        <f t="shared" ref="G113:G130" si="55">+(F113+D113)/2</f>
        <v>5503220.638793855</v>
      </c>
      <c r="H113" s="526">
        <f t="shared" ref="H113:H154" si="56">+J$94*G113+E113</f>
        <v>869875.29346882575</v>
      </c>
      <c r="I113" s="577">
        <f t="shared" ref="I113:I154" si="57">+J$95*G113+E113</f>
        <v>869875.29346882575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2024</v>
      </c>
      <c r="D114" s="374">
        <f>IF(F113+SUM(E$99:E113)=D$92,F113,D$92-SUM(E$99:E113))</f>
        <v>5407735.553793855</v>
      </c>
      <c r="E114" s="522">
        <f>IF(+J96&lt;F113,J96,D114)</f>
        <v>190970.17</v>
      </c>
      <c r="F114" s="523">
        <f t="shared" si="54"/>
        <v>5216765.3837938551</v>
      </c>
      <c r="G114" s="523">
        <f t="shared" si="55"/>
        <v>5312250.468793855</v>
      </c>
      <c r="H114" s="526">
        <f t="shared" si="56"/>
        <v>846316.24771137116</v>
      </c>
      <c r="I114" s="577">
        <f t="shared" si="57"/>
        <v>846316.24771137116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2025</v>
      </c>
      <c r="D115" s="374">
        <f>IF(F114+SUM(E$99:E114)=D$92,F114,D$92-SUM(E$99:E114))</f>
        <v>5216765.3837938551</v>
      </c>
      <c r="E115" s="522">
        <f>IF(+J96&lt;F114,J96,D115)</f>
        <v>190970.17</v>
      </c>
      <c r="F115" s="523">
        <f t="shared" si="54"/>
        <v>5025795.2137938552</v>
      </c>
      <c r="G115" s="523">
        <f t="shared" si="55"/>
        <v>5121280.2987938551</v>
      </c>
      <c r="H115" s="526">
        <f t="shared" si="56"/>
        <v>822757.20195391669</v>
      </c>
      <c r="I115" s="577">
        <f t="shared" si="57"/>
        <v>822757.20195391669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2026</v>
      </c>
      <c r="D116" s="374">
        <f>IF(F115+SUM(E$99:E115)=D$92,F115,D$92-SUM(E$99:E115))</f>
        <v>5025795.2137938552</v>
      </c>
      <c r="E116" s="522">
        <f>IF(+J96&lt;F115,J96,D116)</f>
        <v>190970.17</v>
      </c>
      <c r="F116" s="523">
        <f t="shared" si="54"/>
        <v>4834825.0437938552</v>
      </c>
      <c r="G116" s="523">
        <f t="shared" si="55"/>
        <v>4930310.1287938552</v>
      </c>
      <c r="H116" s="526">
        <f t="shared" si="56"/>
        <v>799198.15619646211</v>
      </c>
      <c r="I116" s="577">
        <f t="shared" si="57"/>
        <v>799198.15619646211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2027</v>
      </c>
      <c r="D117" s="374">
        <f>IF(F116+SUM(E$99:E116)=D$92,F116,D$92-SUM(E$99:E116))</f>
        <v>4834825.0437938552</v>
      </c>
      <c r="E117" s="522">
        <f>IF(+J96&lt;F116,J96,D117)</f>
        <v>190970.17</v>
      </c>
      <c r="F117" s="523">
        <f t="shared" si="54"/>
        <v>4643854.8737938553</v>
      </c>
      <c r="G117" s="523">
        <f t="shared" si="55"/>
        <v>4739339.9587938553</v>
      </c>
      <c r="H117" s="526">
        <f t="shared" si="56"/>
        <v>775639.11043900764</v>
      </c>
      <c r="I117" s="577">
        <f t="shared" si="57"/>
        <v>775639.11043900764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2028</v>
      </c>
      <c r="D118" s="374">
        <f>IF(F117+SUM(E$99:E117)=D$92,F117,D$92-SUM(E$99:E117))</f>
        <v>4643854.8737938553</v>
      </c>
      <c r="E118" s="522">
        <f>IF(+J96&lt;F117,J96,D118)</f>
        <v>190970.17</v>
      </c>
      <c r="F118" s="523">
        <f t="shared" si="54"/>
        <v>4452884.7037938554</v>
      </c>
      <c r="G118" s="523">
        <f t="shared" si="55"/>
        <v>4548369.7887938553</v>
      </c>
      <c r="H118" s="526">
        <f t="shared" si="56"/>
        <v>752080.06468155305</v>
      </c>
      <c r="I118" s="577">
        <f t="shared" si="57"/>
        <v>752080.06468155305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2029</v>
      </c>
      <c r="D119" s="374">
        <f>IF(F118+SUM(E$99:E118)=D$92,F118,D$92-SUM(E$99:E118))</f>
        <v>4452884.7037938554</v>
      </c>
      <c r="E119" s="522">
        <f>IF(+J96&lt;F118,J96,D119)</f>
        <v>190970.17</v>
      </c>
      <c r="F119" s="523">
        <f t="shared" si="54"/>
        <v>4261914.5337938555</v>
      </c>
      <c r="G119" s="523">
        <f t="shared" si="55"/>
        <v>4357399.6187938554</v>
      </c>
      <c r="H119" s="526">
        <f t="shared" si="56"/>
        <v>728521.01892409858</v>
      </c>
      <c r="I119" s="577">
        <f t="shared" si="57"/>
        <v>728521.01892409858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2030</v>
      </c>
      <c r="D120" s="374">
        <f>IF(F119+SUM(E$99:E119)=D$92,F119,D$92-SUM(E$99:E119))</f>
        <v>4261914.5337938555</v>
      </c>
      <c r="E120" s="522">
        <f>IF(+J96&lt;F119,J96,D120)</f>
        <v>190970.17</v>
      </c>
      <c r="F120" s="523">
        <f t="shared" si="54"/>
        <v>4070944.3637938555</v>
      </c>
      <c r="G120" s="523">
        <f t="shared" si="55"/>
        <v>4166429.4487938555</v>
      </c>
      <c r="H120" s="526">
        <f t="shared" si="56"/>
        <v>704961.97316664399</v>
      </c>
      <c r="I120" s="577">
        <f t="shared" si="57"/>
        <v>704961.97316664399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2031</v>
      </c>
      <c r="D121" s="374">
        <f>IF(F120+SUM(E$99:E120)=D$92,F120,D$92-SUM(E$99:E120))</f>
        <v>4070944.3637938555</v>
      </c>
      <c r="E121" s="522">
        <f>IF(+J96&lt;F120,J96,D121)</f>
        <v>190970.17</v>
      </c>
      <c r="F121" s="523">
        <f t="shared" si="54"/>
        <v>3879974.1937938556</v>
      </c>
      <c r="G121" s="523">
        <f t="shared" si="55"/>
        <v>3975459.2787938556</v>
      </c>
      <c r="H121" s="526">
        <f t="shared" si="56"/>
        <v>681402.9274091894</v>
      </c>
      <c r="I121" s="577">
        <f t="shared" si="57"/>
        <v>681402.9274091894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2032</v>
      </c>
      <c r="D122" s="374">
        <f>IF(F121+SUM(E$99:E121)=D$92,F121,D$92-SUM(E$99:E121))</f>
        <v>3879974.1937938556</v>
      </c>
      <c r="E122" s="522">
        <f>IF(+J96&lt;F121,J96,D122)</f>
        <v>190970.17</v>
      </c>
      <c r="F122" s="523">
        <f t="shared" si="54"/>
        <v>3689004.0237938557</v>
      </c>
      <c r="G122" s="523">
        <f t="shared" si="55"/>
        <v>3784489.1087938556</v>
      </c>
      <c r="H122" s="526">
        <f t="shared" si="56"/>
        <v>657843.88165173493</v>
      </c>
      <c r="I122" s="577">
        <f t="shared" si="57"/>
        <v>657843.88165173493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2033</v>
      </c>
      <c r="D123" s="374">
        <f>IF(F122+SUM(E$99:E122)=D$92,F122,D$92-SUM(E$99:E122))</f>
        <v>3689004.0237938557</v>
      </c>
      <c r="E123" s="522">
        <f>IF(+J96&lt;F122,J96,D123)</f>
        <v>190970.17</v>
      </c>
      <c r="F123" s="523">
        <f t="shared" si="54"/>
        <v>3498033.8537938558</v>
      </c>
      <c r="G123" s="523">
        <f t="shared" si="55"/>
        <v>3593518.9387938557</v>
      </c>
      <c r="H123" s="526">
        <f t="shared" si="56"/>
        <v>634284.83589428035</v>
      </c>
      <c r="I123" s="577">
        <f t="shared" si="57"/>
        <v>634284.83589428035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2034</v>
      </c>
      <c r="D124" s="374">
        <f>IF(F123+SUM(E$99:E123)=D$92,F123,D$92-SUM(E$99:E123))</f>
        <v>3498033.8537938558</v>
      </c>
      <c r="E124" s="522">
        <f>IF(+J96&lt;F123,J96,D124)</f>
        <v>190970.17</v>
      </c>
      <c r="F124" s="523">
        <f t="shared" si="54"/>
        <v>3307063.6837938558</v>
      </c>
      <c r="G124" s="523">
        <f t="shared" si="55"/>
        <v>3402548.7687938558</v>
      </c>
      <c r="H124" s="526">
        <f t="shared" si="56"/>
        <v>610725.79013682588</v>
      </c>
      <c r="I124" s="577">
        <f t="shared" si="57"/>
        <v>610725.79013682588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2035</v>
      </c>
      <c r="D125" s="374">
        <f>IF(F124+SUM(E$99:E124)=D$92,F124,D$92-SUM(E$99:E124))</f>
        <v>3307063.6837938558</v>
      </c>
      <c r="E125" s="522">
        <f>IF(+J96&lt;F124,J96,D125)</f>
        <v>190970.17</v>
      </c>
      <c r="F125" s="523">
        <f t="shared" si="54"/>
        <v>3116093.5137938559</v>
      </c>
      <c r="G125" s="523">
        <f t="shared" si="55"/>
        <v>3211578.5987938559</v>
      </c>
      <c r="H125" s="526">
        <f t="shared" si="56"/>
        <v>587166.74437937129</v>
      </c>
      <c r="I125" s="577">
        <f t="shared" si="57"/>
        <v>587166.74437937129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2036</v>
      </c>
      <c r="D126" s="374">
        <f>IF(F125+SUM(E$99:E125)=D$92,F125,D$92-SUM(E$99:E125))</f>
        <v>3116093.5137938559</v>
      </c>
      <c r="E126" s="522">
        <f>IF(+J96&lt;F125,J96,D126)</f>
        <v>190970.17</v>
      </c>
      <c r="F126" s="523">
        <f t="shared" si="54"/>
        <v>2925123.343793856</v>
      </c>
      <c r="G126" s="523">
        <f t="shared" si="55"/>
        <v>3020608.4287938559</v>
      </c>
      <c r="H126" s="526">
        <f t="shared" si="56"/>
        <v>563607.69862191682</v>
      </c>
      <c r="I126" s="577">
        <f t="shared" si="57"/>
        <v>563607.69862191682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2037</v>
      </c>
      <c r="D127" s="374">
        <f>IF(F126+SUM(E$99:E126)=D$92,F126,D$92-SUM(E$99:E126))</f>
        <v>2925123.343793856</v>
      </c>
      <c r="E127" s="522">
        <f>IF(+J96&lt;F126,J96,D127)</f>
        <v>190970.17</v>
      </c>
      <c r="F127" s="523">
        <f t="shared" si="54"/>
        <v>2734153.1737938561</v>
      </c>
      <c r="G127" s="523">
        <f t="shared" si="55"/>
        <v>2829638.258793856</v>
      </c>
      <c r="H127" s="526">
        <f t="shared" si="56"/>
        <v>540048.65286446223</v>
      </c>
      <c r="I127" s="577">
        <f t="shared" si="57"/>
        <v>540048.65286446223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2038</v>
      </c>
      <c r="D128" s="374">
        <f>IF(F127+SUM(E$99:E127)=D$92,F127,D$92-SUM(E$99:E127))</f>
        <v>2734153.1737938561</v>
      </c>
      <c r="E128" s="522">
        <f>IF(+J96&lt;F127,J96,D128)</f>
        <v>190970.17</v>
      </c>
      <c r="F128" s="523">
        <f t="shared" si="54"/>
        <v>2543183.0037938561</v>
      </c>
      <c r="G128" s="523">
        <f t="shared" si="55"/>
        <v>2638668.0887938561</v>
      </c>
      <c r="H128" s="526">
        <f t="shared" si="56"/>
        <v>516489.60710700776</v>
      </c>
      <c r="I128" s="577">
        <f t="shared" si="57"/>
        <v>516489.60710700776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2039</v>
      </c>
      <c r="D129" s="374">
        <f>IF(F128+SUM(E$99:E128)=D$92,F128,D$92-SUM(E$99:E128))</f>
        <v>2543183.0037938561</v>
      </c>
      <c r="E129" s="522">
        <f>IF(+J96&lt;F128,J96,D129)</f>
        <v>190970.17</v>
      </c>
      <c r="F129" s="523">
        <f t="shared" si="54"/>
        <v>2352212.8337938562</v>
      </c>
      <c r="G129" s="523">
        <f t="shared" si="55"/>
        <v>2447697.9187938562</v>
      </c>
      <c r="H129" s="526">
        <f t="shared" si="56"/>
        <v>492930.56134955317</v>
      </c>
      <c r="I129" s="577">
        <f t="shared" si="57"/>
        <v>492930.56134955317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2040</v>
      </c>
      <c r="D130" s="374">
        <f>IF(F129+SUM(E$99:E129)=D$92,F129,D$92-SUM(E$99:E129))</f>
        <v>2352212.8337938562</v>
      </c>
      <c r="E130" s="522">
        <f>IF(+J96&lt;F129,J96,D130)</f>
        <v>190970.17</v>
      </c>
      <c r="F130" s="523">
        <f t="shared" si="54"/>
        <v>2161242.6637938563</v>
      </c>
      <c r="G130" s="523">
        <f t="shared" si="55"/>
        <v>2256727.7487938562</v>
      </c>
      <c r="H130" s="526">
        <f t="shared" si="56"/>
        <v>469371.5155920987</v>
      </c>
      <c r="I130" s="577">
        <f t="shared" si="57"/>
        <v>469371.5155920987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2041</v>
      </c>
      <c r="D131" s="374">
        <f>IF(F130+SUM(E$99:E130)=D$92,F130,D$92-SUM(E$99:E130))</f>
        <v>2161242.6637938563</v>
      </c>
      <c r="E131" s="522">
        <f>IF(+J96&lt;F130,J96,D131)</f>
        <v>190970.17</v>
      </c>
      <c r="F131" s="523">
        <f t="shared" ref="F131:F154" si="58">+D131-E131</f>
        <v>1970272.4937938564</v>
      </c>
      <c r="G131" s="523">
        <f t="shared" ref="G131:G154" si="59">+(F131+D131)/2</f>
        <v>2065757.5787938563</v>
      </c>
      <c r="H131" s="526">
        <f t="shared" si="56"/>
        <v>445812.46983464411</v>
      </c>
      <c r="I131" s="577">
        <f t="shared" si="57"/>
        <v>445812.46983464411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2042</v>
      </c>
      <c r="D132" s="374">
        <f>IF(F131+SUM(E$99:E131)=D$92,F131,D$92-SUM(E$99:E131))</f>
        <v>1970272.4937938564</v>
      </c>
      <c r="E132" s="522">
        <f>IF(+J96&lt;F131,J96,D132)</f>
        <v>190970.17</v>
      </c>
      <c r="F132" s="523">
        <f t="shared" si="58"/>
        <v>1779302.3237938564</v>
      </c>
      <c r="G132" s="523">
        <f t="shared" si="59"/>
        <v>1874787.4087938564</v>
      </c>
      <c r="H132" s="526">
        <f t="shared" si="56"/>
        <v>422253.42407718964</v>
      </c>
      <c r="I132" s="577">
        <f t="shared" si="57"/>
        <v>422253.42407718964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2043</v>
      </c>
      <c r="D133" s="374">
        <f>IF(F132+SUM(E$99:E132)=D$92,F132,D$92-SUM(E$99:E132))</f>
        <v>1779302.3237938564</v>
      </c>
      <c r="E133" s="522">
        <f>IF(+J96&lt;F132,J96,D133)</f>
        <v>190970.17</v>
      </c>
      <c r="F133" s="523">
        <f t="shared" si="58"/>
        <v>1588332.1537938565</v>
      </c>
      <c r="G133" s="523">
        <f t="shared" si="59"/>
        <v>1683817.2387938565</v>
      </c>
      <c r="H133" s="526">
        <f t="shared" si="56"/>
        <v>398694.37831973506</v>
      </c>
      <c r="I133" s="577">
        <f t="shared" si="57"/>
        <v>398694.37831973506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2044</v>
      </c>
      <c r="D134" s="374">
        <f>IF(F133+SUM(E$99:E133)=D$92,F133,D$92-SUM(E$99:E133))</f>
        <v>1588332.1537938565</v>
      </c>
      <c r="E134" s="522">
        <f>IF(+J96&lt;F133,J96,D134)</f>
        <v>190970.17</v>
      </c>
      <c r="F134" s="523">
        <f t="shared" si="58"/>
        <v>1397361.9837938566</v>
      </c>
      <c r="G134" s="523">
        <f t="shared" si="59"/>
        <v>1492847.0687938565</v>
      </c>
      <c r="H134" s="526">
        <f t="shared" si="56"/>
        <v>375135.33256228059</v>
      </c>
      <c r="I134" s="577">
        <f t="shared" si="57"/>
        <v>375135.33256228059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2045</v>
      </c>
      <c r="D135" s="374">
        <f>IF(F134+SUM(E$99:E134)=D$92,F134,D$92-SUM(E$99:E134))</f>
        <v>1397361.9837938566</v>
      </c>
      <c r="E135" s="522">
        <f>IF(+J96&lt;F134,J96,D135)</f>
        <v>190970.17</v>
      </c>
      <c r="F135" s="523">
        <f t="shared" si="58"/>
        <v>1206391.8137938567</v>
      </c>
      <c r="G135" s="523">
        <f t="shared" si="59"/>
        <v>1301876.8987938566</v>
      </c>
      <c r="H135" s="526">
        <f t="shared" si="56"/>
        <v>351576.286804826</v>
      </c>
      <c r="I135" s="577">
        <f t="shared" si="57"/>
        <v>351576.286804826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/>
      <c r="C136" s="507">
        <f>IF(D93="","-",+C135+1)</f>
        <v>2046</v>
      </c>
      <c r="D136" s="374">
        <f>IF(F135+SUM(E$99:E135)=D$92,F135,D$92-SUM(E$99:E135))</f>
        <v>1206391.8137938567</v>
      </c>
      <c r="E136" s="522">
        <f>IF(+J96&lt;F135,J96,D136)</f>
        <v>190970.17</v>
      </c>
      <c r="F136" s="523">
        <f t="shared" si="58"/>
        <v>1015421.6437938566</v>
      </c>
      <c r="G136" s="523">
        <f t="shared" si="59"/>
        <v>1110906.7287938567</v>
      </c>
      <c r="H136" s="526">
        <f t="shared" si="56"/>
        <v>328017.24104737153</v>
      </c>
      <c r="I136" s="577">
        <f t="shared" si="57"/>
        <v>328017.24104737153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2047</v>
      </c>
      <c r="D137" s="374">
        <f>IF(F136+SUM(E$99:E136)=D$92,F136,D$92-SUM(E$99:E136))</f>
        <v>1015421.6437938566</v>
      </c>
      <c r="E137" s="522">
        <f>IF(+J96&lt;F136,J96,D137)</f>
        <v>190970.17</v>
      </c>
      <c r="F137" s="523">
        <f t="shared" si="58"/>
        <v>824451.47379385657</v>
      </c>
      <c r="G137" s="523">
        <f t="shared" si="59"/>
        <v>919936.55879385653</v>
      </c>
      <c r="H137" s="526">
        <f t="shared" si="56"/>
        <v>304458.19528991694</v>
      </c>
      <c r="I137" s="577">
        <f t="shared" si="57"/>
        <v>304458.19528991694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2048</v>
      </c>
      <c r="D138" s="374">
        <f>IF(F137+SUM(E$99:E137)=D$92,F137,D$92-SUM(E$99:E137))</f>
        <v>824451.47379385657</v>
      </c>
      <c r="E138" s="522">
        <f>IF(+J96&lt;F137,J96,D138)</f>
        <v>190970.17</v>
      </c>
      <c r="F138" s="523">
        <f t="shared" si="58"/>
        <v>633481.30379385652</v>
      </c>
      <c r="G138" s="523">
        <f t="shared" si="59"/>
        <v>728966.3887938566</v>
      </c>
      <c r="H138" s="526">
        <f t="shared" si="56"/>
        <v>280899.14953246241</v>
      </c>
      <c r="I138" s="577">
        <f t="shared" si="57"/>
        <v>280899.14953246241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2049</v>
      </c>
      <c r="D139" s="374">
        <f>IF(F138+SUM(E$99:E138)=D$92,F138,D$92-SUM(E$99:E138))</f>
        <v>633481.30379385652</v>
      </c>
      <c r="E139" s="522">
        <f>IF(+J96&lt;F138,J96,D139)</f>
        <v>190970.17</v>
      </c>
      <c r="F139" s="523">
        <f t="shared" si="58"/>
        <v>442511.13379385648</v>
      </c>
      <c r="G139" s="523">
        <f t="shared" si="59"/>
        <v>537996.21879385645</v>
      </c>
      <c r="H139" s="526">
        <f t="shared" si="56"/>
        <v>257340.10377500782</v>
      </c>
      <c r="I139" s="577">
        <f t="shared" si="57"/>
        <v>257340.10377500782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2050</v>
      </c>
      <c r="D140" s="374">
        <f>IF(F139+SUM(E$99:E139)=D$92,F139,D$92-SUM(E$99:E139))</f>
        <v>442511.13379385648</v>
      </c>
      <c r="E140" s="522">
        <f>IF(+J96&lt;F139,J96,D140)</f>
        <v>190970.17</v>
      </c>
      <c r="F140" s="523">
        <f t="shared" si="58"/>
        <v>251540.96379385647</v>
      </c>
      <c r="G140" s="523">
        <f t="shared" si="59"/>
        <v>347026.04879385646</v>
      </c>
      <c r="H140" s="526">
        <f t="shared" si="56"/>
        <v>233781.0580175533</v>
      </c>
      <c r="I140" s="577">
        <f t="shared" si="57"/>
        <v>233781.0580175533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2051</v>
      </c>
      <c r="D141" s="374">
        <f>IF(F140+SUM(E$99:E140)=D$92,F140,D$92-SUM(E$99:E140))</f>
        <v>251540.96379385647</v>
      </c>
      <c r="E141" s="522">
        <f>IF(+J96&lt;F140,J96,D141)</f>
        <v>190970.17</v>
      </c>
      <c r="F141" s="523">
        <f t="shared" si="58"/>
        <v>60570.793793856457</v>
      </c>
      <c r="G141" s="523">
        <f t="shared" si="59"/>
        <v>156055.87879385648</v>
      </c>
      <c r="H141" s="526">
        <f t="shared" si="56"/>
        <v>210222.01226009877</v>
      </c>
      <c r="I141" s="577">
        <f t="shared" si="57"/>
        <v>210222.01226009877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2052</v>
      </c>
      <c r="D142" s="374">
        <f>IF(F141+SUM(E$99:E141)=D$92,F141,D$92-SUM(E$99:E141))</f>
        <v>60570.793793856457</v>
      </c>
      <c r="E142" s="522">
        <f>IF(+J96&lt;F141,J96,D142)</f>
        <v>60570.793793856457</v>
      </c>
      <c r="F142" s="523">
        <f t="shared" si="58"/>
        <v>0</v>
      </c>
      <c r="G142" s="523">
        <f t="shared" si="59"/>
        <v>30285.396896928229</v>
      </c>
      <c r="H142" s="526">
        <f t="shared" si="56"/>
        <v>64306.953484542202</v>
      </c>
      <c r="I142" s="577">
        <f t="shared" si="57"/>
        <v>64306.953484542202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9"/>
        <v>0</v>
      </c>
      <c r="H143" s="526">
        <f t="shared" si="56"/>
        <v>0</v>
      </c>
      <c r="I143" s="577">
        <f t="shared" si="57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8402687.4799999967</v>
      </c>
      <c r="F155" s="375"/>
      <c r="G155" s="375"/>
      <c r="H155" s="375">
        <f>SUM(H99:H154)</f>
        <v>30765958.013343599</v>
      </c>
      <c r="I155" s="375">
        <f>SUM(I99:I154)</f>
        <v>30765958.013343599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63" priority="1" stopIfTrue="1" operator="equal">
      <formula>$I$10</formula>
    </cfRule>
  </conditionalFormatting>
  <conditionalFormatting sqref="C99:C154">
    <cfRule type="cellIs" dxfId="1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topLeftCell="A10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82722.764120493433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82722.764120493433</v>
      </c>
      <c r="O6" s="269"/>
      <c r="P6" s="269"/>
    </row>
    <row r="7" spans="1:16" ht="13.5" thickBot="1">
      <c r="C7" s="467" t="s">
        <v>48</v>
      </c>
      <c r="D7" s="624" t="s">
        <v>333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395</v>
      </c>
      <c r="F9" s="478"/>
      <c r="G9" s="672" t="s">
        <v>561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18322.79069767442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 t="shared" ref="K23:K28" si="7">G23</f>
        <v>104278.14759460979</v>
      </c>
      <c r="L23" s="519">
        <f t="shared" ref="L23:L28" si="8">IF(K23&lt;&gt;0,+G23-K23,0)</f>
        <v>0</v>
      </c>
      <c r="M23" s="518">
        <f t="shared" ref="M23:M28" si="9"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 t="shared" si="7"/>
        <v>101835.83299305863</v>
      </c>
      <c r="L24" s="519">
        <f t="shared" si="8"/>
        <v>0</v>
      </c>
      <c r="M24" s="518">
        <f t="shared" si="9"/>
        <v>101835.83299305863</v>
      </c>
      <c r="N24" s="514">
        <f t="shared" ref="N24:N72" si="10">IF(M24&lt;&gt;0,+H24-M24,0)</f>
        <v>0</v>
      </c>
      <c r="O24" s="514">
        <f t="shared" ref="O24:O72" si="11"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 t="shared" si="7"/>
        <v>83774.601936797058</v>
      </c>
      <c r="L25" s="519">
        <f t="shared" si="8"/>
        <v>0</v>
      </c>
      <c r="M25" s="518">
        <f t="shared" si="9"/>
        <v>83774.601936797058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 t="shared" si="7"/>
        <v>83713.649961418851</v>
      </c>
      <c r="L26" s="519">
        <f t="shared" si="8"/>
        <v>0</v>
      </c>
      <c r="M26" s="518">
        <f t="shared" si="9"/>
        <v>83713.649961418851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31">
        <v>602479.67542698677</v>
      </c>
      <c r="E27" s="630">
        <v>18759.047619047618</v>
      </c>
      <c r="F27" s="631">
        <v>583720.62780793919</v>
      </c>
      <c r="G27" s="630">
        <v>85449.658528885382</v>
      </c>
      <c r="H27" s="639">
        <v>85449.658528885382</v>
      </c>
      <c r="I27" s="511">
        <f t="shared" si="6"/>
        <v>0</v>
      </c>
      <c r="J27" s="511"/>
      <c r="K27" s="518">
        <f t="shared" si="7"/>
        <v>85449.658528885382</v>
      </c>
      <c r="L27" s="519">
        <f t="shared" si="8"/>
        <v>0</v>
      </c>
      <c r="M27" s="518">
        <f t="shared" si="9"/>
        <v>85449.658528885382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31">
        <v>583720.62780793919</v>
      </c>
      <c r="E28" s="630">
        <v>18759.047619047618</v>
      </c>
      <c r="F28" s="631">
        <v>564961.58018889162</v>
      </c>
      <c r="G28" s="630">
        <v>91313.71449184035</v>
      </c>
      <c r="H28" s="639">
        <v>91313.71449184035</v>
      </c>
      <c r="I28" s="511">
        <f t="shared" si="6"/>
        <v>0</v>
      </c>
      <c r="J28" s="511"/>
      <c r="K28" s="518">
        <f t="shared" si="7"/>
        <v>91313.71449184035</v>
      </c>
      <c r="L28" s="519">
        <f t="shared" si="8"/>
        <v>0</v>
      </c>
      <c r="M28" s="518">
        <f t="shared" si="9"/>
        <v>91313.71449184035</v>
      </c>
      <c r="N28" s="514">
        <f t="shared" ref="N28" si="12">IF(M28&lt;&gt;0,+H28-M28,0)</f>
        <v>0</v>
      </c>
      <c r="O28" s="514">
        <f t="shared" ref="O28" si="13">+N28-L28</f>
        <v>0</v>
      </c>
      <c r="P28" s="272"/>
    </row>
    <row r="29" spans="2:16" ht="13">
      <c r="B29" s="195" t="str">
        <f t="shared" si="5"/>
        <v/>
      </c>
      <c r="C29" s="669">
        <f>IF(D11="","-",+C28+1)</f>
        <v>2024</v>
      </c>
      <c r="D29" s="631">
        <v>564961.58018889162</v>
      </c>
      <c r="E29" s="630">
        <v>17906.363636363636</v>
      </c>
      <c r="F29" s="631">
        <v>547055.21655252797</v>
      </c>
      <c r="G29" s="630">
        <v>84364.452669168837</v>
      </c>
      <c r="H29" s="639">
        <v>84364.452669168837</v>
      </c>
      <c r="I29" s="511">
        <f t="shared" si="6"/>
        <v>0</v>
      </c>
      <c r="J29" s="511"/>
      <c r="K29" s="518">
        <f t="shared" ref="K29" si="14">G29</f>
        <v>84364.452669168837</v>
      </c>
      <c r="L29" s="519">
        <f t="shared" ref="L29" si="15">IF(K29&lt;&gt;0,+G29-K29,0)</f>
        <v>0</v>
      </c>
      <c r="M29" s="518">
        <f t="shared" ref="M29" si="16">H29</f>
        <v>84364.452669168837</v>
      </c>
      <c r="N29" s="514">
        <f t="shared" ref="N29" si="17">IF(M29&lt;&gt;0,+H29-M29,0)</f>
        <v>0</v>
      </c>
      <c r="O29" s="514">
        <f t="shared" ref="O29" si="18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547055.21655252797</v>
      </c>
      <c r="E30" s="522">
        <f>IF(+I14&lt;F29,I14,D30)</f>
        <v>18322.79069767442</v>
      </c>
      <c r="F30" s="523">
        <f t="shared" ref="F30:F33" si="19">+D30-E30</f>
        <v>528732.42585485359</v>
      </c>
      <c r="G30" s="524">
        <f t="shared" ref="G30:G53" si="20">+I$12*((D30+F30)/2)+E30</f>
        <v>82722.764120493433</v>
      </c>
      <c r="H30" s="491">
        <f t="shared" ref="H30:H53" si="21">+I$13*((D30+F30)/2)+E30</f>
        <v>82722.764120493433</v>
      </c>
      <c r="I30" s="511">
        <f t="shared" si="6"/>
        <v>0</v>
      </c>
      <c r="J30" s="511"/>
      <c r="K30" s="525"/>
      <c r="L30" s="514">
        <f t="shared" ref="L30:L72" si="22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528732.42585485359</v>
      </c>
      <c r="E31" s="522">
        <f>IF(+I14&lt;F30,I14,D31)</f>
        <v>18322.79069767442</v>
      </c>
      <c r="F31" s="523">
        <f t="shared" si="19"/>
        <v>510409.63515717915</v>
      </c>
      <c r="G31" s="524">
        <f t="shared" si="20"/>
        <v>80529.046350466728</v>
      </c>
      <c r="H31" s="491">
        <f t="shared" si="21"/>
        <v>80529.046350466728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510409.63515717915</v>
      </c>
      <c r="E32" s="522">
        <f>IF(+I14&lt;F31,I14,D32)</f>
        <v>18322.79069767442</v>
      </c>
      <c r="F32" s="523">
        <f t="shared" si="19"/>
        <v>492086.8444595047</v>
      </c>
      <c r="G32" s="524">
        <f t="shared" si="20"/>
        <v>78335.328580440022</v>
      </c>
      <c r="H32" s="491">
        <f t="shared" si="21"/>
        <v>78335.328580440022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492086.8444595047</v>
      </c>
      <c r="E33" s="522">
        <f>IF(+I14&lt;F32,I14,D33)</f>
        <v>18322.79069767442</v>
      </c>
      <c r="F33" s="523">
        <f t="shared" si="19"/>
        <v>473764.05376183026</v>
      </c>
      <c r="G33" s="524">
        <f t="shared" si="20"/>
        <v>76141.610810413287</v>
      </c>
      <c r="H33" s="491">
        <f t="shared" si="21"/>
        <v>76141.610810413287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473764.05376183026</v>
      </c>
      <c r="E34" s="522">
        <f>IF(+I14&lt;F33,I14,D34)</f>
        <v>18322.79069767442</v>
      </c>
      <c r="F34" s="523">
        <f t="shared" ref="F34:F72" si="23">+D34-E34</f>
        <v>455441.26306415582</v>
      </c>
      <c r="G34" s="524">
        <f t="shared" si="20"/>
        <v>73947.893040386582</v>
      </c>
      <c r="H34" s="491">
        <f t="shared" si="21"/>
        <v>73947.893040386582</v>
      </c>
      <c r="I34" s="511">
        <f t="shared" ref="I34:I72" si="24">H34-G34</f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455441.26306415582</v>
      </c>
      <c r="E35" s="522">
        <f>IF(+I14&lt;F34,I14,D35)</f>
        <v>18322.79069767442</v>
      </c>
      <c r="F35" s="523">
        <f t="shared" si="23"/>
        <v>437118.47236648138</v>
      </c>
      <c r="G35" s="524">
        <f t="shared" si="20"/>
        <v>71754.175270359861</v>
      </c>
      <c r="H35" s="491">
        <f t="shared" si="21"/>
        <v>71754.175270359861</v>
      </c>
      <c r="I35" s="511">
        <f t="shared" si="24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437118.47236648138</v>
      </c>
      <c r="E36" s="522">
        <f>IF(+I14&lt;F35,I14,D36)</f>
        <v>18322.79069767442</v>
      </c>
      <c r="F36" s="523">
        <f t="shared" si="23"/>
        <v>418795.68166880694</v>
      </c>
      <c r="G36" s="524">
        <f t="shared" si="20"/>
        <v>69560.457500333141</v>
      </c>
      <c r="H36" s="491">
        <f t="shared" si="21"/>
        <v>69560.457500333141</v>
      </c>
      <c r="I36" s="511">
        <f t="shared" si="24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418795.68166880694</v>
      </c>
      <c r="E37" s="522">
        <f>IF(+I14&lt;F36,I14,D37)</f>
        <v>18322.79069767442</v>
      </c>
      <c r="F37" s="523">
        <f t="shared" si="23"/>
        <v>400472.8909711325</v>
      </c>
      <c r="G37" s="524">
        <f t="shared" si="20"/>
        <v>67366.739730306435</v>
      </c>
      <c r="H37" s="491">
        <f t="shared" si="21"/>
        <v>67366.739730306435</v>
      </c>
      <c r="I37" s="511">
        <f t="shared" si="24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400472.8909711325</v>
      </c>
      <c r="E38" s="522">
        <f>IF(+I14&lt;F37,I14,D38)</f>
        <v>18322.79069767442</v>
      </c>
      <c r="F38" s="523">
        <f t="shared" si="23"/>
        <v>382150.10027345805</v>
      </c>
      <c r="G38" s="524">
        <f t="shared" si="20"/>
        <v>65173.021960279722</v>
      </c>
      <c r="H38" s="491">
        <f t="shared" si="21"/>
        <v>65173.021960279722</v>
      </c>
      <c r="I38" s="511">
        <f t="shared" si="24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382150.10027345805</v>
      </c>
      <c r="E39" s="522">
        <f>IF(+I14&lt;F38,I14,D39)</f>
        <v>18322.79069767442</v>
      </c>
      <c r="F39" s="523">
        <f t="shared" si="23"/>
        <v>363827.30957578361</v>
      </c>
      <c r="G39" s="524">
        <f t="shared" si="20"/>
        <v>62979.304190252995</v>
      </c>
      <c r="H39" s="491">
        <f t="shared" si="21"/>
        <v>62979.304190252995</v>
      </c>
      <c r="I39" s="511">
        <f t="shared" si="24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363827.30957578361</v>
      </c>
      <c r="E40" s="522">
        <f>IF(+I14&lt;F39,I14,D40)</f>
        <v>18322.79069767442</v>
      </c>
      <c r="F40" s="523">
        <f t="shared" si="23"/>
        <v>345504.51887810917</v>
      </c>
      <c r="G40" s="524">
        <f t="shared" si="20"/>
        <v>60785.586420226289</v>
      </c>
      <c r="H40" s="491">
        <f t="shared" si="21"/>
        <v>60785.586420226289</v>
      </c>
      <c r="I40" s="511">
        <f t="shared" si="24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345504.51887810917</v>
      </c>
      <c r="E41" s="522">
        <f>IF(+I14&lt;F40,I14,D41)</f>
        <v>18322.79069767442</v>
      </c>
      <c r="F41" s="523">
        <f t="shared" si="23"/>
        <v>327181.72818043473</v>
      </c>
      <c r="G41" s="524">
        <f t="shared" si="20"/>
        <v>58591.868650199562</v>
      </c>
      <c r="H41" s="491">
        <f t="shared" si="21"/>
        <v>58591.868650199562</v>
      </c>
      <c r="I41" s="511">
        <f t="shared" si="24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327181.72818043473</v>
      </c>
      <c r="E42" s="522">
        <f>IF(+I14&lt;F41,I14,D42)</f>
        <v>18322.79069767442</v>
      </c>
      <c r="F42" s="523">
        <f t="shared" si="23"/>
        <v>308858.93748276029</v>
      </c>
      <c r="G42" s="524">
        <f t="shared" si="20"/>
        <v>56398.150880172856</v>
      </c>
      <c r="H42" s="491">
        <f t="shared" si="21"/>
        <v>56398.150880172856</v>
      </c>
      <c r="I42" s="511">
        <f t="shared" si="24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308858.93748276029</v>
      </c>
      <c r="E43" s="522">
        <f>IF(+I14&lt;F42,I14,D43)</f>
        <v>18322.79069767442</v>
      </c>
      <c r="F43" s="523">
        <f t="shared" si="23"/>
        <v>290536.14678508585</v>
      </c>
      <c r="G43" s="524">
        <f t="shared" si="20"/>
        <v>54204.433110146136</v>
      </c>
      <c r="H43" s="491">
        <f t="shared" si="21"/>
        <v>54204.433110146136</v>
      </c>
      <c r="I43" s="511">
        <f t="shared" si="24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290536.14678508585</v>
      </c>
      <c r="E44" s="522">
        <f>IF(+I14&lt;F43,I14,D44)</f>
        <v>18322.79069767442</v>
      </c>
      <c r="F44" s="523">
        <f t="shared" si="23"/>
        <v>272213.3560874114</v>
      </c>
      <c r="G44" s="524">
        <f t="shared" si="20"/>
        <v>52010.715340119423</v>
      </c>
      <c r="H44" s="491">
        <f t="shared" si="21"/>
        <v>52010.715340119423</v>
      </c>
      <c r="I44" s="511">
        <f t="shared" si="24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272213.3560874114</v>
      </c>
      <c r="E45" s="522">
        <f>IF(+I14&lt;F44,I14,D45)</f>
        <v>18322.79069767442</v>
      </c>
      <c r="F45" s="523">
        <f t="shared" si="23"/>
        <v>253890.56538973699</v>
      </c>
      <c r="G45" s="524">
        <f t="shared" si="20"/>
        <v>49816.997570092703</v>
      </c>
      <c r="H45" s="491">
        <f t="shared" si="21"/>
        <v>49816.997570092703</v>
      </c>
      <c r="I45" s="511">
        <f t="shared" si="24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253890.56538973699</v>
      </c>
      <c r="E46" s="522">
        <f>IF(+I14&lt;F45,I14,D46)</f>
        <v>18322.79069767442</v>
      </c>
      <c r="F46" s="523">
        <f t="shared" si="23"/>
        <v>235567.77469206258</v>
      </c>
      <c r="G46" s="524">
        <f t="shared" si="20"/>
        <v>47623.279800065997</v>
      </c>
      <c r="H46" s="491">
        <f t="shared" si="21"/>
        <v>47623.279800065997</v>
      </c>
      <c r="I46" s="511">
        <f t="shared" si="24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235567.77469206258</v>
      </c>
      <c r="E47" s="522">
        <f>IF(+I14&lt;F46,I14,D47)</f>
        <v>18322.79069767442</v>
      </c>
      <c r="F47" s="523">
        <f t="shared" si="23"/>
        <v>217244.98399438817</v>
      </c>
      <c r="G47" s="524">
        <f t="shared" si="20"/>
        <v>45429.562030039284</v>
      </c>
      <c r="H47" s="491">
        <f t="shared" si="21"/>
        <v>45429.562030039284</v>
      </c>
      <c r="I47" s="511">
        <f t="shared" si="24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217244.98399438817</v>
      </c>
      <c r="E48" s="522">
        <f>IF(+I14&lt;F47,I14,D48)</f>
        <v>18322.79069767442</v>
      </c>
      <c r="F48" s="523">
        <f t="shared" si="23"/>
        <v>198922.19329671375</v>
      </c>
      <c r="G48" s="524">
        <f t="shared" si="20"/>
        <v>43235.844260012571</v>
      </c>
      <c r="H48" s="491">
        <f t="shared" si="21"/>
        <v>43235.844260012571</v>
      </c>
      <c r="I48" s="511">
        <f t="shared" si="24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198922.19329671375</v>
      </c>
      <c r="E49" s="522">
        <f>IF(+I14&lt;F48,I14,D49)</f>
        <v>18322.79069767442</v>
      </c>
      <c r="F49" s="523">
        <f t="shared" si="23"/>
        <v>180599.40259903934</v>
      </c>
      <c r="G49" s="524">
        <f t="shared" si="20"/>
        <v>41042.126489985858</v>
      </c>
      <c r="H49" s="491">
        <f t="shared" si="21"/>
        <v>41042.126489985858</v>
      </c>
      <c r="I49" s="511">
        <f t="shared" si="24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180599.40259903934</v>
      </c>
      <c r="E50" s="522">
        <f>IF(+I14&lt;F49,I14,D50)</f>
        <v>18322.79069767442</v>
      </c>
      <c r="F50" s="523">
        <f t="shared" si="23"/>
        <v>162276.61190136493</v>
      </c>
      <c r="G50" s="524">
        <f t="shared" si="20"/>
        <v>38848.408719959145</v>
      </c>
      <c r="H50" s="491">
        <f t="shared" si="21"/>
        <v>38848.408719959145</v>
      </c>
      <c r="I50" s="511">
        <f t="shared" si="24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162276.61190136493</v>
      </c>
      <c r="E51" s="522">
        <f>IF(+I14&lt;F50,I14,D51)</f>
        <v>18322.79069767442</v>
      </c>
      <c r="F51" s="523">
        <f t="shared" si="23"/>
        <v>143953.82120369052</v>
      </c>
      <c r="G51" s="524">
        <f t="shared" si="20"/>
        <v>36654.690949932432</v>
      </c>
      <c r="H51" s="491">
        <f t="shared" si="21"/>
        <v>36654.690949932432</v>
      </c>
      <c r="I51" s="511">
        <f t="shared" si="24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143953.82120369052</v>
      </c>
      <c r="E52" s="522">
        <f>IF(+I14&lt;F51,I14,D52)</f>
        <v>18322.79069767442</v>
      </c>
      <c r="F52" s="523">
        <f t="shared" si="23"/>
        <v>125631.0305060161</v>
      </c>
      <c r="G52" s="524">
        <f t="shared" si="20"/>
        <v>34460.973179905719</v>
      </c>
      <c r="H52" s="491">
        <f t="shared" si="21"/>
        <v>34460.973179905719</v>
      </c>
      <c r="I52" s="511">
        <f t="shared" si="24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125631.0305060161</v>
      </c>
      <c r="E53" s="522">
        <f>IF(+I14&lt;F52,I14,D53)</f>
        <v>18322.79069767442</v>
      </c>
      <c r="F53" s="523">
        <f t="shared" si="23"/>
        <v>107308.23980834169</v>
      </c>
      <c r="G53" s="524">
        <f t="shared" si="20"/>
        <v>32267.255409879006</v>
      </c>
      <c r="H53" s="491">
        <f t="shared" si="21"/>
        <v>32267.255409879006</v>
      </c>
      <c r="I53" s="511">
        <f t="shared" si="24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107308.23980834169</v>
      </c>
      <c r="E54" s="522">
        <f>IF(+I14&lt;F53,I14,D54)</f>
        <v>18322.79069767442</v>
      </c>
      <c r="F54" s="523">
        <f t="shared" si="23"/>
        <v>88985.449110667279</v>
      </c>
      <c r="G54" s="524">
        <f t="shared" ref="G54:G72" si="25">+I$12*((D54+F54)/2)+E54</f>
        <v>30073.537639852293</v>
      </c>
      <c r="H54" s="491">
        <f t="shared" ref="H54:H72" si="26">+I$13*((D54+F54)/2)+E54</f>
        <v>30073.537639852293</v>
      </c>
      <c r="I54" s="511">
        <f t="shared" si="24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88985.449110667279</v>
      </c>
      <c r="E55" s="522">
        <f>IF(+I14&lt;F54,I14,D55)</f>
        <v>18322.79069767442</v>
      </c>
      <c r="F55" s="523">
        <f t="shared" si="23"/>
        <v>70662.658412992867</v>
      </c>
      <c r="G55" s="524">
        <f t="shared" si="25"/>
        <v>27879.81986982558</v>
      </c>
      <c r="H55" s="491">
        <f t="shared" si="26"/>
        <v>27879.81986982558</v>
      </c>
      <c r="I55" s="511">
        <f t="shared" si="24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70662.658412992867</v>
      </c>
      <c r="E56" s="522">
        <f>IF(+I14&lt;F55,I14,D56)</f>
        <v>18322.79069767442</v>
      </c>
      <c r="F56" s="523">
        <f t="shared" si="23"/>
        <v>52339.867715318447</v>
      </c>
      <c r="G56" s="524">
        <f t="shared" si="25"/>
        <v>25686.102099798867</v>
      </c>
      <c r="H56" s="491">
        <f t="shared" si="26"/>
        <v>25686.102099798867</v>
      </c>
      <c r="I56" s="511">
        <f t="shared" si="24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52339.867715318447</v>
      </c>
      <c r="E57" s="522">
        <f>IF(+I14&lt;F56,I14,D57)</f>
        <v>18322.79069767442</v>
      </c>
      <c r="F57" s="523">
        <f t="shared" si="23"/>
        <v>34017.077017644027</v>
      </c>
      <c r="G57" s="524">
        <f t="shared" si="25"/>
        <v>23492.384329772154</v>
      </c>
      <c r="H57" s="491">
        <f t="shared" si="26"/>
        <v>23492.384329772154</v>
      </c>
      <c r="I57" s="511">
        <f t="shared" si="24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34017.077017644027</v>
      </c>
      <c r="E58" s="522">
        <f>IF(+I14&lt;F57,I14,D58)</f>
        <v>18322.79069767442</v>
      </c>
      <c r="F58" s="523">
        <f t="shared" si="23"/>
        <v>15694.286319969608</v>
      </c>
      <c r="G58" s="524">
        <f t="shared" si="25"/>
        <v>21298.666559745441</v>
      </c>
      <c r="H58" s="491">
        <f t="shared" si="26"/>
        <v>21298.666559745441</v>
      </c>
      <c r="I58" s="511">
        <f t="shared" si="24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15694.286319969608</v>
      </c>
      <c r="E59" s="522">
        <f>IF(+I14&lt;F58,I14,D59)</f>
        <v>15694.286319969608</v>
      </c>
      <c r="F59" s="523">
        <f t="shared" si="23"/>
        <v>0</v>
      </c>
      <c r="G59" s="524">
        <f t="shared" si="25"/>
        <v>16633.794808498438</v>
      </c>
      <c r="H59" s="491">
        <f t="shared" si="26"/>
        <v>16633.794808498438</v>
      </c>
      <c r="I59" s="511">
        <f t="shared" si="24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3"/>
        <v>0</v>
      </c>
      <c r="G60" s="524">
        <f t="shared" si="25"/>
        <v>0</v>
      </c>
      <c r="H60" s="491">
        <f t="shared" si="26"/>
        <v>0</v>
      </c>
      <c r="I60" s="511">
        <f t="shared" si="24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3"/>
        <v>0</v>
      </c>
      <c r="G61" s="526">
        <f t="shared" si="25"/>
        <v>0</v>
      </c>
      <c r="H61" s="491">
        <f t="shared" si="26"/>
        <v>0</v>
      </c>
      <c r="I61" s="511">
        <f t="shared" si="24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3"/>
        <v>0</v>
      </c>
      <c r="G62" s="526">
        <f t="shared" si="25"/>
        <v>0</v>
      </c>
      <c r="H62" s="491">
        <f t="shared" si="26"/>
        <v>0</v>
      </c>
      <c r="I62" s="511">
        <f t="shared" si="24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3"/>
        <v>0</v>
      </c>
      <c r="G63" s="526">
        <f t="shared" si="25"/>
        <v>0</v>
      </c>
      <c r="H63" s="491">
        <f t="shared" si="26"/>
        <v>0</v>
      </c>
      <c r="I63" s="511">
        <f t="shared" si="24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3"/>
        <v>0</v>
      </c>
      <c r="G64" s="526">
        <f t="shared" si="25"/>
        <v>0</v>
      </c>
      <c r="H64" s="491">
        <f t="shared" si="26"/>
        <v>0</v>
      </c>
      <c r="I64" s="511">
        <f t="shared" si="24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3"/>
        <v>0</v>
      </c>
      <c r="G65" s="526">
        <f t="shared" si="25"/>
        <v>0</v>
      </c>
      <c r="H65" s="491">
        <f t="shared" si="26"/>
        <v>0</v>
      </c>
      <c r="I65" s="511">
        <f t="shared" si="24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3"/>
        <v>0</v>
      </c>
      <c r="G66" s="526">
        <f t="shared" si="25"/>
        <v>0</v>
      </c>
      <c r="H66" s="491">
        <f t="shared" si="26"/>
        <v>0</v>
      </c>
      <c r="I66" s="511">
        <f t="shared" si="24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3"/>
        <v>0</v>
      </c>
      <c r="G67" s="526">
        <f t="shared" si="25"/>
        <v>0</v>
      </c>
      <c r="H67" s="491">
        <f t="shared" si="26"/>
        <v>0</v>
      </c>
      <c r="I67" s="511">
        <f t="shared" si="24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3"/>
        <v>0</v>
      </c>
      <c r="G68" s="526">
        <f t="shared" si="25"/>
        <v>0</v>
      </c>
      <c r="H68" s="491">
        <f t="shared" si="26"/>
        <v>0</v>
      </c>
      <c r="I68" s="511">
        <f t="shared" si="24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3"/>
        <v>0</v>
      </c>
      <c r="G69" s="526">
        <f t="shared" si="25"/>
        <v>0</v>
      </c>
      <c r="H69" s="491">
        <f t="shared" si="26"/>
        <v>0</v>
      </c>
      <c r="I69" s="511">
        <f t="shared" si="24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3"/>
        <v>0</v>
      </c>
      <c r="G70" s="526">
        <f t="shared" si="25"/>
        <v>0</v>
      </c>
      <c r="H70" s="491">
        <f t="shared" si="26"/>
        <v>0</v>
      </c>
      <c r="I70" s="511">
        <f t="shared" si="24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3"/>
        <v>0</v>
      </c>
      <c r="G71" s="526">
        <f t="shared" si="25"/>
        <v>0</v>
      </c>
      <c r="H71" s="491">
        <f t="shared" si="26"/>
        <v>0</v>
      </c>
      <c r="I71" s="511">
        <f t="shared" si="24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3"/>
        <v>0</v>
      </c>
      <c r="G72" s="530">
        <f t="shared" si="25"/>
        <v>0</v>
      </c>
      <c r="H72" s="471">
        <f t="shared" si="26"/>
        <v>0</v>
      </c>
      <c r="I72" s="531">
        <f t="shared" si="24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787879.99999999965</v>
      </c>
      <c r="F73" s="375"/>
      <c r="G73" s="375">
        <f>SUM(G17:G72)</f>
        <v>2843860.8277914021</v>
      </c>
      <c r="H73" s="375">
        <f>SUM(H17:H72)</f>
        <v>2843860.8277914021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91313.71449184035</v>
      </c>
      <c r="N87" s="546">
        <f>IF(J92&lt;D11,0,VLOOKUP(J92,C17:O72,11))</f>
        <v>91313.71449184035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95692.337591989097</v>
      </c>
      <c r="N88" s="550">
        <f>IF(J92&lt;D11,0,VLOOKUP(J92,C99:P154,7))</f>
        <v>95692.337591989097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4378.6231001487467</v>
      </c>
      <c r="N89" s="555">
        <f>+N88-N87</f>
        <v>4378.6231001487467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17906.363636363636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7">IF(L99&lt;&gt;0,+H99-L99,0)</f>
        <v>0</v>
      </c>
      <c r="N99" s="512"/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7"/>
        <v>0</v>
      </c>
      <c r="N100" s="518"/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7"/>
        <v>0</v>
      </c>
      <c r="N101" s="518"/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31">+H102</f>
        <v>113155.46714712729</v>
      </c>
      <c r="M102" s="514">
        <f t="shared" si="27"/>
        <v>0</v>
      </c>
      <c r="N102" s="518">
        <f t="shared" ref="N102:N107" si="32">+I102</f>
        <v>113155.46714712729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31"/>
        <v>114960.30166921337</v>
      </c>
      <c r="M103" s="514">
        <f t="shared" ref="M103:M108" si="33">IF(L103&lt;&gt;0,+H103-L103,0)</f>
        <v>0</v>
      </c>
      <c r="N103" s="518">
        <f t="shared" si="32"/>
        <v>114960.30166921337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34">+I104-H104</f>
        <v>0</v>
      </c>
      <c r="K104" s="514"/>
      <c r="L104" s="518">
        <f t="shared" si="31"/>
        <v>108973.97138946971</v>
      </c>
      <c r="M104" s="514">
        <f t="shared" si="33"/>
        <v>0</v>
      </c>
      <c r="N104" s="518">
        <f t="shared" si="32"/>
        <v>108973.97138946971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3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34"/>
        <v>0</v>
      </c>
      <c r="K105" s="514"/>
      <c r="L105" s="518">
        <f t="shared" si="31"/>
        <v>95208.856021995831</v>
      </c>
      <c r="M105" s="514">
        <f t="shared" si="33"/>
        <v>0</v>
      </c>
      <c r="N105" s="518">
        <f t="shared" si="32"/>
        <v>95208.856021995831</v>
      </c>
      <c r="O105" s="514">
        <f>IF(N105&lt;&gt;0,+I105-N105,0)</f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34"/>
        <v>0</v>
      </c>
      <c r="K106" s="514"/>
      <c r="L106" s="518">
        <f t="shared" si="31"/>
        <v>93827.496963510814</v>
      </c>
      <c r="M106" s="514">
        <f t="shared" si="33"/>
        <v>0</v>
      </c>
      <c r="N106" s="518">
        <f t="shared" si="32"/>
        <v>93827.496963510814</v>
      </c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34"/>
        <v>0</v>
      </c>
      <c r="K107" s="514"/>
      <c r="L107" s="518">
        <f t="shared" si="31"/>
        <v>92645.407622215163</v>
      </c>
      <c r="M107" s="514">
        <f t="shared" si="33"/>
        <v>0</v>
      </c>
      <c r="N107" s="518">
        <f t="shared" si="32"/>
        <v>92645.407622215163</v>
      </c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2021</v>
      </c>
      <c r="D108" s="629">
        <v>677463.7194360951</v>
      </c>
      <c r="E108" s="630">
        <v>19216.585365853658</v>
      </c>
      <c r="F108" s="631">
        <v>658247.13407024147</v>
      </c>
      <c r="G108" s="631">
        <v>667855.42675316823</v>
      </c>
      <c r="H108" s="633">
        <v>95027.677461947256</v>
      </c>
      <c r="I108" s="634">
        <v>95027.677461947256</v>
      </c>
      <c r="J108" s="514">
        <f t="shared" si="34"/>
        <v>0</v>
      </c>
      <c r="K108" s="514"/>
      <c r="L108" s="518">
        <f t="shared" ref="L108" si="35">+H108</f>
        <v>95027.677461947256</v>
      </c>
      <c r="M108" s="514">
        <f t="shared" si="33"/>
        <v>0</v>
      </c>
      <c r="N108" s="518">
        <f t="shared" ref="N108" si="36">+I108</f>
        <v>95027.677461947256</v>
      </c>
      <c r="O108" s="514">
        <f t="shared" ref="O108" si="37">IF(N108&lt;&gt;0,+I108-N108,0)</f>
        <v>0</v>
      </c>
      <c r="P108" s="514">
        <f t="shared" ref="P108" si="38">+O108-M108</f>
        <v>0</v>
      </c>
    </row>
    <row r="109" spans="1:16" ht="13">
      <c r="B109" s="195" t="str">
        <f t="shared" si="30"/>
        <v/>
      </c>
      <c r="C109" s="669">
        <f>IF(D93="","-",+C108+1)</f>
        <v>2022</v>
      </c>
      <c r="D109" s="374">
        <v>658247.13407024147</v>
      </c>
      <c r="E109" s="522">
        <v>18759.047619047618</v>
      </c>
      <c r="F109" s="523">
        <v>639488.0864511939</v>
      </c>
      <c r="G109" s="523">
        <v>648867.61026071769</v>
      </c>
      <c r="H109" s="526">
        <v>94973.637540355339</v>
      </c>
      <c r="I109" s="577">
        <v>94973.637540355339</v>
      </c>
      <c r="J109" s="514">
        <f t="shared" si="34"/>
        <v>0</v>
      </c>
      <c r="K109" s="514"/>
      <c r="L109" s="525"/>
      <c r="M109" s="514">
        <f t="shared" si="27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639488.0864511939</v>
      </c>
      <c r="E110" s="522">
        <f t="shared" ref="E110:E154" si="39">IF(+$J$96&lt;F109,$J$96,D110)</f>
        <v>17906.363636363636</v>
      </c>
      <c r="F110" s="523">
        <f t="shared" ref="F110:F154" si="40">+D110-E110</f>
        <v>621581.72281483025</v>
      </c>
      <c r="G110" s="523">
        <f t="shared" ref="G110:G154" si="41">+(F110+D110)/2</f>
        <v>630534.90463301213</v>
      </c>
      <c r="H110" s="526">
        <f t="shared" ref="H110:H154" si="42">+J$94*G110+E110</f>
        <v>95692.337591989097</v>
      </c>
      <c r="I110" s="577">
        <f t="shared" ref="I110:I154" si="43">+J$95*G110+E110</f>
        <v>95692.337591989097</v>
      </c>
      <c r="J110" s="514">
        <f t="shared" si="34"/>
        <v>0</v>
      </c>
      <c r="K110" s="514"/>
      <c r="L110" s="525"/>
      <c r="M110" s="514">
        <f t="shared" si="27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621581.72281483025</v>
      </c>
      <c r="E111" s="522">
        <f t="shared" si="39"/>
        <v>17906.363636363636</v>
      </c>
      <c r="F111" s="523">
        <f t="shared" si="40"/>
        <v>603675.35917846661</v>
      </c>
      <c r="G111" s="523">
        <f t="shared" si="41"/>
        <v>612628.54099664837</v>
      </c>
      <c r="H111" s="526">
        <f t="shared" si="42"/>
        <v>93483.318035381308</v>
      </c>
      <c r="I111" s="577">
        <f t="shared" si="43"/>
        <v>93483.318035381308</v>
      </c>
      <c r="J111" s="514">
        <f t="shared" si="34"/>
        <v>0</v>
      </c>
      <c r="K111" s="514"/>
      <c r="L111" s="525"/>
      <c r="M111" s="514">
        <f t="shared" si="27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603675.35917846661</v>
      </c>
      <c r="E112" s="522">
        <f t="shared" si="39"/>
        <v>17906.363636363636</v>
      </c>
      <c r="F112" s="523">
        <f t="shared" si="40"/>
        <v>585768.99554210296</v>
      </c>
      <c r="G112" s="523">
        <f t="shared" si="41"/>
        <v>594722.17736028484</v>
      </c>
      <c r="H112" s="526">
        <f t="shared" si="42"/>
        <v>91274.298478773548</v>
      </c>
      <c r="I112" s="577">
        <f t="shared" si="43"/>
        <v>91274.298478773548</v>
      </c>
      <c r="J112" s="514">
        <f t="shared" si="34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585768.99554210296</v>
      </c>
      <c r="E113" s="522">
        <f t="shared" si="39"/>
        <v>17906.363636363636</v>
      </c>
      <c r="F113" s="523">
        <f t="shared" si="40"/>
        <v>567862.63190573931</v>
      </c>
      <c r="G113" s="523">
        <f t="shared" si="41"/>
        <v>576815.81372392108</v>
      </c>
      <c r="H113" s="526">
        <f t="shared" si="42"/>
        <v>89065.278922165759</v>
      </c>
      <c r="I113" s="577">
        <f t="shared" si="43"/>
        <v>89065.278922165759</v>
      </c>
      <c r="J113" s="514">
        <f t="shared" si="34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567862.63190573931</v>
      </c>
      <c r="E114" s="522">
        <f t="shared" si="39"/>
        <v>17906.363636363636</v>
      </c>
      <c r="F114" s="523">
        <f t="shared" si="40"/>
        <v>549956.26826937567</v>
      </c>
      <c r="G114" s="523">
        <f t="shared" si="41"/>
        <v>558909.45008755755</v>
      </c>
      <c r="H114" s="526">
        <f t="shared" si="42"/>
        <v>86856.259365557999</v>
      </c>
      <c r="I114" s="577">
        <f t="shared" si="43"/>
        <v>86856.259365557999</v>
      </c>
      <c r="J114" s="514">
        <f t="shared" si="34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549956.26826937567</v>
      </c>
      <c r="E115" s="522">
        <f t="shared" si="39"/>
        <v>17906.363636363636</v>
      </c>
      <c r="F115" s="523">
        <f t="shared" si="40"/>
        <v>532049.90463301202</v>
      </c>
      <c r="G115" s="523">
        <f t="shared" si="41"/>
        <v>541003.08645119378</v>
      </c>
      <c r="H115" s="526">
        <f t="shared" si="42"/>
        <v>84647.239808950209</v>
      </c>
      <c r="I115" s="577">
        <f t="shared" si="43"/>
        <v>84647.239808950209</v>
      </c>
      <c r="J115" s="514">
        <f t="shared" si="34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532049.90463301202</v>
      </c>
      <c r="E116" s="522">
        <f t="shared" si="39"/>
        <v>17906.363636363636</v>
      </c>
      <c r="F116" s="523">
        <f t="shared" si="40"/>
        <v>514143.54099664837</v>
      </c>
      <c r="G116" s="523">
        <f t="shared" si="41"/>
        <v>523096.72281483019</v>
      </c>
      <c r="H116" s="526">
        <f t="shared" si="42"/>
        <v>82438.220252342449</v>
      </c>
      <c r="I116" s="577">
        <f t="shared" si="43"/>
        <v>82438.220252342449</v>
      </c>
      <c r="J116" s="514">
        <f t="shared" si="34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514143.54099664837</v>
      </c>
      <c r="E117" s="522">
        <f t="shared" si="39"/>
        <v>17906.363636363636</v>
      </c>
      <c r="F117" s="523">
        <f t="shared" si="40"/>
        <v>496237.17736028472</v>
      </c>
      <c r="G117" s="523">
        <f t="shared" si="41"/>
        <v>505190.35917846655</v>
      </c>
      <c r="H117" s="526">
        <f t="shared" si="42"/>
        <v>80229.200695734675</v>
      </c>
      <c r="I117" s="577">
        <f t="shared" si="43"/>
        <v>80229.200695734675</v>
      </c>
      <c r="J117" s="514">
        <f t="shared" si="34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496237.17736028472</v>
      </c>
      <c r="E118" s="522">
        <f t="shared" si="39"/>
        <v>17906.363636363636</v>
      </c>
      <c r="F118" s="523">
        <f t="shared" si="40"/>
        <v>478330.81372392108</v>
      </c>
      <c r="G118" s="523">
        <f t="shared" si="41"/>
        <v>487283.9955421029</v>
      </c>
      <c r="H118" s="526">
        <f t="shared" si="42"/>
        <v>78020.1811391269</v>
      </c>
      <c r="I118" s="577">
        <f t="shared" si="43"/>
        <v>78020.1811391269</v>
      </c>
      <c r="J118" s="514">
        <f t="shared" si="34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478330.81372392108</v>
      </c>
      <c r="E119" s="522">
        <f t="shared" si="39"/>
        <v>17906.363636363636</v>
      </c>
      <c r="F119" s="523">
        <f t="shared" si="40"/>
        <v>460424.45008755743</v>
      </c>
      <c r="G119" s="523">
        <f t="shared" si="41"/>
        <v>469377.63190573925</v>
      </c>
      <c r="H119" s="526">
        <f t="shared" si="42"/>
        <v>75811.161582519126</v>
      </c>
      <c r="I119" s="577">
        <f t="shared" si="43"/>
        <v>75811.161582519126</v>
      </c>
      <c r="J119" s="514">
        <f t="shared" si="34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460424.45008755743</v>
      </c>
      <c r="E120" s="522">
        <f t="shared" si="39"/>
        <v>17906.363636363636</v>
      </c>
      <c r="F120" s="523">
        <f t="shared" si="40"/>
        <v>442518.08645119378</v>
      </c>
      <c r="G120" s="523">
        <f t="shared" si="41"/>
        <v>451471.26826937561</v>
      </c>
      <c r="H120" s="526">
        <f t="shared" si="42"/>
        <v>73602.142025911351</v>
      </c>
      <c r="I120" s="577">
        <f t="shared" si="43"/>
        <v>73602.142025911351</v>
      </c>
      <c r="J120" s="514">
        <f t="shared" si="34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442518.08645119378</v>
      </c>
      <c r="E121" s="522">
        <f t="shared" si="39"/>
        <v>17906.363636363636</v>
      </c>
      <c r="F121" s="523">
        <f t="shared" si="40"/>
        <v>424611.72281483014</v>
      </c>
      <c r="G121" s="523">
        <f t="shared" si="41"/>
        <v>433564.90463301196</v>
      </c>
      <c r="H121" s="526">
        <f t="shared" si="42"/>
        <v>71393.122469303577</v>
      </c>
      <c r="I121" s="577">
        <f t="shared" si="43"/>
        <v>71393.122469303577</v>
      </c>
      <c r="J121" s="514">
        <f t="shared" si="34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424611.72281483014</v>
      </c>
      <c r="E122" s="522">
        <f t="shared" si="39"/>
        <v>17906.363636363636</v>
      </c>
      <c r="F122" s="523">
        <f t="shared" si="40"/>
        <v>406705.35917846649</v>
      </c>
      <c r="G122" s="523">
        <f t="shared" si="41"/>
        <v>415658.54099664831</v>
      </c>
      <c r="H122" s="526">
        <f t="shared" si="42"/>
        <v>69184.102912695802</v>
      </c>
      <c r="I122" s="577">
        <f t="shared" si="43"/>
        <v>69184.102912695802</v>
      </c>
      <c r="J122" s="514">
        <f t="shared" si="34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406705.35917846649</v>
      </c>
      <c r="E123" s="522">
        <f t="shared" si="39"/>
        <v>17906.363636363636</v>
      </c>
      <c r="F123" s="523">
        <f t="shared" si="40"/>
        <v>388798.99554210284</v>
      </c>
      <c r="G123" s="523">
        <f t="shared" si="41"/>
        <v>397752.17736028467</v>
      </c>
      <c r="H123" s="526">
        <f t="shared" si="42"/>
        <v>66975.083356088027</v>
      </c>
      <c r="I123" s="577">
        <f t="shared" si="43"/>
        <v>66975.083356088027</v>
      </c>
      <c r="J123" s="514">
        <f t="shared" si="34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388798.99554210284</v>
      </c>
      <c r="E124" s="522">
        <f t="shared" si="39"/>
        <v>17906.363636363636</v>
      </c>
      <c r="F124" s="523">
        <f t="shared" si="40"/>
        <v>370892.6319057392</v>
      </c>
      <c r="G124" s="523">
        <f t="shared" si="41"/>
        <v>379845.81372392102</v>
      </c>
      <c r="H124" s="526">
        <f t="shared" si="42"/>
        <v>64766.063799480253</v>
      </c>
      <c r="I124" s="577">
        <f t="shared" si="43"/>
        <v>64766.063799480253</v>
      </c>
      <c r="J124" s="514">
        <f t="shared" si="34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370892.6319057392</v>
      </c>
      <c r="E125" s="522">
        <f t="shared" si="39"/>
        <v>17906.363636363636</v>
      </c>
      <c r="F125" s="523">
        <f t="shared" si="40"/>
        <v>352986.26826937555</v>
      </c>
      <c r="G125" s="523">
        <f t="shared" si="41"/>
        <v>361939.45008755737</v>
      </c>
      <c r="H125" s="526">
        <f t="shared" si="42"/>
        <v>62557.044242872478</v>
      </c>
      <c r="I125" s="577">
        <f t="shared" si="43"/>
        <v>62557.044242872478</v>
      </c>
      <c r="J125" s="514">
        <f t="shared" si="34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352986.26826937555</v>
      </c>
      <c r="E126" s="522">
        <f t="shared" si="39"/>
        <v>17906.363636363636</v>
      </c>
      <c r="F126" s="523">
        <f t="shared" si="40"/>
        <v>335079.9046330119</v>
      </c>
      <c r="G126" s="523">
        <f t="shared" si="41"/>
        <v>344033.08645119373</v>
      </c>
      <c r="H126" s="526">
        <f t="shared" si="42"/>
        <v>60348.024686264704</v>
      </c>
      <c r="I126" s="577">
        <f t="shared" si="43"/>
        <v>60348.024686264704</v>
      </c>
      <c r="J126" s="514">
        <f t="shared" si="34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335079.9046330119</v>
      </c>
      <c r="E127" s="522">
        <f t="shared" si="39"/>
        <v>17906.363636363636</v>
      </c>
      <c r="F127" s="523">
        <f t="shared" si="40"/>
        <v>317173.54099664825</v>
      </c>
      <c r="G127" s="523">
        <f t="shared" si="41"/>
        <v>326126.72281483008</v>
      </c>
      <c r="H127" s="526">
        <f t="shared" si="42"/>
        <v>58139.005129656929</v>
      </c>
      <c r="I127" s="577">
        <f t="shared" si="43"/>
        <v>58139.005129656929</v>
      </c>
      <c r="J127" s="514">
        <f t="shared" si="34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317173.54099664825</v>
      </c>
      <c r="E128" s="522">
        <f t="shared" si="39"/>
        <v>17906.363636363636</v>
      </c>
      <c r="F128" s="523">
        <f t="shared" si="40"/>
        <v>299267.17736028461</v>
      </c>
      <c r="G128" s="523">
        <f t="shared" si="41"/>
        <v>308220.35917846643</v>
      </c>
      <c r="H128" s="526">
        <f t="shared" si="42"/>
        <v>55929.985573049154</v>
      </c>
      <c r="I128" s="577">
        <f t="shared" si="43"/>
        <v>55929.985573049154</v>
      </c>
      <c r="J128" s="514">
        <f t="shared" si="34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299267.17736028461</v>
      </c>
      <c r="E129" s="522">
        <f t="shared" si="39"/>
        <v>17906.363636363636</v>
      </c>
      <c r="F129" s="523">
        <f t="shared" si="40"/>
        <v>281360.81372392096</v>
      </c>
      <c r="G129" s="523">
        <f t="shared" si="41"/>
        <v>290313.99554210278</v>
      </c>
      <c r="H129" s="526">
        <f t="shared" si="42"/>
        <v>53720.96601644138</v>
      </c>
      <c r="I129" s="577">
        <f t="shared" si="43"/>
        <v>53720.96601644138</v>
      </c>
      <c r="J129" s="514">
        <f t="shared" si="34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281360.81372392096</v>
      </c>
      <c r="E130" s="522">
        <f t="shared" si="39"/>
        <v>17906.363636363636</v>
      </c>
      <c r="F130" s="523">
        <f t="shared" si="40"/>
        <v>263454.45008755731</v>
      </c>
      <c r="G130" s="523">
        <f t="shared" si="41"/>
        <v>272407.63190573914</v>
      </c>
      <c r="H130" s="526">
        <f t="shared" si="42"/>
        <v>51511.946459833605</v>
      </c>
      <c r="I130" s="577">
        <f t="shared" si="43"/>
        <v>51511.946459833605</v>
      </c>
      <c r="J130" s="514">
        <f t="shared" si="34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263454.45008755731</v>
      </c>
      <c r="E131" s="522">
        <f t="shared" si="39"/>
        <v>17906.363636363636</v>
      </c>
      <c r="F131" s="523">
        <f t="shared" si="40"/>
        <v>245548.08645119367</v>
      </c>
      <c r="G131" s="523">
        <f t="shared" si="41"/>
        <v>254501.26826937549</v>
      </c>
      <c r="H131" s="526">
        <f t="shared" si="42"/>
        <v>49302.926903225838</v>
      </c>
      <c r="I131" s="577">
        <f t="shared" si="43"/>
        <v>49302.926903225838</v>
      </c>
      <c r="J131" s="514">
        <f t="shared" si="34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</row>
    <row r="132" spans="2:16" ht="12.5">
      <c r="B132" s="195" t="str">
        <f t="shared" si="30"/>
        <v/>
      </c>
      <c r="C132" s="507">
        <f>IF(D93="","-",+C131+1)</f>
        <v>2045</v>
      </c>
      <c r="D132" s="374">
        <f>IF(F131+SUM(E$99:E131)=D$92,F131,D$92-SUM(E$99:E131))</f>
        <v>245548.08645119367</v>
      </c>
      <c r="E132" s="522">
        <f t="shared" si="39"/>
        <v>17906.363636363636</v>
      </c>
      <c r="F132" s="523">
        <f t="shared" si="40"/>
        <v>227641.72281483002</v>
      </c>
      <c r="G132" s="523">
        <f t="shared" si="41"/>
        <v>236594.90463301184</v>
      </c>
      <c r="H132" s="526">
        <f t="shared" si="42"/>
        <v>47093.907346618063</v>
      </c>
      <c r="I132" s="577">
        <f t="shared" si="43"/>
        <v>47093.907346618063</v>
      </c>
      <c r="J132" s="514">
        <f t="shared" si="34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</row>
    <row r="133" spans="2:16" ht="12.5">
      <c r="B133" s="195" t="str">
        <f t="shared" si="30"/>
        <v/>
      </c>
      <c r="C133" s="507">
        <f>IF(D93="","-",+C132+1)</f>
        <v>2046</v>
      </c>
      <c r="D133" s="374">
        <f>IF(F132+SUM(E$99:E132)=D$92,F132,D$92-SUM(E$99:E132))</f>
        <v>227641.72281483002</v>
      </c>
      <c r="E133" s="522">
        <f t="shared" si="39"/>
        <v>17906.363636363636</v>
      </c>
      <c r="F133" s="523">
        <f t="shared" si="40"/>
        <v>209735.35917846637</v>
      </c>
      <c r="G133" s="523">
        <f t="shared" si="41"/>
        <v>218688.5409966482</v>
      </c>
      <c r="H133" s="526">
        <f t="shared" si="42"/>
        <v>44884.887790010289</v>
      </c>
      <c r="I133" s="577">
        <f t="shared" si="43"/>
        <v>44884.887790010289</v>
      </c>
      <c r="J133" s="514">
        <f t="shared" si="34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</row>
    <row r="134" spans="2:16" ht="12.5">
      <c r="B134" s="195" t="str">
        <f t="shared" si="30"/>
        <v/>
      </c>
      <c r="C134" s="507">
        <f>IF(D93="","-",+C133+1)</f>
        <v>2047</v>
      </c>
      <c r="D134" s="374">
        <f>IF(F133+SUM(E$99:E133)=D$92,F133,D$92-SUM(E$99:E133))</f>
        <v>209735.35917846637</v>
      </c>
      <c r="E134" s="522">
        <f t="shared" si="39"/>
        <v>17906.363636363636</v>
      </c>
      <c r="F134" s="523">
        <f t="shared" si="40"/>
        <v>191828.99554210273</v>
      </c>
      <c r="G134" s="523">
        <f t="shared" si="41"/>
        <v>200782.17736028455</v>
      </c>
      <c r="H134" s="526">
        <f t="shared" si="42"/>
        <v>42675.868233402522</v>
      </c>
      <c r="I134" s="577">
        <f t="shared" si="43"/>
        <v>42675.868233402522</v>
      </c>
      <c r="J134" s="514">
        <f t="shared" si="34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</row>
    <row r="135" spans="2:16" ht="12.5">
      <c r="B135" s="195" t="str">
        <f t="shared" si="30"/>
        <v/>
      </c>
      <c r="C135" s="507">
        <f>IF(D93="","-",+C134+1)</f>
        <v>2048</v>
      </c>
      <c r="D135" s="374">
        <f>IF(F134+SUM(E$99:E134)=D$92,F134,D$92-SUM(E$99:E134))</f>
        <v>191828.99554210273</v>
      </c>
      <c r="E135" s="522">
        <f t="shared" si="39"/>
        <v>17906.363636363636</v>
      </c>
      <c r="F135" s="523">
        <f t="shared" si="40"/>
        <v>173922.63190573908</v>
      </c>
      <c r="G135" s="523">
        <f t="shared" si="41"/>
        <v>182875.8137239209</v>
      </c>
      <c r="H135" s="526">
        <f t="shared" si="42"/>
        <v>40466.848676794747</v>
      </c>
      <c r="I135" s="577">
        <f t="shared" si="43"/>
        <v>40466.848676794747</v>
      </c>
      <c r="J135" s="514">
        <f t="shared" si="34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</row>
    <row r="136" spans="2:16" ht="12.5">
      <c r="B136" s="195" t="str">
        <f t="shared" si="30"/>
        <v/>
      </c>
      <c r="C136" s="507">
        <f>IF(D93="","-",+C135+1)</f>
        <v>2049</v>
      </c>
      <c r="D136" s="374">
        <f>IF(F135+SUM(E$99:E135)=D$92,F135,D$92-SUM(E$99:E135))</f>
        <v>173922.63190573908</v>
      </c>
      <c r="E136" s="522">
        <f t="shared" si="39"/>
        <v>17906.363636363636</v>
      </c>
      <c r="F136" s="523">
        <f t="shared" si="40"/>
        <v>156016.26826937543</v>
      </c>
      <c r="G136" s="523">
        <f t="shared" si="41"/>
        <v>164969.45008755726</v>
      </c>
      <c r="H136" s="526">
        <f t="shared" si="42"/>
        <v>38257.829120186972</v>
      </c>
      <c r="I136" s="577">
        <f t="shared" si="43"/>
        <v>38257.829120186972</v>
      </c>
      <c r="J136" s="514">
        <f t="shared" si="34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</row>
    <row r="137" spans="2:16" ht="12.5">
      <c r="B137" s="195" t="str">
        <f t="shared" si="30"/>
        <v/>
      </c>
      <c r="C137" s="507">
        <f>IF(D93="","-",+C136+1)</f>
        <v>2050</v>
      </c>
      <c r="D137" s="374">
        <f>IF(F136+SUM(E$99:E136)=D$92,F136,D$92-SUM(E$99:E136))</f>
        <v>156016.26826937543</v>
      </c>
      <c r="E137" s="522">
        <f t="shared" si="39"/>
        <v>17906.363636363636</v>
      </c>
      <c r="F137" s="523">
        <f t="shared" si="40"/>
        <v>138109.90463301179</v>
      </c>
      <c r="G137" s="523">
        <f t="shared" si="41"/>
        <v>147063.08645119361</v>
      </c>
      <c r="H137" s="526">
        <f t="shared" si="42"/>
        <v>36048.809563579198</v>
      </c>
      <c r="I137" s="577">
        <f t="shared" si="43"/>
        <v>36048.809563579198</v>
      </c>
      <c r="J137" s="514">
        <f t="shared" si="34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</row>
    <row r="138" spans="2:16" ht="12.5">
      <c r="B138" s="195" t="str">
        <f t="shared" si="30"/>
        <v/>
      </c>
      <c r="C138" s="507">
        <f>IF(D93="","-",+C137+1)</f>
        <v>2051</v>
      </c>
      <c r="D138" s="374">
        <f>IF(F137+SUM(E$99:E137)=D$92,F137,D$92-SUM(E$99:E137))</f>
        <v>138109.90463301179</v>
      </c>
      <c r="E138" s="522">
        <f t="shared" si="39"/>
        <v>17906.363636363636</v>
      </c>
      <c r="F138" s="523">
        <f t="shared" si="40"/>
        <v>120203.54099664815</v>
      </c>
      <c r="G138" s="523">
        <f t="shared" si="41"/>
        <v>129156.72281482996</v>
      </c>
      <c r="H138" s="526">
        <f t="shared" si="42"/>
        <v>33839.790006971423</v>
      </c>
      <c r="I138" s="577">
        <f t="shared" si="43"/>
        <v>33839.790006971423</v>
      </c>
      <c r="J138" s="514">
        <f t="shared" si="34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</row>
    <row r="139" spans="2:16" ht="12.5">
      <c r="B139" s="195" t="str">
        <f t="shared" si="30"/>
        <v/>
      </c>
      <c r="C139" s="507">
        <f>IF(D93="","-",+C138+1)</f>
        <v>2052</v>
      </c>
      <c r="D139" s="374">
        <f>IF(F138+SUM(E$99:E138)=D$92,F138,D$92-SUM(E$99:E138))</f>
        <v>120203.54099664815</v>
      </c>
      <c r="E139" s="522">
        <f t="shared" si="39"/>
        <v>17906.363636363636</v>
      </c>
      <c r="F139" s="523">
        <f t="shared" si="40"/>
        <v>102297.17736028452</v>
      </c>
      <c r="G139" s="523">
        <f t="shared" si="41"/>
        <v>111250.35917846634</v>
      </c>
      <c r="H139" s="526">
        <f t="shared" si="42"/>
        <v>31630.770450363649</v>
      </c>
      <c r="I139" s="577">
        <f t="shared" si="43"/>
        <v>31630.770450363649</v>
      </c>
      <c r="J139" s="514">
        <f t="shared" si="34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</row>
    <row r="140" spans="2:16" ht="12.5">
      <c r="B140" s="195" t="str">
        <f t="shared" si="30"/>
        <v/>
      </c>
      <c r="C140" s="507">
        <f>IF(D93="","-",+C139+1)</f>
        <v>2053</v>
      </c>
      <c r="D140" s="374">
        <f>IF(F139+SUM(E$99:E139)=D$92,F139,D$92-SUM(E$99:E139))</f>
        <v>102297.17736028452</v>
      </c>
      <c r="E140" s="522">
        <f t="shared" si="39"/>
        <v>17906.363636363636</v>
      </c>
      <c r="F140" s="523">
        <f t="shared" si="40"/>
        <v>84390.813723920888</v>
      </c>
      <c r="G140" s="523">
        <f t="shared" si="41"/>
        <v>93343.995542102697</v>
      </c>
      <c r="H140" s="526">
        <f t="shared" si="42"/>
        <v>29421.750893755874</v>
      </c>
      <c r="I140" s="577">
        <f t="shared" si="43"/>
        <v>29421.750893755874</v>
      </c>
      <c r="J140" s="514">
        <f t="shared" si="34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</row>
    <row r="141" spans="2:16" ht="12.5">
      <c r="B141" s="195" t="str">
        <f t="shared" si="30"/>
        <v/>
      </c>
      <c r="C141" s="507">
        <f>IF(D93="","-",+C140+1)</f>
        <v>2054</v>
      </c>
      <c r="D141" s="374">
        <f>IF(F140+SUM(E$99:E140)=D$92,F140,D$92-SUM(E$99:E140))</f>
        <v>84390.813723920888</v>
      </c>
      <c r="E141" s="522">
        <f t="shared" si="39"/>
        <v>17906.363636363636</v>
      </c>
      <c r="F141" s="523">
        <f t="shared" si="40"/>
        <v>66484.450087557256</v>
      </c>
      <c r="G141" s="523">
        <f t="shared" si="41"/>
        <v>75437.631905739079</v>
      </c>
      <c r="H141" s="526">
        <f t="shared" si="42"/>
        <v>27212.731337148107</v>
      </c>
      <c r="I141" s="577">
        <f t="shared" si="43"/>
        <v>27212.731337148107</v>
      </c>
      <c r="J141" s="514">
        <f t="shared" si="34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</row>
    <row r="142" spans="2:16" ht="12.5">
      <c r="B142" s="195" t="str">
        <f t="shared" si="30"/>
        <v/>
      </c>
      <c r="C142" s="507">
        <f>IF(D93="","-",+C141+1)</f>
        <v>2055</v>
      </c>
      <c r="D142" s="374">
        <f>IF(F141+SUM(E$99:E141)=D$92,F141,D$92-SUM(E$99:E141))</f>
        <v>66484.450087557256</v>
      </c>
      <c r="E142" s="522">
        <f t="shared" si="39"/>
        <v>17906.363636363636</v>
      </c>
      <c r="F142" s="523">
        <f t="shared" si="40"/>
        <v>48578.086451193623</v>
      </c>
      <c r="G142" s="523">
        <f t="shared" si="41"/>
        <v>57531.26826937544</v>
      </c>
      <c r="H142" s="526">
        <f t="shared" si="42"/>
        <v>25003.711780540332</v>
      </c>
      <c r="I142" s="577">
        <f t="shared" si="43"/>
        <v>25003.711780540332</v>
      </c>
      <c r="J142" s="514">
        <f t="shared" si="34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</row>
    <row r="143" spans="2:16" ht="12.5">
      <c r="B143" s="195" t="str">
        <f t="shared" si="30"/>
        <v/>
      </c>
      <c r="C143" s="507">
        <f>IF(D93="","-",+C142+1)</f>
        <v>2056</v>
      </c>
      <c r="D143" s="374">
        <f>IF(F142+SUM(E$99:E142)=D$92,F142,D$92-SUM(E$99:E142))</f>
        <v>48578.086451193623</v>
      </c>
      <c r="E143" s="522">
        <f t="shared" si="39"/>
        <v>17906.363636363636</v>
      </c>
      <c r="F143" s="523">
        <f t="shared" si="40"/>
        <v>30671.722814829987</v>
      </c>
      <c r="G143" s="523">
        <f t="shared" si="41"/>
        <v>39624.904633011807</v>
      </c>
      <c r="H143" s="526">
        <f t="shared" si="42"/>
        <v>22794.692223932561</v>
      </c>
      <c r="I143" s="577">
        <f t="shared" si="43"/>
        <v>22794.692223932561</v>
      </c>
      <c r="J143" s="514">
        <f t="shared" si="34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</row>
    <row r="144" spans="2:16" ht="12.5">
      <c r="B144" s="195" t="str">
        <f t="shared" si="30"/>
        <v/>
      </c>
      <c r="C144" s="507">
        <f>IF(D93="","-",+C143+1)</f>
        <v>2057</v>
      </c>
      <c r="D144" s="374">
        <f>IF(F143+SUM(E$99:E143)=D$92,F143,D$92-SUM(E$99:E143))</f>
        <v>30671.722814829987</v>
      </c>
      <c r="E144" s="522">
        <f t="shared" si="39"/>
        <v>17906.363636363636</v>
      </c>
      <c r="F144" s="523">
        <f t="shared" si="40"/>
        <v>12765.359178466351</v>
      </c>
      <c r="G144" s="523">
        <f t="shared" si="41"/>
        <v>21718.540996648167</v>
      </c>
      <c r="H144" s="526">
        <f t="shared" si="42"/>
        <v>20585.672667324787</v>
      </c>
      <c r="I144" s="577">
        <f t="shared" si="43"/>
        <v>20585.672667324787</v>
      </c>
      <c r="J144" s="514">
        <f t="shared" si="34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</row>
    <row r="145" spans="2:16" ht="12.5">
      <c r="B145" s="195" t="str">
        <f t="shared" si="30"/>
        <v/>
      </c>
      <c r="C145" s="507">
        <f>IF(D93="","-",+C144+1)</f>
        <v>2058</v>
      </c>
      <c r="D145" s="374">
        <f>IF(F144+SUM(E$99:E144)=D$92,F144,D$92-SUM(E$99:E144))</f>
        <v>12765.359178466351</v>
      </c>
      <c r="E145" s="522">
        <f t="shared" si="39"/>
        <v>12765.359178466351</v>
      </c>
      <c r="F145" s="523">
        <f t="shared" si="40"/>
        <v>0</v>
      </c>
      <c r="G145" s="523">
        <f t="shared" si="41"/>
        <v>6382.6795892331756</v>
      </c>
      <c r="H145" s="526">
        <f t="shared" si="42"/>
        <v>13552.758804794985</v>
      </c>
      <c r="I145" s="577">
        <f t="shared" si="43"/>
        <v>13552.758804794985</v>
      </c>
      <c r="J145" s="514">
        <f t="shared" si="34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</row>
    <row r="146" spans="2:16" ht="12.5">
      <c r="B146" s="195" t="str">
        <f t="shared" si="3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39"/>
        <v>0</v>
      </c>
      <c r="F146" s="523">
        <f t="shared" si="40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34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</row>
    <row r="147" spans="2:16" ht="12.5">
      <c r="B147" s="195" t="str">
        <f t="shared" si="3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39"/>
        <v>0</v>
      </c>
      <c r="F147" s="523">
        <f t="shared" si="40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34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</row>
    <row r="148" spans="2:16" ht="12.5">
      <c r="B148" s="195" t="str">
        <f t="shared" si="3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39"/>
        <v>0</v>
      </c>
      <c r="F148" s="523">
        <f t="shared" si="40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34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</row>
    <row r="149" spans="2:16" ht="12.5">
      <c r="B149" s="195" t="str">
        <f t="shared" si="3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39"/>
        <v>0</v>
      </c>
      <c r="F149" s="523">
        <f t="shared" si="40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34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</row>
    <row r="150" spans="2:16" ht="12.5">
      <c r="B150" s="195" t="str">
        <f t="shared" si="3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39"/>
        <v>0</v>
      </c>
      <c r="F150" s="523">
        <f t="shared" si="40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34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</row>
    <row r="151" spans="2:16" ht="12.5">
      <c r="B151" s="195" t="str">
        <f t="shared" si="3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39"/>
        <v>0</v>
      </c>
      <c r="F151" s="523">
        <f t="shared" si="40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34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</row>
    <row r="152" spans="2:16" ht="12.5">
      <c r="B152" s="195" t="str">
        <f t="shared" si="3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39"/>
        <v>0</v>
      </c>
      <c r="F152" s="523">
        <f t="shared" si="40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34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</row>
    <row r="153" spans="2:16" ht="12.5">
      <c r="B153" s="195" t="str">
        <f t="shared" si="3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39"/>
        <v>0</v>
      </c>
      <c r="F153" s="523">
        <f t="shared" si="40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34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</row>
    <row r="154" spans="2:16" ht="13" thickBot="1">
      <c r="B154" s="195" t="str">
        <f t="shared" si="3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39"/>
        <v>0</v>
      </c>
      <c r="F154" s="523">
        <f t="shared" si="40"/>
        <v>0</v>
      </c>
      <c r="G154" s="523">
        <f t="shared" si="41"/>
        <v>0</v>
      </c>
      <c r="H154" s="526">
        <f t="shared" si="42"/>
        <v>0</v>
      </c>
      <c r="I154" s="577">
        <f t="shared" si="43"/>
        <v>0</v>
      </c>
      <c r="J154" s="514">
        <f t="shared" si="34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</row>
    <row r="155" spans="2:16" ht="12.5">
      <c r="C155" s="374" t="s">
        <v>78</v>
      </c>
      <c r="D155" s="375"/>
      <c r="E155" s="375">
        <f>SUM(E99:E154)</f>
        <v>787880.00000000047</v>
      </c>
      <c r="F155" s="375"/>
      <c r="G155" s="375"/>
      <c r="H155" s="375">
        <f>SUM(H99:H154)</f>
        <v>2857190.7541586226</v>
      </c>
      <c r="I155" s="375">
        <f>SUM(I99:I154)</f>
        <v>2857190.7541586226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10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15954.338350372911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15954.338350372911</v>
      </c>
      <c r="O6" s="269"/>
      <c r="P6" s="269"/>
    </row>
    <row r="7" spans="1:16" ht="13.5" thickBot="1">
      <c r="C7" s="467" t="s">
        <v>48</v>
      </c>
      <c r="D7" s="624" t="s">
        <v>335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334</v>
      </c>
      <c r="E9" s="637" t="s">
        <v>396</v>
      </c>
      <c r="F9" s="478"/>
      <c r="G9" s="672" t="s">
        <v>562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3727.8162790697675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115260.85377029145</v>
      </c>
      <c r="E29" s="630">
        <v>3816.5738095238098</v>
      </c>
      <c r="F29" s="631">
        <v>111444.27996076764</v>
      </c>
      <c r="G29" s="630">
        <v>16562.400820096133</v>
      </c>
      <c r="H29" s="639">
        <v>16562.400820096133</v>
      </c>
      <c r="I29" s="511">
        <f t="shared" si="6"/>
        <v>0</v>
      </c>
      <c r="J29" s="511"/>
      <c r="K29" s="518">
        <f t="shared" ref="K29" si="12">G29</f>
        <v>16562.400820096133</v>
      </c>
      <c r="L29" s="519">
        <f t="shared" ref="L29" si="13">IF(K29&lt;&gt;0,+G29-K29,0)</f>
        <v>0</v>
      </c>
      <c r="M29" s="518">
        <f t="shared" ref="M29" si="14">H29</f>
        <v>16562.400820096133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31">
        <v>111444.27996076764</v>
      </c>
      <c r="E30" s="630">
        <v>3816.5738095238098</v>
      </c>
      <c r="F30" s="631">
        <v>107627.70615124384</v>
      </c>
      <c r="G30" s="630">
        <v>17653.903980447743</v>
      </c>
      <c r="H30" s="639">
        <v>17653.903980447743</v>
      </c>
      <c r="I30" s="511">
        <f t="shared" si="6"/>
        <v>0</v>
      </c>
      <c r="J30" s="511"/>
      <c r="K30" s="518">
        <f t="shared" ref="K30" si="15">G30</f>
        <v>17653.903980447743</v>
      </c>
      <c r="L30" s="519">
        <f t="shared" ref="L30" si="16">IF(K30&lt;&gt;0,+G30-K30,0)</f>
        <v>0</v>
      </c>
      <c r="M30" s="518">
        <f t="shared" ref="M30" si="17">H30</f>
        <v>17653.903980447743</v>
      </c>
      <c r="N30" s="514">
        <f t="shared" ref="N30" si="18">IF(M30&lt;&gt;0,+H30-M30,0)</f>
        <v>0</v>
      </c>
      <c r="O30" s="514">
        <f t="shared" ref="O30" si="19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631">
        <v>107627.70615124384</v>
      </c>
      <c r="E31" s="630">
        <v>3643.0931818181821</v>
      </c>
      <c r="F31" s="631">
        <v>103984.61296942565</v>
      </c>
      <c r="G31" s="630">
        <v>16289.799945394194</v>
      </c>
      <c r="H31" s="639">
        <v>16289.799945394194</v>
      </c>
      <c r="I31" s="511">
        <f t="shared" si="6"/>
        <v>0</v>
      </c>
      <c r="J31" s="511"/>
      <c r="K31" s="518">
        <f t="shared" ref="K31" si="20">G31</f>
        <v>16289.799945394194</v>
      </c>
      <c r="L31" s="519">
        <f t="shared" ref="L31" si="21">IF(K31&lt;&gt;0,+G31-K31,0)</f>
        <v>0</v>
      </c>
      <c r="M31" s="518">
        <f t="shared" ref="M31" si="22">H31</f>
        <v>16289.799945394194</v>
      </c>
      <c r="N31" s="514">
        <f t="shared" ref="N31" si="23">IF(M31&lt;&gt;0,+H31-M31,0)</f>
        <v>0</v>
      </c>
      <c r="O31" s="514">
        <f t="shared" ref="O31" si="24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103984.61296942565</v>
      </c>
      <c r="E32" s="522">
        <f>IF(+I14&lt;F31,I14,D32)</f>
        <v>3727.8162790697675</v>
      </c>
      <c r="F32" s="523">
        <f t="shared" ref="F32:F33" si="25">+D32-E32</f>
        <v>100256.79669035588</v>
      </c>
      <c r="G32" s="524">
        <f t="shared" ref="G32:G55" si="26">+I$12*((D32+F32)/2)+E32</f>
        <v>15954.338350372911</v>
      </c>
      <c r="H32" s="491">
        <f t="shared" ref="H32:H55" si="27">+I$13*((D32+F32)/2)+E32</f>
        <v>15954.338350372911</v>
      </c>
      <c r="I32" s="511">
        <f t="shared" si="6"/>
        <v>0</v>
      </c>
      <c r="J32" s="511"/>
      <c r="K32" s="525"/>
      <c r="L32" s="514">
        <f t="shared" ref="L32:L72" si="28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100256.79669035588</v>
      </c>
      <c r="E33" s="522">
        <f>IF(+I14&lt;F32,I14,D33)</f>
        <v>3727.8162790697675</v>
      </c>
      <c r="F33" s="523">
        <f t="shared" si="25"/>
        <v>96528.980411286117</v>
      </c>
      <c r="G33" s="524">
        <f t="shared" si="26"/>
        <v>15508.02114085372</v>
      </c>
      <c r="H33" s="491">
        <f t="shared" si="27"/>
        <v>15508.02114085372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96528.980411286117</v>
      </c>
      <c r="E34" s="522">
        <f>IF(+I14&lt;F33,I14,D34)</f>
        <v>3727.8162790697675</v>
      </c>
      <c r="F34" s="523">
        <f t="shared" ref="F34:F72" si="29">+D34-E34</f>
        <v>92801.164132216349</v>
      </c>
      <c r="G34" s="524">
        <f t="shared" si="26"/>
        <v>15061.703931334532</v>
      </c>
      <c r="H34" s="491">
        <f t="shared" si="27"/>
        <v>15061.703931334532</v>
      </c>
      <c r="I34" s="511">
        <f t="shared" ref="I34:I72" si="30">H34-G34</f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92801.164132216349</v>
      </c>
      <c r="E35" s="522">
        <f>IF(+I14&lt;F34,I14,D35)</f>
        <v>3727.8162790697675</v>
      </c>
      <c r="F35" s="523">
        <f t="shared" si="29"/>
        <v>89073.347853146581</v>
      </c>
      <c r="G35" s="524">
        <f t="shared" si="26"/>
        <v>14615.386721815341</v>
      </c>
      <c r="H35" s="491">
        <f t="shared" si="27"/>
        <v>14615.386721815341</v>
      </c>
      <c r="I35" s="511">
        <f t="shared" si="30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89073.347853146581</v>
      </c>
      <c r="E36" s="522">
        <f>IF(+I14&lt;F35,I14,D36)</f>
        <v>3727.8162790697675</v>
      </c>
      <c r="F36" s="523">
        <f t="shared" si="29"/>
        <v>85345.531574076813</v>
      </c>
      <c r="G36" s="524">
        <f t="shared" si="26"/>
        <v>14169.069512296153</v>
      </c>
      <c r="H36" s="491">
        <f t="shared" si="27"/>
        <v>14169.069512296153</v>
      </c>
      <c r="I36" s="511">
        <f t="shared" si="30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85345.531574076813</v>
      </c>
      <c r="E37" s="522">
        <f>IF(+I14&lt;F36,I14,D37)</f>
        <v>3727.8162790697675</v>
      </c>
      <c r="F37" s="523">
        <f t="shared" si="29"/>
        <v>81617.715295007045</v>
      </c>
      <c r="G37" s="524">
        <f t="shared" si="26"/>
        <v>13722.752302776962</v>
      </c>
      <c r="H37" s="491">
        <f t="shared" si="27"/>
        <v>13722.752302776962</v>
      </c>
      <c r="I37" s="511">
        <f t="shared" si="30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81617.715295007045</v>
      </c>
      <c r="E38" s="522">
        <f>IF(+I14&lt;F37,I14,D38)</f>
        <v>3727.8162790697675</v>
      </c>
      <c r="F38" s="523">
        <f t="shared" si="29"/>
        <v>77889.899015937277</v>
      </c>
      <c r="G38" s="524">
        <f t="shared" si="26"/>
        <v>13276.435093257774</v>
      </c>
      <c r="H38" s="491">
        <f t="shared" si="27"/>
        <v>13276.435093257774</v>
      </c>
      <c r="I38" s="511">
        <f t="shared" si="30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77889.899015937277</v>
      </c>
      <c r="E39" s="522">
        <f>IF(+I14&lt;F38,I14,D39)</f>
        <v>3727.8162790697675</v>
      </c>
      <c r="F39" s="523">
        <f t="shared" si="29"/>
        <v>74162.082736867509</v>
      </c>
      <c r="G39" s="524">
        <f t="shared" si="26"/>
        <v>12830.117883738583</v>
      </c>
      <c r="H39" s="491">
        <f t="shared" si="27"/>
        <v>12830.117883738583</v>
      </c>
      <c r="I39" s="511">
        <f t="shared" si="30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74162.082736867509</v>
      </c>
      <c r="E40" s="522">
        <f>IF(+I14&lt;F39,I14,D40)</f>
        <v>3727.8162790697675</v>
      </c>
      <c r="F40" s="523">
        <f t="shared" si="29"/>
        <v>70434.266457797741</v>
      </c>
      <c r="G40" s="524">
        <f t="shared" si="26"/>
        <v>12383.800674219394</v>
      </c>
      <c r="H40" s="491">
        <f t="shared" si="27"/>
        <v>12383.800674219394</v>
      </c>
      <c r="I40" s="511">
        <f t="shared" si="30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70434.266457797741</v>
      </c>
      <c r="E41" s="522">
        <f>IF(+I14&lt;F40,I14,D41)</f>
        <v>3727.8162790697675</v>
      </c>
      <c r="F41" s="523">
        <f t="shared" si="29"/>
        <v>66706.450178727973</v>
      </c>
      <c r="G41" s="524">
        <f t="shared" si="26"/>
        <v>11937.483464700203</v>
      </c>
      <c r="H41" s="491">
        <f t="shared" si="27"/>
        <v>11937.483464700203</v>
      </c>
      <c r="I41" s="511">
        <f t="shared" si="30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66706.450178727973</v>
      </c>
      <c r="E42" s="522">
        <f>IF(+I14&lt;F41,I14,D42)</f>
        <v>3727.8162790697675</v>
      </c>
      <c r="F42" s="523">
        <f t="shared" si="29"/>
        <v>62978.633899658205</v>
      </c>
      <c r="G42" s="524">
        <f t="shared" si="26"/>
        <v>11491.166255181015</v>
      </c>
      <c r="H42" s="491">
        <f t="shared" si="27"/>
        <v>11491.166255181015</v>
      </c>
      <c r="I42" s="511">
        <f t="shared" si="30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62978.633899658205</v>
      </c>
      <c r="E43" s="522">
        <f>IF(+I14&lt;F42,I14,D43)</f>
        <v>3727.8162790697675</v>
      </c>
      <c r="F43" s="523">
        <f t="shared" si="29"/>
        <v>59250.817620588437</v>
      </c>
      <c r="G43" s="524">
        <f t="shared" si="26"/>
        <v>11044.849045661824</v>
      </c>
      <c r="H43" s="491">
        <f t="shared" si="27"/>
        <v>11044.849045661824</v>
      </c>
      <c r="I43" s="511">
        <f t="shared" si="30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59250.817620588437</v>
      </c>
      <c r="E44" s="522">
        <f>IF(+I14&lt;F43,I14,D44)</f>
        <v>3727.8162790697675</v>
      </c>
      <c r="F44" s="523">
        <f t="shared" si="29"/>
        <v>55523.00134151867</v>
      </c>
      <c r="G44" s="524">
        <f t="shared" si="26"/>
        <v>10598.531836142634</v>
      </c>
      <c r="H44" s="491">
        <f t="shared" si="27"/>
        <v>10598.531836142634</v>
      </c>
      <c r="I44" s="511">
        <f t="shared" si="30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55523.00134151867</v>
      </c>
      <c r="E45" s="522">
        <f>IF(+I14&lt;F44,I14,D45)</f>
        <v>3727.8162790697675</v>
      </c>
      <c r="F45" s="523">
        <f t="shared" si="29"/>
        <v>51795.185062448902</v>
      </c>
      <c r="G45" s="524">
        <f t="shared" si="26"/>
        <v>10152.214626623445</v>
      </c>
      <c r="H45" s="491">
        <f t="shared" si="27"/>
        <v>10152.214626623445</v>
      </c>
      <c r="I45" s="511">
        <f t="shared" si="30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51795.185062448902</v>
      </c>
      <c r="E46" s="522">
        <f>IF(+I14&lt;F45,I14,D46)</f>
        <v>3727.8162790697675</v>
      </c>
      <c r="F46" s="523">
        <f t="shared" si="29"/>
        <v>48067.368783379134</v>
      </c>
      <c r="G46" s="524">
        <f t="shared" si="26"/>
        <v>9705.8974171042555</v>
      </c>
      <c r="H46" s="491">
        <f t="shared" si="27"/>
        <v>9705.8974171042555</v>
      </c>
      <c r="I46" s="511">
        <f t="shared" si="30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48067.368783379134</v>
      </c>
      <c r="E47" s="522">
        <f>IF(+I14&lt;F46,I14,D47)</f>
        <v>3727.8162790697675</v>
      </c>
      <c r="F47" s="523">
        <f t="shared" si="29"/>
        <v>44339.552504309366</v>
      </c>
      <c r="G47" s="524">
        <f t="shared" si="26"/>
        <v>9259.5802075850661</v>
      </c>
      <c r="H47" s="491">
        <f t="shared" si="27"/>
        <v>9259.5802075850661</v>
      </c>
      <c r="I47" s="511">
        <f t="shared" si="30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44339.552504309366</v>
      </c>
      <c r="E48" s="522">
        <f>IF(+I14&lt;F47,I14,D48)</f>
        <v>3727.8162790697675</v>
      </c>
      <c r="F48" s="523">
        <f t="shared" si="29"/>
        <v>40611.736225239598</v>
      </c>
      <c r="G48" s="524">
        <f t="shared" si="26"/>
        <v>8813.2629980658767</v>
      </c>
      <c r="H48" s="491">
        <f t="shared" si="27"/>
        <v>8813.2629980658767</v>
      </c>
      <c r="I48" s="511">
        <f t="shared" si="30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40611.736225239598</v>
      </c>
      <c r="E49" s="522">
        <f>IF(+I14&lt;F48,I14,D49)</f>
        <v>3727.8162790697675</v>
      </c>
      <c r="F49" s="523">
        <f t="shared" si="29"/>
        <v>36883.91994616983</v>
      </c>
      <c r="G49" s="524">
        <f t="shared" si="26"/>
        <v>8366.9457885466873</v>
      </c>
      <c r="H49" s="491">
        <f t="shared" si="27"/>
        <v>8366.9457885466873</v>
      </c>
      <c r="I49" s="511">
        <f t="shared" si="30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36883.91994616983</v>
      </c>
      <c r="E50" s="522">
        <f>IF(+I14&lt;F49,I14,D50)</f>
        <v>3727.8162790697675</v>
      </c>
      <c r="F50" s="523">
        <f t="shared" si="29"/>
        <v>33156.103667100062</v>
      </c>
      <c r="G50" s="524">
        <f t="shared" si="26"/>
        <v>7920.6285790274978</v>
      </c>
      <c r="H50" s="491">
        <f t="shared" si="27"/>
        <v>7920.6285790274978</v>
      </c>
      <c r="I50" s="511">
        <f t="shared" si="30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33156.103667100062</v>
      </c>
      <c r="E51" s="522">
        <f>IF(+I14&lt;F50,I14,D51)</f>
        <v>3727.8162790697675</v>
      </c>
      <c r="F51" s="523">
        <f t="shared" si="29"/>
        <v>29428.287388030294</v>
      </c>
      <c r="G51" s="524">
        <f t="shared" si="26"/>
        <v>7474.3113695083084</v>
      </c>
      <c r="H51" s="491">
        <f t="shared" si="27"/>
        <v>7474.3113695083084</v>
      </c>
      <c r="I51" s="511">
        <f t="shared" si="30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29428.287388030294</v>
      </c>
      <c r="E52" s="522">
        <f>IF(+I14&lt;F51,I14,D52)</f>
        <v>3727.8162790697675</v>
      </c>
      <c r="F52" s="523">
        <f t="shared" si="29"/>
        <v>25700.471108960526</v>
      </c>
      <c r="G52" s="524">
        <f t="shared" si="26"/>
        <v>7027.994159989119</v>
      </c>
      <c r="H52" s="491">
        <f t="shared" si="27"/>
        <v>7027.994159989119</v>
      </c>
      <c r="I52" s="511">
        <f t="shared" si="30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25700.471108960526</v>
      </c>
      <c r="E53" s="522">
        <f>IF(+I14&lt;F52,I14,D53)</f>
        <v>3727.8162790697675</v>
      </c>
      <c r="F53" s="523">
        <f t="shared" si="29"/>
        <v>21972.654829890758</v>
      </c>
      <c r="G53" s="524">
        <f t="shared" si="26"/>
        <v>6581.6769504699296</v>
      </c>
      <c r="H53" s="491">
        <f t="shared" si="27"/>
        <v>6581.6769504699296</v>
      </c>
      <c r="I53" s="511">
        <f t="shared" si="30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21972.654829890758</v>
      </c>
      <c r="E54" s="522">
        <f>IF(+I14&lt;F53,I14,D54)</f>
        <v>3727.8162790697675</v>
      </c>
      <c r="F54" s="523">
        <f t="shared" si="29"/>
        <v>18244.83855082099</v>
      </c>
      <c r="G54" s="524">
        <f t="shared" si="26"/>
        <v>6135.3597409507393</v>
      </c>
      <c r="H54" s="491">
        <f t="shared" si="27"/>
        <v>6135.3597409507393</v>
      </c>
      <c r="I54" s="511">
        <f t="shared" si="30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18244.83855082099</v>
      </c>
      <c r="E55" s="522">
        <f>IF(+I14&lt;F54,I14,D55)</f>
        <v>3727.8162790697675</v>
      </c>
      <c r="F55" s="523">
        <f t="shared" si="29"/>
        <v>14517.022271751222</v>
      </c>
      <c r="G55" s="524">
        <f t="shared" si="26"/>
        <v>5689.0425314315498</v>
      </c>
      <c r="H55" s="491">
        <f t="shared" si="27"/>
        <v>5689.0425314315498</v>
      </c>
      <c r="I55" s="511">
        <f t="shared" si="30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14517.022271751222</v>
      </c>
      <c r="E56" s="522">
        <f>IF(+I14&lt;F55,I14,D56)</f>
        <v>3727.8162790697675</v>
      </c>
      <c r="F56" s="523">
        <f t="shared" si="29"/>
        <v>10789.205992681455</v>
      </c>
      <c r="G56" s="524">
        <f t="shared" ref="G56:G72" si="31">+I$12*((D56+F56)/2)+E56</f>
        <v>5242.7253219123604</v>
      </c>
      <c r="H56" s="491">
        <f t="shared" ref="H56:H72" si="32">+I$13*((D56+F56)/2)+E56</f>
        <v>5242.7253219123604</v>
      </c>
      <c r="I56" s="511">
        <f t="shared" si="30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10789.205992681455</v>
      </c>
      <c r="E57" s="522">
        <f>IF(+I14&lt;F56,I14,D57)</f>
        <v>3727.8162790697675</v>
      </c>
      <c r="F57" s="523">
        <f t="shared" si="29"/>
        <v>7061.3897136116866</v>
      </c>
      <c r="G57" s="524">
        <f t="shared" si="31"/>
        <v>4796.408112393171</v>
      </c>
      <c r="H57" s="491">
        <f t="shared" si="32"/>
        <v>4796.408112393171</v>
      </c>
      <c r="I57" s="511">
        <f t="shared" si="30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7061.3897136116866</v>
      </c>
      <c r="E58" s="522">
        <f>IF(+I14&lt;F57,I14,D58)</f>
        <v>3727.8162790697675</v>
      </c>
      <c r="F58" s="523">
        <f t="shared" si="29"/>
        <v>3333.5734345419191</v>
      </c>
      <c r="G58" s="524">
        <f t="shared" si="31"/>
        <v>4350.0909028739807</v>
      </c>
      <c r="H58" s="491">
        <f t="shared" si="32"/>
        <v>4350.0909028739807</v>
      </c>
      <c r="I58" s="511">
        <f t="shared" si="30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3333.5734345419191</v>
      </c>
      <c r="E59" s="522">
        <f>IF(+I14&lt;F58,I14,D59)</f>
        <v>3333.5734345419191</v>
      </c>
      <c r="F59" s="523">
        <f t="shared" si="29"/>
        <v>0</v>
      </c>
      <c r="G59" s="524">
        <f t="shared" si="31"/>
        <v>3533.1314440642286</v>
      </c>
      <c r="H59" s="491">
        <f t="shared" si="32"/>
        <v>3533.1314440642286</v>
      </c>
      <c r="I59" s="511">
        <f t="shared" si="30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9"/>
        <v>0</v>
      </c>
      <c r="G60" s="524">
        <f t="shared" si="31"/>
        <v>0</v>
      </c>
      <c r="H60" s="491">
        <f t="shared" si="32"/>
        <v>0</v>
      </c>
      <c r="I60" s="511">
        <f t="shared" si="30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31"/>
        <v>0</v>
      </c>
      <c r="H61" s="491">
        <f t="shared" si="32"/>
        <v>0</v>
      </c>
      <c r="I61" s="511">
        <f t="shared" si="30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1"/>
        <v>0</v>
      </c>
      <c r="H62" s="491">
        <f t="shared" si="32"/>
        <v>0</v>
      </c>
      <c r="I62" s="511">
        <f t="shared" si="30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1"/>
        <v>0</v>
      </c>
      <c r="H63" s="491">
        <f t="shared" si="32"/>
        <v>0</v>
      </c>
      <c r="I63" s="511">
        <f t="shared" si="30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1"/>
        <v>0</v>
      </c>
      <c r="H64" s="491">
        <f t="shared" si="32"/>
        <v>0</v>
      </c>
      <c r="I64" s="511">
        <f t="shared" si="30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1"/>
        <v>0</v>
      </c>
      <c r="H65" s="491">
        <f t="shared" si="32"/>
        <v>0</v>
      </c>
      <c r="I65" s="511">
        <f t="shared" si="30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1"/>
        <v>0</v>
      </c>
      <c r="H66" s="491">
        <f t="shared" si="32"/>
        <v>0</v>
      </c>
      <c r="I66" s="511">
        <f t="shared" si="30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1"/>
        <v>0</v>
      </c>
      <c r="H67" s="491">
        <f t="shared" si="32"/>
        <v>0</v>
      </c>
      <c r="I67" s="511">
        <f t="shared" si="30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1"/>
        <v>0</v>
      </c>
      <c r="H68" s="491">
        <f t="shared" si="32"/>
        <v>0</v>
      </c>
      <c r="I68" s="511">
        <f t="shared" si="30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1"/>
        <v>0</v>
      </c>
      <c r="H69" s="491">
        <f t="shared" si="32"/>
        <v>0</v>
      </c>
      <c r="I69" s="511">
        <f t="shared" si="30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1"/>
        <v>0</v>
      </c>
      <c r="H70" s="491">
        <f t="shared" si="32"/>
        <v>0</v>
      </c>
      <c r="I70" s="511">
        <f t="shared" si="30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1"/>
        <v>0</v>
      </c>
      <c r="H71" s="491">
        <f t="shared" si="32"/>
        <v>0</v>
      </c>
      <c r="I71" s="511">
        <f t="shared" si="30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1"/>
        <v>0</v>
      </c>
      <c r="H72" s="471">
        <f t="shared" si="32"/>
        <v>0</v>
      </c>
      <c r="I72" s="531">
        <f t="shared" si="30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583472.42070517037</v>
      </c>
      <c r="H73" s="375">
        <f>SUM(H17:H72)</f>
        <v>583472.42070517037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17653.903980447743</v>
      </c>
      <c r="N87" s="546">
        <f>IF(J92&lt;D11,0,VLOOKUP(J92,C17:O72,11))</f>
        <v>17653.903980447743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19490.312503173314</v>
      </c>
      <c r="N88" s="550">
        <f>IF(J92&lt;D11,0,VLOOKUP(J92,C99:P154,7))</f>
        <v>19490.312503173314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1836.4085227255709</v>
      </c>
      <c r="N89" s="555">
        <f>+N88-N87</f>
        <v>1836.4085227255709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3643.090909090909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33">IF(L99&lt;&gt;0,+H99-L99,0)</f>
        <v>0</v>
      </c>
      <c r="N99" s="512"/>
      <c r="O99" s="513">
        <f t="shared" ref="O99:O130" si="34">IF(N99&lt;&gt;0,+I99-N99,0)</f>
        <v>0</v>
      </c>
      <c r="P99" s="513">
        <f t="shared" ref="P99:P130" si="35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33"/>
        <v>0</v>
      </c>
      <c r="N100" s="518"/>
      <c r="O100" s="514">
        <f t="shared" si="34"/>
        <v>0</v>
      </c>
      <c r="P100" s="514">
        <f t="shared" si="35"/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33"/>
        <v>0</v>
      </c>
      <c r="N101" s="518"/>
      <c r="O101" s="514">
        <f t="shared" si="34"/>
        <v>0</v>
      </c>
      <c r="P101" s="514">
        <f t="shared" si="35"/>
        <v>0</v>
      </c>
    </row>
    <row r="102" spans="1:16" ht="12.5">
      <c r="B102" s="195" t="str">
        <f t="shared" si="36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33"/>
        <v>0</v>
      </c>
      <c r="N102" s="518"/>
      <c r="O102" s="514">
        <f t="shared" si="34"/>
        <v>0</v>
      </c>
      <c r="P102" s="514">
        <f t="shared" si="35"/>
        <v>0</v>
      </c>
    </row>
    <row r="103" spans="1:16" ht="12.5">
      <c r="B103" s="195" t="str">
        <f t="shared" si="36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33"/>
        <v>0</v>
      </c>
      <c r="N103" s="518"/>
      <c r="O103" s="514">
        <f t="shared" si="34"/>
        <v>0</v>
      </c>
      <c r="P103" s="514">
        <f t="shared" si="35"/>
        <v>0</v>
      </c>
    </row>
    <row r="104" spans="1:16" ht="12.5">
      <c r="B104" s="195" t="str">
        <f t="shared" si="36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37">+H104</f>
        <v>21895.158174484655</v>
      </c>
      <c r="M104" s="514">
        <f t="shared" si="33"/>
        <v>0</v>
      </c>
      <c r="N104" s="518">
        <f t="shared" ref="N104:N109" si="38">+I104</f>
        <v>21895.158174484655</v>
      </c>
      <c r="O104" s="514">
        <f t="shared" si="34"/>
        <v>0</v>
      </c>
      <c r="P104" s="514">
        <f t="shared" si="35"/>
        <v>0</v>
      </c>
    </row>
    <row r="105" spans="1:16" ht="12.5">
      <c r="B105" s="195" t="str">
        <f t="shared" si="36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37"/>
        <v>23411.048533108711</v>
      </c>
      <c r="M105" s="514">
        <f t="shared" ref="M105:M110" si="39">IF(L105&lt;&gt;0,+H105-L105,0)</f>
        <v>0</v>
      </c>
      <c r="N105" s="518">
        <f t="shared" si="38"/>
        <v>23411.048533108711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36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40">+I106-H106</f>
        <v>0</v>
      </c>
      <c r="K106" s="514"/>
      <c r="L106" s="518">
        <f t="shared" si="37"/>
        <v>22192.161676613654</v>
      </c>
      <c r="M106" s="514">
        <f t="shared" si="39"/>
        <v>0</v>
      </c>
      <c r="N106" s="518">
        <f t="shared" si="38"/>
        <v>22192.161676613654</v>
      </c>
      <c r="O106" s="514">
        <f>IF(N106&lt;&gt;0,+I106-N106,0)</f>
        <v>0</v>
      </c>
      <c r="P106" s="514">
        <f>+O106-M106</f>
        <v>0</v>
      </c>
    </row>
    <row r="107" spans="1:16" ht="12.5">
      <c r="B107" s="195" t="str">
        <f t="shared" si="36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40"/>
        <v>0</v>
      </c>
      <c r="K107" s="514"/>
      <c r="L107" s="518">
        <f t="shared" si="37"/>
        <v>19388.853779903409</v>
      </c>
      <c r="M107" s="514">
        <f t="shared" si="39"/>
        <v>0</v>
      </c>
      <c r="N107" s="518">
        <f t="shared" si="38"/>
        <v>19388.853779903409</v>
      </c>
      <c r="O107" s="514">
        <f>IF(N107&lt;&gt;0,+I107-N107,0)</f>
        <v>0</v>
      </c>
      <c r="P107" s="514">
        <f t="shared" si="35"/>
        <v>0</v>
      </c>
    </row>
    <row r="108" spans="1:16" ht="12.5">
      <c r="B108" s="195" t="str">
        <f t="shared" si="36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40"/>
        <v>0</v>
      </c>
      <c r="K108" s="514"/>
      <c r="L108" s="518">
        <f t="shared" si="37"/>
        <v>19108.063195756004</v>
      </c>
      <c r="M108" s="514">
        <f t="shared" si="39"/>
        <v>0</v>
      </c>
      <c r="N108" s="518">
        <f t="shared" si="38"/>
        <v>19108.063195756004</v>
      </c>
      <c r="O108" s="514">
        <f t="shared" si="34"/>
        <v>0</v>
      </c>
      <c r="P108" s="514">
        <f t="shared" si="35"/>
        <v>0</v>
      </c>
    </row>
    <row r="109" spans="1:16" ht="12.5">
      <c r="B109" s="195" t="str">
        <f t="shared" si="36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40"/>
        <v>0</v>
      </c>
      <c r="K109" s="514"/>
      <c r="L109" s="518">
        <f t="shared" si="37"/>
        <v>18867.657278370214</v>
      </c>
      <c r="M109" s="514">
        <f t="shared" si="39"/>
        <v>0</v>
      </c>
      <c r="N109" s="518">
        <f t="shared" si="38"/>
        <v>18867.657278370214</v>
      </c>
      <c r="O109" s="514">
        <f t="shared" si="34"/>
        <v>0</v>
      </c>
      <c r="P109" s="514">
        <f t="shared" si="35"/>
        <v>0</v>
      </c>
    </row>
    <row r="110" spans="1:16" ht="12.5">
      <c r="B110" s="195" t="str">
        <f t="shared" si="36"/>
        <v/>
      </c>
      <c r="C110" s="507">
        <f>IF(D93="","-",+C109+1)</f>
        <v>2021</v>
      </c>
      <c r="D110" s="629">
        <v>138005.72032148135</v>
      </c>
      <c r="E110" s="630">
        <v>3909.6585365853657</v>
      </c>
      <c r="F110" s="631">
        <v>134096.06178489598</v>
      </c>
      <c r="G110" s="631">
        <v>136050.89105318865</v>
      </c>
      <c r="H110" s="633">
        <v>19353.370181681992</v>
      </c>
      <c r="I110" s="634">
        <v>19353.370181681992</v>
      </c>
      <c r="J110" s="514">
        <f t="shared" si="40"/>
        <v>0</v>
      </c>
      <c r="K110" s="514"/>
      <c r="L110" s="518">
        <f t="shared" ref="L110" si="41">+H110</f>
        <v>19353.370181681992</v>
      </c>
      <c r="M110" s="514">
        <f t="shared" si="39"/>
        <v>0</v>
      </c>
      <c r="N110" s="518">
        <f t="shared" ref="N110" si="42">+I110</f>
        <v>19353.370181681992</v>
      </c>
      <c r="O110" s="514">
        <f t="shared" ref="O110" si="43">IF(N110&lt;&gt;0,+I110-N110,0)</f>
        <v>0</v>
      </c>
      <c r="P110" s="514">
        <f t="shared" si="35"/>
        <v>0</v>
      </c>
    </row>
    <row r="111" spans="1:16" ht="13">
      <c r="B111" s="195" t="str">
        <f t="shared" si="36"/>
        <v/>
      </c>
      <c r="C111" s="669">
        <f>IF(D93="","-",+C110+1)</f>
        <v>2022</v>
      </c>
      <c r="D111" s="374">
        <v>134096.06178489598</v>
      </c>
      <c r="E111" s="522">
        <v>3816.5714285714284</v>
      </c>
      <c r="F111" s="523">
        <v>130279.49035632455</v>
      </c>
      <c r="G111" s="523">
        <v>132187.77607061027</v>
      </c>
      <c r="H111" s="526">
        <v>19343.062482398549</v>
      </c>
      <c r="I111" s="577">
        <v>19343.062482398549</v>
      </c>
      <c r="J111" s="514">
        <f t="shared" si="40"/>
        <v>0</v>
      </c>
      <c r="K111" s="514"/>
      <c r="L111" s="525"/>
      <c r="M111" s="514">
        <f t="shared" si="33"/>
        <v>0</v>
      </c>
      <c r="N111" s="525"/>
      <c r="O111" s="514">
        <f t="shared" si="34"/>
        <v>0</v>
      </c>
      <c r="P111" s="514">
        <f t="shared" si="35"/>
        <v>0</v>
      </c>
    </row>
    <row r="112" spans="1:16" ht="12.5">
      <c r="B112" s="195" t="str">
        <f t="shared" si="36"/>
        <v/>
      </c>
      <c r="C112" s="507">
        <f>IF(D93="","-",+C111+1)</f>
        <v>2023</v>
      </c>
      <c r="D112" s="374">
        <f>IF(F111+SUM(E$99:E111)=D$92,F111,D$92-SUM(E$99:E111))</f>
        <v>130279.49035632455</v>
      </c>
      <c r="E112" s="522">
        <f t="shared" ref="E112:E154" si="44">IF(+$J$96&lt;F111,$J$96,D112)</f>
        <v>3643.090909090909</v>
      </c>
      <c r="F112" s="523">
        <f t="shared" ref="F112:F154" si="45">+D112-E112</f>
        <v>126636.39944723363</v>
      </c>
      <c r="G112" s="523">
        <f t="shared" ref="G112:G154" si="46">+(F112+D112)/2</f>
        <v>128457.94490177909</v>
      </c>
      <c r="H112" s="526">
        <f t="shared" ref="H112:H154" si="47">+J$94*G112+E112</f>
        <v>19490.312503173314</v>
      </c>
      <c r="I112" s="577">
        <f t="shared" ref="I112:I154" si="48">+J$95*G112+E112</f>
        <v>19490.312503173314</v>
      </c>
      <c r="J112" s="514">
        <f t="shared" si="40"/>
        <v>0</v>
      </c>
      <c r="K112" s="514"/>
      <c r="L112" s="525"/>
      <c r="M112" s="514">
        <f t="shared" si="33"/>
        <v>0</v>
      </c>
      <c r="N112" s="525"/>
      <c r="O112" s="514">
        <f t="shared" si="34"/>
        <v>0</v>
      </c>
      <c r="P112" s="514">
        <f t="shared" si="35"/>
        <v>0</v>
      </c>
    </row>
    <row r="113" spans="2:16" ht="12.5">
      <c r="B113" s="195" t="str">
        <f t="shared" si="36"/>
        <v/>
      </c>
      <c r="C113" s="507">
        <f>IF(D93="","-",+C112+1)</f>
        <v>2024</v>
      </c>
      <c r="D113" s="374">
        <f>IF(F112+SUM(E$99:E112)=D$92,F112,D$92-SUM(E$99:E112))</f>
        <v>126636.39944723363</v>
      </c>
      <c r="E113" s="522">
        <f t="shared" si="44"/>
        <v>3643.090909090909</v>
      </c>
      <c r="F113" s="523">
        <f t="shared" si="45"/>
        <v>122993.30853814272</v>
      </c>
      <c r="G113" s="523">
        <f t="shared" si="46"/>
        <v>124814.85399268818</v>
      </c>
      <c r="H113" s="526">
        <f t="shared" si="47"/>
        <v>19040.882388376642</v>
      </c>
      <c r="I113" s="577">
        <f t="shared" si="48"/>
        <v>19040.882388376642</v>
      </c>
      <c r="J113" s="514">
        <f t="shared" si="40"/>
        <v>0</v>
      </c>
      <c r="K113" s="514"/>
      <c r="L113" s="525"/>
      <c r="M113" s="514">
        <f t="shared" si="33"/>
        <v>0</v>
      </c>
      <c r="N113" s="525"/>
      <c r="O113" s="514">
        <f t="shared" si="34"/>
        <v>0</v>
      </c>
      <c r="P113" s="514">
        <f t="shared" si="35"/>
        <v>0</v>
      </c>
    </row>
    <row r="114" spans="2:16" ht="12.5">
      <c r="B114" s="195" t="str">
        <f t="shared" si="36"/>
        <v/>
      </c>
      <c r="C114" s="507">
        <f>IF(D93="","-",+C113+1)</f>
        <v>2025</v>
      </c>
      <c r="D114" s="374">
        <f>IF(F113+SUM(E$99:E113)=D$92,F113,D$92-SUM(E$99:E113))</f>
        <v>122993.30853814272</v>
      </c>
      <c r="E114" s="522">
        <f t="shared" si="44"/>
        <v>3643.090909090909</v>
      </c>
      <c r="F114" s="523">
        <f t="shared" si="45"/>
        <v>119350.21762905181</v>
      </c>
      <c r="G114" s="523">
        <f t="shared" si="46"/>
        <v>121171.76308359727</v>
      </c>
      <c r="H114" s="526">
        <f t="shared" si="47"/>
        <v>18591.452273579973</v>
      </c>
      <c r="I114" s="577">
        <f t="shared" si="48"/>
        <v>18591.452273579973</v>
      </c>
      <c r="J114" s="514">
        <f t="shared" si="40"/>
        <v>0</v>
      </c>
      <c r="K114" s="514"/>
      <c r="L114" s="525"/>
      <c r="M114" s="514">
        <f t="shared" si="33"/>
        <v>0</v>
      </c>
      <c r="N114" s="525"/>
      <c r="O114" s="514">
        <f t="shared" si="34"/>
        <v>0</v>
      </c>
      <c r="P114" s="514">
        <f t="shared" si="35"/>
        <v>0</v>
      </c>
    </row>
    <row r="115" spans="2:16" ht="12.5">
      <c r="B115" s="195" t="str">
        <f t="shared" si="36"/>
        <v/>
      </c>
      <c r="C115" s="507">
        <f>IF(D93="","-",+C114+1)</f>
        <v>2026</v>
      </c>
      <c r="D115" s="374">
        <f>IF(F114+SUM(E$99:E114)=D$92,F114,D$92-SUM(E$99:E114))</f>
        <v>119350.21762905181</v>
      </c>
      <c r="E115" s="522">
        <f t="shared" si="44"/>
        <v>3643.090909090909</v>
      </c>
      <c r="F115" s="523">
        <f t="shared" si="45"/>
        <v>115707.1267199609</v>
      </c>
      <c r="G115" s="523">
        <f t="shared" si="46"/>
        <v>117528.67217450636</v>
      </c>
      <c r="H115" s="526">
        <f t="shared" si="47"/>
        <v>18142.022158783304</v>
      </c>
      <c r="I115" s="577">
        <f t="shared" si="48"/>
        <v>18142.022158783304</v>
      </c>
      <c r="J115" s="514">
        <f t="shared" si="40"/>
        <v>0</v>
      </c>
      <c r="K115" s="514"/>
      <c r="L115" s="525"/>
      <c r="M115" s="514">
        <f t="shared" si="33"/>
        <v>0</v>
      </c>
      <c r="N115" s="525"/>
      <c r="O115" s="514">
        <f t="shared" si="34"/>
        <v>0</v>
      </c>
      <c r="P115" s="514">
        <f t="shared" si="35"/>
        <v>0</v>
      </c>
    </row>
    <row r="116" spans="2:16" ht="12.5">
      <c r="B116" s="195" t="str">
        <f t="shared" si="36"/>
        <v/>
      </c>
      <c r="C116" s="507">
        <f>IF(D93="","-",+C115+1)</f>
        <v>2027</v>
      </c>
      <c r="D116" s="374">
        <f>IF(F115+SUM(E$99:E115)=D$92,F115,D$92-SUM(E$99:E115))</f>
        <v>115707.1267199609</v>
      </c>
      <c r="E116" s="522">
        <f t="shared" si="44"/>
        <v>3643.090909090909</v>
      </c>
      <c r="F116" s="523">
        <f t="shared" si="45"/>
        <v>112064.03581086999</v>
      </c>
      <c r="G116" s="523">
        <f t="shared" si="46"/>
        <v>113885.58126541544</v>
      </c>
      <c r="H116" s="526">
        <f t="shared" si="47"/>
        <v>17692.592043986635</v>
      </c>
      <c r="I116" s="577">
        <f t="shared" si="48"/>
        <v>17692.592043986635</v>
      </c>
      <c r="J116" s="514">
        <f t="shared" si="40"/>
        <v>0</v>
      </c>
      <c r="K116" s="514"/>
      <c r="L116" s="525"/>
      <c r="M116" s="514">
        <f t="shared" si="33"/>
        <v>0</v>
      </c>
      <c r="N116" s="525"/>
      <c r="O116" s="514">
        <f t="shared" si="34"/>
        <v>0</v>
      </c>
      <c r="P116" s="514">
        <f t="shared" si="35"/>
        <v>0</v>
      </c>
    </row>
    <row r="117" spans="2:16" ht="12.5">
      <c r="B117" s="195" t="str">
        <f t="shared" si="36"/>
        <v/>
      </c>
      <c r="C117" s="507">
        <f>IF(D93="","-",+C116+1)</f>
        <v>2028</v>
      </c>
      <c r="D117" s="374">
        <f>IF(F116+SUM(E$99:E116)=D$92,F116,D$92-SUM(E$99:E116))</f>
        <v>112064.03581086999</v>
      </c>
      <c r="E117" s="522">
        <f t="shared" si="44"/>
        <v>3643.090909090909</v>
      </c>
      <c r="F117" s="523">
        <f t="shared" si="45"/>
        <v>108420.94490177908</v>
      </c>
      <c r="G117" s="523">
        <f t="shared" si="46"/>
        <v>110242.49035632453</v>
      </c>
      <c r="H117" s="526">
        <f t="shared" si="47"/>
        <v>17243.161929189966</v>
      </c>
      <c r="I117" s="577">
        <f t="shared" si="48"/>
        <v>17243.161929189966</v>
      </c>
      <c r="J117" s="514">
        <f t="shared" si="40"/>
        <v>0</v>
      </c>
      <c r="K117" s="514"/>
      <c r="L117" s="525"/>
      <c r="M117" s="514">
        <f t="shared" si="33"/>
        <v>0</v>
      </c>
      <c r="N117" s="525"/>
      <c r="O117" s="514">
        <f t="shared" si="34"/>
        <v>0</v>
      </c>
      <c r="P117" s="514">
        <f t="shared" si="35"/>
        <v>0</v>
      </c>
    </row>
    <row r="118" spans="2:16" ht="12.5">
      <c r="B118" s="195" t="str">
        <f t="shared" si="36"/>
        <v/>
      </c>
      <c r="C118" s="507">
        <f>IF(D93="","-",+C117+1)</f>
        <v>2029</v>
      </c>
      <c r="D118" s="374">
        <f>IF(F117+SUM(E$99:E117)=D$92,F117,D$92-SUM(E$99:E117))</f>
        <v>108420.94490177908</v>
      </c>
      <c r="E118" s="522">
        <f t="shared" si="44"/>
        <v>3643.090909090909</v>
      </c>
      <c r="F118" s="523">
        <f t="shared" si="45"/>
        <v>104777.85399268816</v>
      </c>
      <c r="G118" s="523">
        <f t="shared" si="46"/>
        <v>106599.39944723362</v>
      </c>
      <c r="H118" s="526">
        <f t="shared" si="47"/>
        <v>16793.731814393297</v>
      </c>
      <c r="I118" s="577">
        <f t="shared" si="48"/>
        <v>16793.731814393297</v>
      </c>
      <c r="J118" s="514">
        <f t="shared" si="40"/>
        <v>0</v>
      </c>
      <c r="K118" s="514"/>
      <c r="L118" s="525"/>
      <c r="M118" s="514">
        <f t="shared" si="33"/>
        <v>0</v>
      </c>
      <c r="N118" s="525"/>
      <c r="O118" s="514">
        <f t="shared" si="34"/>
        <v>0</v>
      </c>
      <c r="P118" s="514">
        <f t="shared" si="35"/>
        <v>0</v>
      </c>
    </row>
    <row r="119" spans="2:16" ht="12.5">
      <c r="B119" s="195" t="str">
        <f t="shared" si="36"/>
        <v/>
      </c>
      <c r="C119" s="507">
        <f>IF(D93="","-",+C118+1)</f>
        <v>2030</v>
      </c>
      <c r="D119" s="374">
        <f>IF(F118+SUM(E$99:E118)=D$92,F118,D$92-SUM(E$99:E118))</f>
        <v>104777.85399268816</v>
      </c>
      <c r="E119" s="522">
        <f t="shared" si="44"/>
        <v>3643.090909090909</v>
      </c>
      <c r="F119" s="523">
        <f t="shared" si="45"/>
        <v>101134.76308359725</v>
      </c>
      <c r="G119" s="523">
        <f t="shared" si="46"/>
        <v>102956.30853814271</v>
      </c>
      <c r="H119" s="526">
        <f t="shared" si="47"/>
        <v>16344.301699596628</v>
      </c>
      <c r="I119" s="577">
        <f t="shared" si="48"/>
        <v>16344.301699596628</v>
      </c>
      <c r="J119" s="514">
        <f t="shared" si="40"/>
        <v>0</v>
      </c>
      <c r="K119" s="514"/>
      <c r="L119" s="525"/>
      <c r="M119" s="514">
        <f t="shared" si="33"/>
        <v>0</v>
      </c>
      <c r="N119" s="525"/>
      <c r="O119" s="514">
        <f t="shared" si="34"/>
        <v>0</v>
      </c>
      <c r="P119" s="514">
        <f t="shared" si="35"/>
        <v>0</v>
      </c>
    </row>
    <row r="120" spans="2:16" ht="12.5">
      <c r="B120" s="195" t="str">
        <f t="shared" si="36"/>
        <v/>
      </c>
      <c r="C120" s="507">
        <f>IF(D93="","-",+C119+1)</f>
        <v>2031</v>
      </c>
      <c r="D120" s="374">
        <f>IF(F119+SUM(E$99:E119)=D$92,F119,D$92-SUM(E$99:E119))</f>
        <v>101134.76308359725</v>
      </c>
      <c r="E120" s="522">
        <f t="shared" si="44"/>
        <v>3643.090909090909</v>
      </c>
      <c r="F120" s="523">
        <f t="shared" si="45"/>
        <v>97491.672174506341</v>
      </c>
      <c r="G120" s="523">
        <f t="shared" si="46"/>
        <v>99313.217629051796</v>
      </c>
      <c r="H120" s="526">
        <f t="shared" si="47"/>
        <v>15894.871584799959</v>
      </c>
      <c r="I120" s="577">
        <f t="shared" si="48"/>
        <v>15894.871584799959</v>
      </c>
      <c r="J120" s="514">
        <f t="shared" si="40"/>
        <v>0</v>
      </c>
      <c r="K120" s="514"/>
      <c r="L120" s="525"/>
      <c r="M120" s="514">
        <f t="shared" si="33"/>
        <v>0</v>
      </c>
      <c r="N120" s="525"/>
      <c r="O120" s="514">
        <f t="shared" si="34"/>
        <v>0</v>
      </c>
      <c r="P120" s="514">
        <f t="shared" si="35"/>
        <v>0</v>
      </c>
    </row>
    <row r="121" spans="2:16" ht="12.5">
      <c r="B121" s="195" t="str">
        <f t="shared" si="36"/>
        <v/>
      </c>
      <c r="C121" s="507">
        <f>IF(D93="","-",+C120+1)</f>
        <v>2032</v>
      </c>
      <c r="D121" s="374">
        <f>IF(F120+SUM(E$99:E120)=D$92,F120,D$92-SUM(E$99:E120))</f>
        <v>97491.672174506341</v>
      </c>
      <c r="E121" s="522">
        <f t="shared" si="44"/>
        <v>3643.090909090909</v>
      </c>
      <c r="F121" s="523">
        <f t="shared" si="45"/>
        <v>93848.581265415429</v>
      </c>
      <c r="G121" s="523">
        <f t="shared" si="46"/>
        <v>95670.126719960885</v>
      </c>
      <c r="H121" s="526">
        <f t="shared" si="47"/>
        <v>15445.44147000329</v>
      </c>
      <c r="I121" s="577">
        <f t="shared" si="48"/>
        <v>15445.44147000329</v>
      </c>
      <c r="J121" s="514">
        <f t="shared" si="40"/>
        <v>0</v>
      </c>
      <c r="K121" s="514"/>
      <c r="L121" s="525"/>
      <c r="M121" s="514">
        <f t="shared" si="33"/>
        <v>0</v>
      </c>
      <c r="N121" s="525"/>
      <c r="O121" s="514">
        <f t="shared" si="34"/>
        <v>0</v>
      </c>
      <c r="P121" s="514">
        <f t="shared" si="35"/>
        <v>0</v>
      </c>
    </row>
    <row r="122" spans="2:16" ht="12.5">
      <c r="B122" s="195" t="str">
        <f t="shared" si="36"/>
        <v/>
      </c>
      <c r="C122" s="507">
        <f>IF(D93="","-",+C121+1)</f>
        <v>2033</v>
      </c>
      <c r="D122" s="374">
        <f>IF(F121+SUM(E$99:E121)=D$92,F121,D$92-SUM(E$99:E121))</f>
        <v>93848.581265415429</v>
      </c>
      <c r="E122" s="522">
        <f t="shared" si="44"/>
        <v>3643.090909090909</v>
      </c>
      <c r="F122" s="523">
        <f t="shared" si="45"/>
        <v>90205.490356324517</v>
      </c>
      <c r="G122" s="523">
        <f t="shared" si="46"/>
        <v>92027.035810869973</v>
      </c>
      <c r="H122" s="526">
        <f t="shared" si="47"/>
        <v>14996.011355206621</v>
      </c>
      <c r="I122" s="577">
        <f t="shared" si="48"/>
        <v>14996.011355206621</v>
      </c>
      <c r="J122" s="514">
        <f t="shared" si="40"/>
        <v>0</v>
      </c>
      <c r="K122" s="514"/>
      <c r="L122" s="525"/>
      <c r="M122" s="514">
        <f t="shared" si="33"/>
        <v>0</v>
      </c>
      <c r="N122" s="525"/>
      <c r="O122" s="514">
        <f t="shared" si="34"/>
        <v>0</v>
      </c>
      <c r="P122" s="514">
        <f t="shared" si="35"/>
        <v>0</v>
      </c>
    </row>
    <row r="123" spans="2:16" ht="12.5">
      <c r="B123" s="195" t="str">
        <f t="shared" si="36"/>
        <v/>
      </c>
      <c r="C123" s="507">
        <f>IF(D93="","-",+C122+1)</f>
        <v>2034</v>
      </c>
      <c r="D123" s="374">
        <f>IF(F122+SUM(E$99:E122)=D$92,F122,D$92-SUM(E$99:E122))</f>
        <v>90205.490356324517</v>
      </c>
      <c r="E123" s="522">
        <f t="shared" si="44"/>
        <v>3643.090909090909</v>
      </c>
      <c r="F123" s="523">
        <f t="shared" si="45"/>
        <v>86562.399447233605</v>
      </c>
      <c r="G123" s="523">
        <f t="shared" si="46"/>
        <v>88383.944901779061</v>
      </c>
      <c r="H123" s="526">
        <f t="shared" si="47"/>
        <v>14546.581240409952</v>
      </c>
      <c r="I123" s="577">
        <f t="shared" si="48"/>
        <v>14546.581240409952</v>
      </c>
      <c r="J123" s="514">
        <f t="shared" si="40"/>
        <v>0</v>
      </c>
      <c r="K123" s="514"/>
      <c r="L123" s="525"/>
      <c r="M123" s="514">
        <f t="shared" si="33"/>
        <v>0</v>
      </c>
      <c r="N123" s="525"/>
      <c r="O123" s="514">
        <f t="shared" si="34"/>
        <v>0</v>
      </c>
      <c r="P123" s="514">
        <f t="shared" si="35"/>
        <v>0</v>
      </c>
    </row>
    <row r="124" spans="2:16" ht="12.5">
      <c r="B124" s="195" t="str">
        <f t="shared" si="36"/>
        <v/>
      </c>
      <c r="C124" s="507">
        <f>IF(D93="","-",+C123+1)</f>
        <v>2035</v>
      </c>
      <c r="D124" s="374">
        <f>IF(F123+SUM(E$99:E123)=D$92,F123,D$92-SUM(E$99:E123))</f>
        <v>86562.399447233605</v>
      </c>
      <c r="E124" s="522">
        <f t="shared" si="44"/>
        <v>3643.090909090909</v>
      </c>
      <c r="F124" s="523">
        <f t="shared" si="45"/>
        <v>82919.308538142694</v>
      </c>
      <c r="G124" s="523">
        <f t="shared" si="46"/>
        <v>84740.853992688149</v>
      </c>
      <c r="H124" s="526">
        <f t="shared" si="47"/>
        <v>14097.15112561328</v>
      </c>
      <c r="I124" s="577">
        <f t="shared" si="48"/>
        <v>14097.15112561328</v>
      </c>
      <c r="J124" s="514">
        <f t="shared" si="40"/>
        <v>0</v>
      </c>
      <c r="K124" s="514"/>
      <c r="L124" s="525"/>
      <c r="M124" s="514">
        <f t="shared" si="33"/>
        <v>0</v>
      </c>
      <c r="N124" s="525"/>
      <c r="O124" s="514">
        <f t="shared" si="34"/>
        <v>0</v>
      </c>
      <c r="P124" s="514">
        <f t="shared" si="35"/>
        <v>0</v>
      </c>
    </row>
    <row r="125" spans="2:16" ht="12.5">
      <c r="B125" s="195" t="str">
        <f t="shared" si="36"/>
        <v/>
      </c>
      <c r="C125" s="507">
        <f>IF(D93="","-",+C124+1)</f>
        <v>2036</v>
      </c>
      <c r="D125" s="374">
        <f>IF(F124+SUM(E$99:E124)=D$92,F124,D$92-SUM(E$99:E124))</f>
        <v>82919.308538142694</v>
      </c>
      <c r="E125" s="522">
        <f t="shared" si="44"/>
        <v>3643.090909090909</v>
      </c>
      <c r="F125" s="523">
        <f t="shared" si="45"/>
        <v>79276.217629051782</v>
      </c>
      <c r="G125" s="523">
        <f t="shared" si="46"/>
        <v>81097.763083597238</v>
      </c>
      <c r="H125" s="526">
        <f t="shared" si="47"/>
        <v>13647.721010816611</v>
      </c>
      <c r="I125" s="577">
        <f t="shared" si="48"/>
        <v>13647.721010816611</v>
      </c>
      <c r="J125" s="514">
        <f t="shared" si="40"/>
        <v>0</v>
      </c>
      <c r="K125" s="514"/>
      <c r="L125" s="525"/>
      <c r="M125" s="514">
        <f t="shared" si="33"/>
        <v>0</v>
      </c>
      <c r="N125" s="525"/>
      <c r="O125" s="514">
        <f t="shared" si="34"/>
        <v>0</v>
      </c>
      <c r="P125" s="514">
        <f t="shared" si="35"/>
        <v>0</v>
      </c>
    </row>
    <row r="126" spans="2:16" ht="12.5">
      <c r="B126" s="195" t="str">
        <f t="shared" si="36"/>
        <v/>
      </c>
      <c r="C126" s="507">
        <f>IF(D93="","-",+C125+1)</f>
        <v>2037</v>
      </c>
      <c r="D126" s="374">
        <f>IF(F125+SUM(E$99:E125)=D$92,F125,D$92-SUM(E$99:E125))</f>
        <v>79276.217629051782</v>
      </c>
      <c r="E126" s="522">
        <f t="shared" si="44"/>
        <v>3643.090909090909</v>
      </c>
      <c r="F126" s="523">
        <f t="shared" si="45"/>
        <v>75633.12671996087</v>
      </c>
      <c r="G126" s="523">
        <f t="shared" si="46"/>
        <v>77454.672174506326</v>
      </c>
      <c r="H126" s="526">
        <f t="shared" si="47"/>
        <v>13198.290896019942</v>
      </c>
      <c r="I126" s="577">
        <f t="shared" si="48"/>
        <v>13198.290896019942</v>
      </c>
      <c r="J126" s="514">
        <f t="shared" si="40"/>
        <v>0</v>
      </c>
      <c r="K126" s="514"/>
      <c r="L126" s="525"/>
      <c r="M126" s="514">
        <f t="shared" si="33"/>
        <v>0</v>
      </c>
      <c r="N126" s="525"/>
      <c r="O126" s="514">
        <f t="shared" si="34"/>
        <v>0</v>
      </c>
      <c r="P126" s="514">
        <f t="shared" si="35"/>
        <v>0</v>
      </c>
    </row>
    <row r="127" spans="2:16" ht="12.5">
      <c r="B127" s="195" t="str">
        <f t="shared" si="36"/>
        <v/>
      </c>
      <c r="C127" s="507">
        <f>IF(D93="","-",+C126+1)</f>
        <v>2038</v>
      </c>
      <c r="D127" s="374">
        <f>IF(F126+SUM(E$99:E126)=D$92,F126,D$92-SUM(E$99:E126))</f>
        <v>75633.12671996087</v>
      </c>
      <c r="E127" s="522">
        <f t="shared" si="44"/>
        <v>3643.090909090909</v>
      </c>
      <c r="F127" s="523">
        <f t="shared" si="45"/>
        <v>71990.035810869958</v>
      </c>
      <c r="G127" s="523">
        <f t="shared" si="46"/>
        <v>73811.581265415414</v>
      </c>
      <c r="H127" s="526">
        <f t="shared" si="47"/>
        <v>12748.860781223273</v>
      </c>
      <c r="I127" s="577">
        <f t="shared" si="48"/>
        <v>12748.860781223273</v>
      </c>
      <c r="J127" s="514">
        <f t="shared" si="40"/>
        <v>0</v>
      </c>
      <c r="K127" s="514"/>
      <c r="L127" s="525"/>
      <c r="M127" s="514">
        <f t="shared" si="33"/>
        <v>0</v>
      </c>
      <c r="N127" s="525"/>
      <c r="O127" s="514">
        <f t="shared" si="34"/>
        <v>0</v>
      </c>
      <c r="P127" s="514">
        <f t="shared" si="35"/>
        <v>0</v>
      </c>
    </row>
    <row r="128" spans="2:16" ht="12.5">
      <c r="B128" s="195" t="str">
        <f t="shared" si="36"/>
        <v/>
      </c>
      <c r="C128" s="507">
        <f>IF(D93="","-",+C127+1)</f>
        <v>2039</v>
      </c>
      <c r="D128" s="374">
        <f>IF(F127+SUM(E$99:E127)=D$92,F127,D$92-SUM(E$99:E127))</f>
        <v>71990.035810869958</v>
      </c>
      <c r="E128" s="522">
        <f t="shared" si="44"/>
        <v>3643.090909090909</v>
      </c>
      <c r="F128" s="523">
        <f t="shared" si="45"/>
        <v>68346.944901779047</v>
      </c>
      <c r="G128" s="523">
        <f t="shared" si="46"/>
        <v>70168.490356324502</v>
      </c>
      <c r="H128" s="526">
        <f t="shared" si="47"/>
        <v>12299.430666426604</v>
      </c>
      <c r="I128" s="577">
        <f t="shared" si="48"/>
        <v>12299.430666426604</v>
      </c>
      <c r="J128" s="514">
        <f t="shared" si="40"/>
        <v>0</v>
      </c>
      <c r="K128" s="514"/>
      <c r="L128" s="525"/>
      <c r="M128" s="514">
        <f t="shared" si="33"/>
        <v>0</v>
      </c>
      <c r="N128" s="525"/>
      <c r="O128" s="514">
        <f t="shared" si="34"/>
        <v>0</v>
      </c>
      <c r="P128" s="514">
        <f t="shared" si="35"/>
        <v>0</v>
      </c>
    </row>
    <row r="129" spans="2:16" ht="12.5">
      <c r="B129" s="195" t="str">
        <f t="shared" si="36"/>
        <v/>
      </c>
      <c r="C129" s="507">
        <f>IF(D93="","-",+C128+1)</f>
        <v>2040</v>
      </c>
      <c r="D129" s="374">
        <f>IF(F128+SUM(E$99:E128)=D$92,F128,D$92-SUM(E$99:E128))</f>
        <v>68346.944901779047</v>
      </c>
      <c r="E129" s="522">
        <f t="shared" si="44"/>
        <v>3643.090909090909</v>
      </c>
      <c r="F129" s="523">
        <f t="shared" si="45"/>
        <v>64703.853992688135</v>
      </c>
      <c r="G129" s="523">
        <f t="shared" si="46"/>
        <v>66525.399447233591</v>
      </c>
      <c r="H129" s="526">
        <f t="shared" si="47"/>
        <v>11850.000551629935</v>
      </c>
      <c r="I129" s="577">
        <f t="shared" si="48"/>
        <v>11850.000551629935</v>
      </c>
      <c r="J129" s="514">
        <f t="shared" si="40"/>
        <v>0</v>
      </c>
      <c r="K129" s="514"/>
      <c r="L129" s="525"/>
      <c r="M129" s="514">
        <f t="shared" si="33"/>
        <v>0</v>
      </c>
      <c r="N129" s="525"/>
      <c r="O129" s="514">
        <f t="shared" si="34"/>
        <v>0</v>
      </c>
      <c r="P129" s="514">
        <f t="shared" si="35"/>
        <v>0</v>
      </c>
    </row>
    <row r="130" spans="2:16" ht="12.5">
      <c r="B130" s="195" t="str">
        <f t="shared" si="36"/>
        <v/>
      </c>
      <c r="C130" s="507">
        <f>IF(D93="","-",+C129+1)</f>
        <v>2041</v>
      </c>
      <c r="D130" s="374">
        <f>IF(F129+SUM(E$99:E129)=D$92,F129,D$92-SUM(E$99:E129))</f>
        <v>64703.853992688135</v>
      </c>
      <c r="E130" s="522">
        <f t="shared" si="44"/>
        <v>3643.090909090909</v>
      </c>
      <c r="F130" s="523">
        <f t="shared" si="45"/>
        <v>61060.763083597223</v>
      </c>
      <c r="G130" s="523">
        <f t="shared" si="46"/>
        <v>62882.308538142679</v>
      </c>
      <c r="H130" s="526">
        <f t="shared" si="47"/>
        <v>11400.570436833266</v>
      </c>
      <c r="I130" s="577">
        <f t="shared" si="48"/>
        <v>11400.570436833266</v>
      </c>
      <c r="J130" s="514">
        <f t="shared" si="40"/>
        <v>0</v>
      </c>
      <c r="K130" s="514"/>
      <c r="L130" s="525"/>
      <c r="M130" s="514">
        <f t="shared" si="33"/>
        <v>0</v>
      </c>
      <c r="N130" s="525"/>
      <c r="O130" s="514">
        <f t="shared" si="34"/>
        <v>0</v>
      </c>
      <c r="P130" s="514">
        <f t="shared" si="35"/>
        <v>0</v>
      </c>
    </row>
    <row r="131" spans="2:16" ht="12.5">
      <c r="B131" s="195" t="str">
        <f t="shared" si="36"/>
        <v/>
      </c>
      <c r="C131" s="507">
        <f>IF(D93="","-",+C130+1)</f>
        <v>2042</v>
      </c>
      <c r="D131" s="374">
        <f>IF(F130+SUM(E$99:E130)=D$92,F130,D$92-SUM(E$99:E130))</f>
        <v>61060.763083597223</v>
      </c>
      <c r="E131" s="522">
        <f t="shared" si="44"/>
        <v>3643.090909090909</v>
      </c>
      <c r="F131" s="523">
        <f t="shared" si="45"/>
        <v>57417.672174506311</v>
      </c>
      <c r="G131" s="523">
        <f t="shared" si="46"/>
        <v>59239.217629051767</v>
      </c>
      <c r="H131" s="526">
        <f t="shared" si="47"/>
        <v>10951.140322036597</v>
      </c>
      <c r="I131" s="577">
        <f t="shared" si="48"/>
        <v>10951.140322036597</v>
      </c>
      <c r="J131" s="514">
        <f t="shared" si="40"/>
        <v>0</v>
      </c>
      <c r="K131" s="514"/>
      <c r="L131" s="525"/>
      <c r="M131" s="514">
        <f t="shared" ref="M131:M154" si="49">IF(L541&lt;&gt;0,+H541-L541,0)</f>
        <v>0</v>
      </c>
      <c r="N131" s="525"/>
      <c r="O131" s="514">
        <f t="shared" ref="O131:O154" si="50">IF(N541&lt;&gt;0,+I541-N541,0)</f>
        <v>0</v>
      </c>
      <c r="P131" s="514">
        <f t="shared" ref="P131:P154" si="51">+O541-M541</f>
        <v>0</v>
      </c>
    </row>
    <row r="132" spans="2:16" ht="12.5">
      <c r="B132" s="195" t="str">
        <f t="shared" si="36"/>
        <v/>
      </c>
      <c r="C132" s="507">
        <f>IF(D93="","-",+C131+1)</f>
        <v>2043</v>
      </c>
      <c r="D132" s="374">
        <f>IF(F131+SUM(E$99:E131)=D$92,F131,D$92-SUM(E$99:E131))</f>
        <v>57417.672174506311</v>
      </c>
      <c r="E132" s="522">
        <f t="shared" si="44"/>
        <v>3643.090909090909</v>
      </c>
      <c r="F132" s="523">
        <f t="shared" si="45"/>
        <v>53774.5812654154</v>
      </c>
      <c r="G132" s="523">
        <f t="shared" si="46"/>
        <v>55596.126719960856</v>
      </c>
      <c r="H132" s="526">
        <f t="shared" si="47"/>
        <v>10501.710207239928</v>
      </c>
      <c r="I132" s="577">
        <f t="shared" si="48"/>
        <v>10501.710207239928</v>
      </c>
      <c r="J132" s="514">
        <f t="shared" si="40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</row>
    <row r="133" spans="2:16" ht="12.5">
      <c r="B133" s="195" t="str">
        <f t="shared" si="36"/>
        <v/>
      </c>
      <c r="C133" s="507">
        <f>IF(D93="","-",+C132+1)</f>
        <v>2044</v>
      </c>
      <c r="D133" s="374">
        <f>IF(F132+SUM(E$99:E132)=D$92,F132,D$92-SUM(E$99:E132))</f>
        <v>53774.5812654154</v>
      </c>
      <c r="E133" s="522">
        <f t="shared" si="44"/>
        <v>3643.090909090909</v>
      </c>
      <c r="F133" s="523">
        <f t="shared" si="45"/>
        <v>50131.490356324488</v>
      </c>
      <c r="G133" s="523">
        <f t="shared" si="46"/>
        <v>51953.035810869944</v>
      </c>
      <c r="H133" s="526">
        <f t="shared" si="47"/>
        <v>10052.280092443259</v>
      </c>
      <c r="I133" s="577">
        <f t="shared" si="48"/>
        <v>10052.280092443259</v>
      </c>
      <c r="J133" s="514">
        <f t="shared" si="40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</row>
    <row r="134" spans="2:16" ht="12.5">
      <c r="B134" s="195" t="str">
        <f t="shared" si="36"/>
        <v/>
      </c>
      <c r="C134" s="507">
        <f>IF(D93="","-",+C133+1)</f>
        <v>2045</v>
      </c>
      <c r="D134" s="374">
        <f>IF(F133+SUM(E$99:E133)=D$92,F133,D$92-SUM(E$99:E133))</f>
        <v>50131.490356324488</v>
      </c>
      <c r="E134" s="522">
        <f t="shared" si="44"/>
        <v>3643.090909090909</v>
      </c>
      <c r="F134" s="523">
        <f t="shared" si="45"/>
        <v>46488.399447233576</v>
      </c>
      <c r="G134" s="523">
        <f t="shared" si="46"/>
        <v>48309.944901779032</v>
      </c>
      <c r="H134" s="526">
        <f t="shared" si="47"/>
        <v>9602.8499776465887</v>
      </c>
      <c r="I134" s="577">
        <f t="shared" si="48"/>
        <v>9602.8499776465887</v>
      </c>
      <c r="J134" s="514">
        <f t="shared" si="40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</row>
    <row r="135" spans="2:16" ht="12.5">
      <c r="B135" s="195" t="str">
        <f t="shared" si="36"/>
        <v/>
      </c>
      <c r="C135" s="507">
        <f>IF(D93="","-",+C134+1)</f>
        <v>2046</v>
      </c>
      <c r="D135" s="374">
        <f>IF(F134+SUM(E$99:E134)=D$92,F134,D$92-SUM(E$99:E134))</f>
        <v>46488.399447233576</v>
      </c>
      <c r="E135" s="522">
        <f t="shared" si="44"/>
        <v>3643.090909090909</v>
      </c>
      <c r="F135" s="523">
        <f t="shared" si="45"/>
        <v>42845.308538142664</v>
      </c>
      <c r="G135" s="523">
        <f t="shared" si="46"/>
        <v>44666.85399268812</v>
      </c>
      <c r="H135" s="526">
        <f t="shared" si="47"/>
        <v>9153.4198628499198</v>
      </c>
      <c r="I135" s="577">
        <f t="shared" si="48"/>
        <v>9153.4198628499198</v>
      </c>
      <c r="J135" s="514">
        <f t="shared" si="40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</row>
    <row r="136" spans="2:16" ht="12.5">
      <c r="B136" s="195" t="str">
        <f t="shared" si="36"/>
        <v/>
      </c>
      <c r="C136" s="507">
        <f>IF(D93="","-",+C135+1)</f>
        <v>2047</v>
      </c>
      <c r="D136" s="374">
        <f>IF(F135+SUM(E$99:E135)=D$92,F135,D$92-SUM(E$99:E135))</f>
        <v>42845.308538142664</v>
      </c>
      <c r="E136" s="522">
        <f t="shared" si="44"/>
        <v>3643.090909090909</v>
      </c>
      <c r="F136" s="523">
        <f t="shared" si="45"/>
        <v>39202.217629051753</v>
      </c>
      <c r="G136" s="523">
        <f t="shared" si="46"/>
        <v>41023.763083597209</v>
      </c>
      <c r="H136" s="526">
        <f t="shared" si="47"/>
        <v>8703.9897480532491</v>
      </c>
      <c r="I136" s="577">
        <f t="shared" si="48"/>
        <v>8703.9897480532491</v>
      </c>
      <c r="J136" s="514">
        <f t="shared" si="40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</row>
    <row r="137" spans="2:16" ht="12.5">
      <c r="B137" s="195" t="str">
        <f t="shared" si="36"/>
        <v/>
      </c>
      <c r="C137" s="507">
        <f>IF(D93="","-",+C136+1)</f>
        <v>2048</v>
      </c>
      <c r="D137" s="374">
        <f>IF(F136+SUM(E$99:E136)=D$92,F136,D$92-SUM(E$99:E136))</f>
        <v>39202.217629051753</v>
      </c>
      <c r="E137" s="522">
        <f t="shared" si="44"/>
        <v>3643.090909090909</v>
      </c>
      <c r="F137" s="523">
        <f t="shared" si="45"/>
        <v>35559.126719960841</v>
      </c>
      <c r="G137" s="523">
        <f t="shared" si="46"/>
        <v>37380.672174506297</v>
      </c>
      <c r="H137" s="526">
        <f t="shared" si="47"/>
        <v>8254.5596332565801</v>
      </c>
      <c r="I137" s="577">
        <f t="shared" si="48"/>
        <v>8254.5596332565801</v>
      </c>
      <c r="J137" s="514">
        <f t="shared" si="40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</row>
    <row r="138" spans="2:16" ht="12.5">
      <c r="B138" s="195" t="str">
        <f t="shared" si="36"/>
        <v/>
      </c>
      <c r="C138" s="507">
        <f>IF(D93="","-",+C137+1)</f>
        <v>2049</v>
      </c>
      <c r="D138" s="374">
        <f>IF(F137+SUM(E$99:E137)=D$92,F137,D$92-SUM(E$99:E137))</f>
        <v>35559.126719960841</v>
      </c>
      <c r="E138" s="522">
        <f t="shared" si="44"/>
        <v>3643.090909090909</v>
      </c>
      <c r="F138" s="523">
        <f t="shared" si="45"/>
        <v>31916.035810869933</v>
      </c>
      <c r="G138" s="523">
        <f t="shared" si="46"/>
        <v>33737.581265415385</v>
      </c>
      <c r="H138" s="526">
        <f t="shared" si="47"/>
        <v>7805.1295184599121</v>
      </c>
      <c r="I138" s="577">
        <f t="shared" si="48"/>
        <v>7805.1295184599121</v>
      </c>
      <c r="J138" s="514">
        <f t="shared" si="40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</row>
    <row r="139" spans="2:16" ht="12.5">
      <c r="B139" s="195" t="str">
        <f t="shared" si="36"/>
        <v/>
      </c>
      <c r="C139" s="507">
        <f>IF(D93="","-",+C138+1)</f>
        <v>2050</v>
      </c>
      <c r="D139" s="374">
        <f>IF(F138+SUM(E$99:E138)=D$92,F138,D$92-SUM(E$99:E138))</f>
        <v>31916.035810869933</v>
      </c>
      <c r="E139" s="522">
        <f t="shared" si="44"/>
        <v>3643.090909090909</v>
      </c>
      <c r="F139" s="523">
        <f t="shared" si="45"/>
        <v>28272.944901779025</v>
      </c>
      <c r="G139" s="523">
        <f t="shared" si="46"/>
        <v>30094.490356324481</v>
      </c>
      <c r="H139" s="526">
        <f t="shared" si="47"/>
        <v>7355.6994036632441</v>
      </c>
      <c r="I139" s="577">
        <f t="shared" si="48"/>
        <v>7355.6994036632441</v>
      </c>
      <c r="J139" s="514">
        <f t="shared" si="40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</row>
    <row r="140" spans="2:16" ht="12.5">
      <c r="B140" s="195" t="str">
        <f t="shared" si="36"/>
        <v/>
      </c>
      <c r="C140" s="507">
        <f>IF(D93="","-",+C139+1)</f>
        <v>2051</v>
      </c>
      <c r="D140" s="374">
        <f>IF(F139+SUM(E$99:E139)=D$92,F139,D$92-SUM(E$99:E139))</f>
        <v>28272.944901779025</v>
      </c>
      <c r="E140" s="522">
        <f t="shared" si="44"/>
        <v>3643.090909090909</v>
      </c>
      <c r="F140" s="523">
        <f t="shared" si="45"/>
        <v>24629.853992688117</v>
      </c>
      <c r="G140" s="523">
        <f t="shared" si="46"/>
        <v>26451.399447233569</v>
      </c>
      <c r="H140" s="526">
        <f t="shared" si="47"/>
        <v>6906.2692888665742</v>
      </c>
      <c r="I140" s="577">
        <f t="shared" si="48"/>
        <v>6906.2692888665742</v>
      </c>
      <c r="J140" s="514">
        <f t="shared" si="40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</row>
    <row r="141" spans="2:16" ht="12.5">
      <c r="B141" s="195" t="str">
        <f t="shared" si="36"/>
        <v/>
      </c>
      <c r="C141" s="507">
        <f>IF(D93="","-",+C140+1)</f>
        <v>2052</v>
      </c>
      <c r="D141" s="374">
        <f>IF(F140+SUM(E$99:E140)=D$92,F140,D$92-SUM(E$99:E140))</f>
        <v>24629.853992688117</v>
      </c>
      <c r="E141" s="522">
        <f t="shared" si="44"/>
        <v>3643.090909090909</v>
      </c>
      <c r="F141" s="523">
        <f t="shared" si="45"/>
        <v>20986.763083597209</v>
      </c>
      <c r="G141" s="523">
        <f t="shared" si="46"/>
        <v>22808.308538142664</v>
      </c>
      <c r="H141" s="526">
        <f t="shared" si="47"/>
        <v>6456.8391740699062</v>
      </c>
      <c r="I141" s="577">
        <f t="shared" si="48"/>
        <v>6456.8391740699062</v>
      </c>
      <c r="J141" s="514">
        <f t="shared" si="40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</row>
    <row r="142" spans="2:16" ht="12.5">
      <c r="B142" s="195" t="str">
        <f t="shared" si="36"/>
        <v/>
      </c>
      <c r="C142" s="507">
        <f>IF(D93="","-",+C141+1)</f>
        <v>2053</v>
      </c>
      <c r="D142" s="374">
        <f>IF(F141+SUM(E$99:E141)=D$92,F141,D$92-SUM(E$99:E141))</f>
        <v>20986.763083597209</v>
      </c>
      <c r="E142" s="522">
        <f t="shared" si="44"/>
        <v>3643.090909090909</v>
      </c>
      <c r="F142" s="523">
        <f t="shared" si="45"/>
        <v>17343.672174506301</v>
      </c>
      <c r="G142" s="523">
        <f t="shared" si="46"/>
        <v>19165.217629051753</v>
      </c>
      <c r="H142" s="526">
        <f t="shared" si="47"/>
        <v>6007.4090592732373</v>
      </c>
      <c r="I142" s="577">
        <f t="shared" si="48"/>
        <v>6007.4090592732373</v>
      </c>
      <c r="J142" s="514">
        <f t="shared" si="40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</row>
    <row r="143" spans="2:16" ht="12.5">
      <c r="B143" s="195" t="str">
        <f t="shared" si="36"/>
        <v/>
      </c>
      <c r="C143" s="507">
        <f>IF(D93="","-",+C142+1)</f>
        <v>2054</v>
      </c>
      <c r="D143" s="374">
        <f>IF(F142+SUM(E$99:E142)=D$92,F142,D$92-SUM(E$99:E142))</f>
        <v>17343.672174506301</v>
      </c>
      <c r="E143" s="522">
        <f t="shared" si="44"/>
        <v>3643.090909090909</v>
      </c>
      <c r="F143" s="523">
        <f t="shared" si="45"/>
        <v>13700.581265415392</v>
      </c>
      <c r="G143" s="523">
        <f t="shared" si="46"/>
        <v>15522.126719960846</v>
      </c>
      <c r="H143" s="526">
        <f t="shared" si="47"/>
        <v>5557.9789444765684</v>
      </c>
      <c r="I143" s="577">
        <f t="shared" si="48"/>
        <v>5557.9789444765684</v>
      </c>
      <c r="J143" s="514">
        <f t="shared" si="40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</row>
    <row r="144" spans="2:16" ht="12.5">
      <c r="B144" s="195" t="str">
        <f t="shared" si="36"/>
        <v/>
      </c>
      <c r="C144" s="507">
        <f>IF(D93="","-",+C143+1)</f>
        <v>2055</v>
      </c>
      <c r="D144" s="374">
        <f>IF(F143+SUM(E$99:E143)=D$92,F143,D$92-SUM(E$99:E143))</f>
        <v>13700.581265415392</v>
      </c>
      <c r="E144" s="522">
        <f t="shared" si="44"/>
        <v>3643.090909090909</v>
      </c>
      <c r="F144" s="523">
        <f t="shared" si="45"/>
        <v>10057.490356324484</v>
      </c>
      <c r="G144" s="523">
        <f t="shared" si="46"/>
        <v>11879.035810869938</v>
      </c>
      <c r="H144" s="526">
        <f t="shared" si="47"/>
        <v>5108.5488296798994</v>
      </c>
      <c r="I144" s="577">
        <f t="shared" si="48"/>
        <v>5108.5488296798994</v>
      </c>
      <c r="J144" s="514">
        <f t="shared" si="40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</row>
    <row r="145" spans="2:16" ht="12.5">
      <c r="B145" s="195" t="str">
        <f t="shared" si="36"/>
        <v/>
      </c>
      <c r="C145" s="507">
        <f>IF(D93="","-",+C144+1)</f>
        <v>2056</v>
      </c>
      <c r="D145" s="374">
        <f>IF(F144+SUM(E$99:E144)=D$92,F144,D$92-SUM(E$99:E144))</f>
        <v>10057.490356324484</v>
      </c>
      <c r="E145" s="522">
        <f t="shared" si="44"/>
        <v>3643.090909090909</v>
      </c>
      <c r="F145" s="523">
        <f t="shared" si="45"/>
        <v>6414.3994472335753</v>
      </c>
      <c r="G145" s="523">
        <f t="shared" si="46"/>
        <v>8235.9449017790303</v>
      </c>
      <c r="H145" s="526">
        <f t="shared" si="47"/>
        <v>4659.1187148832305</v>
      </c>
      <c r="I145" s="577">
        <f t="shared" si="48"/>
        <v>4659.1187148832305</v>
      </c>
      <c r="J145" s="514">
        <f t="shared" si="40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</row>
    <row r="146" spans="2:16" ht="12.5">
      <c r="B146" s="195" t="str">
        <f t="shared" si="36"/>
        <v/>
      </c>
      <c r="C146" s="507">
        <f>IF(D93="","-",+C145+1)</f>
        <v>2057</v>
      </c>
      <c r="D146" s="374">
        <f>IF(F145+SUM(E$99:E145)=D$92,F145,D$92-SUM(E$99:E145))</f>
        <v>6414.3994472335753</v>
      </c>
      <c r="E146" s="522">
        <f t="shared" si="44"/>
        <v>3643.090909090909</v>
      </c>
      <c r="F146" s="523">
        <f t="shared" si="45"/>
        <v>2771.3085381426663</v>
      </c>
      <c r="G146" s="523">
        <f t="shared" si="46"/>
        <v>4592.8539926881203</v>
      </c>
      <c r="H146" s="526">
        <f t="shared" si="47"/>
        <v>4209.6886000865616</v>
      </c>
      <c r="I146" s="577">
        <f t="shared" si="48"/>
        <v>4209.6886000865616</v>
      </c>
      <c r="J146" s="514">
        <f t="shared" si="40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</row>
    <row r="147" spans="2:16" ht="12.5">
      <c r="B147" s="195" t="str">
        <f t="shared" si="36"/>
        <v/>
      </c>
      <c r="C147" s="507">
        <f>IF(D93="","-",+C146+1)</f>
        <v>2058</v>
      </c>
      <c r="D147" s="374">
        <f>IF(F146+SUM(E$99:E146)=D$92,F146,D$92-SUM(E$99:E146))</f>
        <v>2771.3085381426663</v>
      </c>
      <c r="E147" s="522">
        <f t="shared" si="44"/>
        <v>2771.3085381426663</v>
      </c>
      <c r="F147" s="523">
        <f t="shared" si="45"/>
        <v>0</v>
      </c>
      <c r="G147" s="523">
        <f t="shared" si="46"/>
        <v>1385.6542690713331</v>
      </c>
      <c r="H147" s="526">
        <f t="shared" si="47"/>
        <v>2942.2498549413253</v>
      </c>
      <c r="I147" s="577">
        <f t="shared" si="48"/>
        <v>2942.2498549413253</v>
      </c>
      <c r="J147" s="514">
        <f t="shared" si="40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</row>
    <row r="148" spans="2:16" ht="12.5">
      <c r="B148" s="195" t="str">
        <f t="shared" si="36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40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</row>
    <row r="149" spans="2:16" ht="12.5">
      <c r="B149" s="195" t="str">
        <f t="shared" si="36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40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</row>
    <row r="150" spans="2:16" ht="12.5">
      <c r="B150" s="195" t="str">
        <f t="shared" si="36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40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</row>
    <row r="151" spans="2:16" ht="12.5">
      <c r="B151" s="195" t="str">
        <f t="shared" si="36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40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</row>
    <row r="152" spans="2:16" ht="12.5">
      <c r="B152" s="195" t="str">
        <f t="shared" si="36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40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</row>
    <row r="153" spans="2:16" ht="12.5">
      <c r="B153" s="195" t="str">
        <f t="shared" si="36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40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</row>
    <row r="154" spans="2:16" ht="13" thickBot="1">
      <c r="B154" s="195" t="str">
        <f t="shared" si="36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40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</row>
    <row r="155" spans="2:16" ht="12.5">
      <c r="C155" s="374" t="s">
        <v>78</v>
      </c>
      <c r="D155" s="375"/>
      <c r="E155" s="375">
        <f>SUM(E99:E154)</f>
        <v>160296.00000000006</v>
      </c>
      <c r="F155" s="375"/>
      <c r="G155" s="375"/>
      <c r="H155" s="375">
        <f>SUM(H99:H154)</f>
        <v>581251.64446430618</v>
      </c>
      <c r="I155" s="375">
        <f>SUM(I99:I154)</f>
        <v>581251.64446430618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topLeftCell="A7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2404.430575959118</v>
      </c>
      <c r="P5" s="269"/>
    </row>
    <row r="6" spans="1:16" ht="15.5">
      <c r="C6" s="274"/>
      <c r="D6" s="645" t="s">
        <v>354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2404.430575959118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336</v>
      </c>
      <c r="E9" s="637" t="s">
        <v>504</v>
      </c>
      <c r="F9" s="478"/>
      <c r="G9" s="672" t="s">
        <v>563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539.90186046511621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17476.370307556565</v>
      </c>
      <c r="E29" s="630">
        <v>552.75666666666666</v>
      </c>
      <c r="F29" s="631">
        <v>16923.613640889896</v>
      </c>
      <c r="G29" s="630">
        <v>2486.7942306042569</v>
      </c>
      <c r="H29" s="639">
        <v>2486.7942306042569</v>
      </c>
      <c r="I29" s="511">
        <f t="shared" si="6"/>
        <v>0</v>
      </c>
      <c r="J29" s="511"/>
      <c r="K29" s="518">
        <f t="shared" ref="K29" si="12">G29</f>
        <v>2486.7942306042569</v>
      </c>
      <c r="L29" s="519">
        <f t="shared" ref="L29" si="13">IF(K29&lt;&gt;0,+G29-K29,0)</f>
        <v>0</v>
      </c>
      <c r="M29" s="518">
        <f t="shared" ref="M29" si="14">H29</f>
        <v>2486.7942306042569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31">
        <v>16923.613640889896</v>
      </c>
      <c r="E30" s="630">
        <v>552.75666666666666</v>
      </c>
      <c r="F30" s="631">
        <v>16370.85697422323</v>
      </c>
      <c r="G30" s="630">
        <v>2655.7484318113256</v>
      </c>
      <c r="H30" s="639">
        <v>2655.7484318113256</v>
      </c>
      <c r="I30" s="511">
        <f t="shared" si="6"/>
        <v>0</v>
      </c>
      <c r="J30" s="511"/>
      <c r="K30" s="518">
        <f t="shared" ref="K30" si="15">G30</f>
        <v>2655.7484318113256</v>
      </c>
      <c r="L30" s="519">
        <f t="shared" ref="L30" si="16">IF(K30&lt;&gt;0,+G30-K30,0)</f>
        <v>0</v>
      </c>
      <c r="M30" s="518">
        <f t="shared" ref="M30" si="17">H30</f>
        <v>2655.7484318113256</v>
      </c>
      <c r="N30" s="514">
        <f t="shared" ref="N30" si="18">IF(M30&lt;&gt;0,+H30-M30,0)</f>
        <v>0</v>
      </c>
      <c r="O30" s="514">
        <f t="shared" ref="O30" si="19">+N30-L30</f>
        <v>0</v>
      </c>
      <c r="P30" s="272"/>
    </row>
    <row r="31" spans="2:16" ht="13">
      <c r="B31" s="195" t="str">
        <f t="shared" si="5"/>
        <v/>
      </c>
      <c r="C31" s="669">
        <f>IF(D11="","-",+C30+1)</f>
        <v>2024</v>
      </c>
      <c r="D31" s="631">
        <v>16370.85697422323</v>
      </c>
      <c r="E31" s="630">
        <v>527.63136363636363</v>
      </c>
      <c r="F31" s="631">
        <v>15843.225610586867</v>
      </c>
      <c r="G31" s="630">
        <v>2452.8598087506471</v>
      </c>
      <c r="H31" s="639">
        <v>2452.8598087506471</v>
      </c>
      <c r="I31" s="511">
        <f t="shared" si="6"/>
        <v>0</v>
      </c>
      <c r="J31" s="511"/>
      <c r="K31" s="518">
        <f t="shared" ref="K31" si="20">G31</f>
        <v>2452.8598087506471</v>
      </c>
      <c r="L31" s="519">
        <f t="shared" ref="L31" si="21">IF(K31&lt;&gt;0,+G31-K31,0)</f>
        <v>0</v>
      </c>
      <c r="M31" s="518">
        <f t="shared" ref="M31" si="22">H31</f>
        <v>2452.8598087506471</v>
      </c>
      <c r="N31" s="514">
        <f t="shared" ref="N31" si="23">IF(M31&lt;&gt;0,+H31-M31,0)</f>
        <v>0</v>
      </c>
      <c r="O31" s="514">
        <f t="shared" ref="O31" si="24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15843.225610586867</v>
      </c>
      <c r="E32" s="522">
        <f>IF(+I14&lt;F31,I14,D32)</f>
        <v>539.90186046511621</v>
      </c>
      <c r="F32" s="523">
        <f t="shared" ref="F32:F33" si="25">+D32-E32</f>
        <v>15303.323750121752</v>
      </c>
      <c r="G32" s="524">
        <f t="shared" ref="G32:G54" si="26">+I$12*((D32+F32)/2)+E32</f>
        <v>2404.430575959118</v>
      </c>
      <c r="H32" s="491">
        <f t="shared" ref="H32:H54" si="27">+I$13*((D32+F32)/2)+E32</f>
        <v>2404.430575959118</v>
      </c>
      <c r="I32" s="511">
        <f t="shared" si="6"/>
        <v>0</v>
      </c>
      <c r="J32" s="511"/>
      <c r="K32" s="525"/>
      <c r="L32" s="514">
        <f t="shared" ref="L32:L72" si="28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15303.323750121752</v>
      </c>
      <c r="E33" s="522">
        <f>IF(+I14&lt;F32,I14,D33)</f>
        <v>539.90186046511621</v>
      </c>
      <c r="F33" s="523">
        <f t="shared" si="25"/>
        <v>14763.421889656636</v>
      </c>
      <c r="G33" s="524">
        <f t="shared" si="26"/>
        <v>2339.7901876626383</v>
      </c>
      <c r="H33" s="491">
        <f t="shared" si="27"/>
        <v>2339.7901876626383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14763.421889656636</v>
      </c>
      <c r="E34" s="522">
        <f>IF(+I14&lt;F33,I14,D34)</f>
        <v>539.90186046511621</v>
      </c>
      <c r="F34" s="523">
        <f t="shared" ref="F34:F72" si="29">+D34-E34</f>
        <v>14223.520029191521</v>
      </c>
      <c r="G34" s="524">
        <f t="shared" si="26"/>
        <v>2275.1497993661578</v>
      </c>
      <c r="H34" s="491">
        <f t="shared" si="27"/>
        <v>2275.1497993661578</v>
      </c>
      <c r="I34" s="511">
        <f t="shared" ref="I34:I72" si="30">H34-G34</f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14223.520029191521</v>
      </c>
      <c r="E35" s="522">
        <f>IF(+I14&lt;F34,I14,D35)</f>
        <v>539.90186046511621</v>
      </c>
      <c r="F35" s="523">
        <f t="shared" si="29"/>
        <v>13683.618168726405</v>
      </c>
      <c r="G35" s="524">
        <f t="shared" si="26"/>
        <v>2210.5094110696782</v>
      </c>
      <c r="H35" s="491">
        <f t="shared" si="27"/>
        <v>2210.5094110696782</v>
      </c>
      <c r="I35" s="511">
        <f t="shared" si="30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13683.618168726405</v>
      </c>
      <c r="E36" s="522">
        <f>IF(+I14&lt;F35,I14,D36)</f>
        <v>539.90186046511621</v>
      </c>
      <c r="F36" s="523">
        <f t="shared" si="29"/>
        <v>13143.71630826129</v>
      </c>
      <c r="G36" s="524">
        <f t="shared" si="26"/>
        <v>2145.8690227731977</v>
      </c>
      <c r="H36" s="491">
        <f t="shared" si="27"/>
        <v>2145.8690227731977</v>
      </c>
      <c r="I36" s="511">
        <f t="shared" si="30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13143.71630826129</v>
      </c>
      <c r="E37" s="522">
        <f>IF(+I14&lt;F36,I14,D37)</f>
        <v>539.90186046511621</v>
      </c>
      <c r="F37" s="523">
        <f t="shared" si="29"/>
        <v>12603.814447796174</v>
      </c>
      <c r="G37" s="524">
        <f t="shared" si="26"/>
        <v>2081.2286344767181</v>
      </c>
      <c r="H37" s="491">
        <f t="shared" si="27"/>
        <v>2081.2286344767181</v>
      </c>
      <c r="I37" s="511">
        <f t="shared" si="30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12603.814447796174</v>
      </c>
      <c r="E38" s="522">
        <f>IF(+I14&lt;F37,I14,D38)</f>
        <v>539.90186046511621</v>
      </c>
      <c r="F38" s="523">
        <f t="shared" si="29"/>
        <v>12063.912587331059</v>
      </c>
      <c r="G38" s="524">
        <f t="shared" si="26"/>
        <v>2016.5882461802378</v>
      </c>
      <c r="H38" s="491">
        <f t="shared" si="27"/>
        <v>2016.5882461802378</v>
      </c>
      <c r="I38" s="511">
        <f t="shared" si="30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12063.912587331059</v>
      </c>
      <c r="E39" s="522">
        <f>IF(+I14&lt;F38,I14,D39)</f>
        <v>539.90186046511621</v>
      </c>
      <c r="F39" s="523">
        <f t="shared" si="29"/>
        <v>11524.010726865943</v>
      </c>
      <c r="G39" s="524">
        <f t="shared" si="26"/>
        <v>1951.9478578837579</v>
      </c>
      <c r="H39" s="491">
        <f t="shared" si="27"/>
        <v>1951.9478578837579</v>
      </c>
      <c r="I39" s="511">
        <f t="shared" si="30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11524.010726865943</v>
      </c>
      <c r="E40" s="522">
        <f>IF(+I14&lt;F39,I14,D40)</f>
        <v>539.90186046511621</v>
      </c>
      <c r="F40" s="523">
        <f t="shared" si="29"/>
        <v>10984.108866400828</v>
      </c>
      <c r="G40" s="524">
        <f t="shared" si="26"/>
        <v>1887.3074695872776</v>
      </c>
      <c r="H40" s="491">
        <f t="shared" si="27"/>
        <v>1887.3074695872776</v>
      </c>
      <c r="I40" s="511">
        <f t="shared" si="30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10984.108866400828</v>
      </c>
      <c r="E41" s="522">
        <f>IF(+I14&lt;F40,I14,D41)</f>
        <v>539.90186046511621</v>
      </c>
      <c r="F41" s="523">
        <f t="shared" si="29"/>
        <v>10444.207005935712</v>
      </c>
      <c r="G41" s="524">
        <f t="shared" si="26"/>
        <v>1822.6670812907978</v>
      </c>
      <c r="H41" s="491">
        <f t="shared" si="27"/>
        <v>1822.6670812907978</v>
      </c>
      <c r="I41" s="511">
        <f t="shared" si="30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10444.207005935712</v>
      </c>
      <c r="E42" s="522">
        <f>IF(+I14&lt;F41,I14,D42)</f>
        <v>539.90186046511621</v>
      </c>
      <c r="F42" s="523">
        <f t="shared" si="29"/>
        <v>9904.3051454705965</v>
      </c>
      <c r="G42" s="524">
        <f t="shared" si="26"/>
        <v>1758.0266929943175</v>
      </c>
      <c r="H42" s="491">
        <f t="shared" si="27"/>
        <v>1758.0266929943175</v>
      </c>
      <c r="I42" s="511">
        <f t="shared" si="30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9904.3051454705965</v>
      </c>
      <c r="E43" s="522">
        <f>IF(+I14&lt;F42,I14,D43)</f>
        <v>539.90186046511621</v>
      </c>
      <c r="F43" s="523">
        <f t="shared" si="29"/>
        <v>9364.4032850054809</v>
      </c>
      <c r="G43" s="524">
        <f t="shared" si="26"/>
        <v>1693.3863046978377</v>
      </c>
      <c r="H43" s="491">
        <f t="shared" si="27"/>
        <v>1693.3863046978377</v>
      </c>
      <c r="I43" s="511">
        <f t="shared" si="30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9364.4032850054809</v>
      </c>
      <c r="E44" s="522">
        <f>IF(+I14&lt;F43,I14,D44)</f>
        <v>539.90186046511621</v>
      </c>
      <c r="F44" s="523">
        <f t="shared" si="29"/>
        <v>8824.5014245403654</v>
      </c>
      <c r="G44" s="524">
        <f t="shared" si="26"/>
        <v>1628.7459164013576</v>
      </c>
      <c r="H44" s="491">
        <f t="shared" si="27"/>
        <v>1628.7459164013576</v>
      </c>
      <c r="I44" s="511">
        <f t="shared" si="30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8824.5014245403654</v>
      </c>
      <c r="E45" s="522">
        <f>IF(+I14&lt;F44,I14,D45)</f>
        <v>539.90186046511621</v>
      </c>
      <c r="F45" s="523">
        <f t="shared" si="29"/>
        <v>8284.5995640752499</v>
      </c>
      <c r="G45" s="524">
        <f t="shared" si="26"/>
        <v>1564.1055281048777</v>
      </c>
      <c r="H45" s="491">
        <f t="shared" si="27"/>
        <v>1564.1055281048777</v>
      </c>
      <c r="I45" s="511">
        <f t="shared" si="30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8284.5995640752499</v>
      </c>
      <c r="E46" s="522">
        <f>IF(+I14&lt;F45,I14,D46)</f>
        <v>539.90186046511621</v>
      </c>
      <c r="F46" s="523">
        <f t="shared" si="29"/>
        <v>7744.6977036101334</v>
      </c>
      <c r="G46" s="524">
        <f t="shared" si="26"/>
        <v>1499.4651398083975</v>
      </c>
      <c r="H46" s="491">
        <f t="shared" si="27"/>
        <v>1499.4651398083975</v>
      </c>
      <c r="I46" s="511">
        <f t="shared" si="30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7744.6977036101334</v>
      </c>
      <c r="E47" s="522">
        <f>IF(+I14&lt;F46,I14,D47)</f>
        <v>539.90186046511621</v>
      </c>
      <c r="F47" s="523">
        <f t="shared" si="29"/>
        <v>7204.795843145017</v>
      </c>
      <c r="G47" s="524">
        <f t="shared" si="26"/>
        <v>1434.8247515119174</v>
      </c>
      <c r="H47" s="491">
        <f t="shared" si="27"/>
        <v>1434.8247515119174</v>
      </c>
      <c r="I47" s="511">
        <f t="shared" si="30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7204.795843145017</v>
      </c>
      <c r="E48" s="522">
        <f>IF(+I14&lt;F47,I14,D48)</f>
        <v>539.90186046511621</v>
      </c>
      <c r="F48" s="523">
        <f t="shared" si="29"/>
        <v>6664.8939826799005</v>
      </c>
      <c r="G48" s="524">
        <f t="shared" si="26"/>
        <v>1370.1843632154371</v>
      </c>
      <c r="H48" s="491">
        <f t="shared" si="27"/>
        <v>1370.1843632154371</v>
      </c>
      <c r="I48" s="511">
        <f t="shared" si="30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6664.8939826799005</v>
      </c>
      <c r="E49" s="522">
        <f>IF(+I14&lt;F48,I14,D49)</f>
        <v>539.90186046511621</v>
      </c>
      <c r="F49" s="523">
        <f t="shared" si="29"/>
        <v>6124.9921222147841</v>
      </c>
      <c r="G49" s="524">
        <f t="shared" si="26"/>
        <v>1305.543974918957</v>
      </c>
      <c r="H49" s="491">
        <f t="shared" si="27"/>
        <v>1305.543974918957</v>
      </c>
      <c r="I49" s="511">
        <f t="shared" si="30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6124.9921222147841</v>
      </c>
      <c r="E50" s="522">
        <f>IF(+I14&lt;F49,I14,D50)</f>
        <v>539.90186046511621</v>
      </c>
      <c r="F50" s="523">
        <f t="shared" si="29"/>
        <v>5585.0902617496677</v>
      </c>
      <c r="G50" s="524">
        <f t="shared" si="26"/>
        <v>1240.9035866224767</v>
      </c>
      <c r="H50" s="491">
        <f t="shared" si="27"/>
        <v>1240.9035866224767</v>
      </c>
      <c r="I50" s="511">
        <f t="shared" si="30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5585.0902617496677</v>
      </c>
      <c r="E51" s="522">
        <f>IF(+I14&lt;F50,I14,D51)</f>
        <v>539.90186046511621</v>
      </c>
      <c r="F51" s="523">
        <f t="shared" si="29"/>
        <v>5045.1884012845512</v>
      </c>
      <c r="G51" s="524">
        <f t="shared" si="26"/>
        <v>1176.2631983259967</v>
      </c>
      <c r="H51" s="491">
        <f t="shared" si="27"/>
        <v>1176.2631983259967</v>
      </c>
      <c r="I51" s="511">
        <f t="shared" si="30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5045.1884012845512</v>
      </c>
      <c r="E52" s="522">
        <f>IF(+I14&lt;F51,I14,D52)</f>
        <v>539.90186046511621</v>
      </c>
      <c r="F52" s="523">
        <f t="shared" si="29"/>
        <v>4505.2865408194348</v>
      </c>
      <c r="G52" s="524">
        <f t="shared" si="26"/>
        <v>1111.6228100295166</v>
      </c>
      <c r="H52" s="491">
        <f t="shared" si="27"/>
        <v>1111.6228100295166</v>
      </c>
      <c r="I52" s="511">
        <f t="shared" si="30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4505.2865408194348</v>
      </c>
      <c r="E53" s="522">
        <f>IF(+I14&lt;F52,I14,D53)</f>
        <v>539.90186046511621</v>
      </c>
      <c r="F53" s="523">
        <f t="shared" si="29"/>
        <v>3965.3846803543183</v>
      </c>
      <c r="G53" s="524">
        <f t="shared" si="26"/>
        <v>1046.9824217330365</v>
      </c>
      <c r="H53" s="491">
        <f t="shared" si="27"/>
        <v>1046.9824217330365</v>
      </c>
      <c r="I53" s="511">
        <f t="shared" si="30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3965.3846803543183</v>
      </c>
      <c r="E54" s="522">
        <f>IF(+I14&lt;F53,I14,D54)</f>
        <v>539.90186046511621</v>
      </c>
      <c r="F54" s="523">
        <f t="shared" si="29"/>
        <v>3425.4828198892019</v>
      </c>
      <c r="G54" s="524">
        <f t="shared" si="26"/>
        <v>982.34203343655622</v>
      </c>
      <c r="H54" s="491">
        <f t="shared" si="27"/>
        <v>982.34203343655622</v>
      </c>
      <c r="I54" s="511">
        <f t="shared" si="30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3425.4828198892019</v>
      </c>
      <c r="E55" s="522">
        <f>IF(+I14&lt;F54,I14,D55)</f>
        <v>539.90186046511621</v>
      </c>
      <c r="F55" s="523">
        <f t="shared" si="29"/>
        <v>2885.5809594240854</v>
      </c>
      <c r="G55" s="524">
        <f t="shared" ref="G55:G72" si="31">+I$12*((D55+F55)/2)+E55</f>
        <v>917.70164514007615</v>
      </c>
      <c r="H55" s="491">
        <f t="shared" ref="H55:H72" si="32">+I$13*((D55+F55)/2)+E55</f>
        <v>917.70164514007615</v>
      </c>
      <c r="I55" s="511">
        <f t="shared" si="30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2885.5809594240854</v>
      </c>
      <c r="E56" s="522">
        <f>IF(+I14&lt;F55,I14,D56)</f>
        <v>539.90186046511621</v>
      </c>
      <c r="F56" s="523">
        <f t="shared" si="29"/>
        <v>2345.679098958969</v>
      </c>
      <c r="G56" s="524">
        <f t="shared" si="31"/>
        <v>853.06125684359586</v>
      </c>
      <c r="H56" s="491">
        <f t="shared" si="32"/>
        <v>853.06125684359586</v>
      </c>
      <c r="I56" s="511">
        <f t="shared" si="30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2345.679098958969</v>
      </c>
      <c r="E57" s="522">
        <f>IF(+I14&lt;F56,I14,D57)</f>
        <v>539.90186046511621</v>
      </c>
      <c r="F57" s="523">
        <f t="shared" si="29"/>
        <v>1805.7772384938528</v>
      </c>
      <c r="G57" s="524">
        <f t="shared" si="31"/>
        <v>788.42086854711579</v>
      </c>
      <c r="H57" s="491">
        <f t="shared" si="32"/>
        <v>788.42086854711579</v>
      </c>
      <c r="I57" s="511">
        <f t="shared" si="30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1805.7772384938528</v>
      </c>
      <c r="E58" s="522">
        <f>IF(+I14&lt;F57,I14,D58)</f>
        <v>539.90186046511621</v>
      </c>
      <c r="F58" s="523">
        <f t="shared" si="29"/>
        <v>1265.8753780287366</v>
      </c>
      <c r="G58" s="524">
        <f t="shared" si="31"/>
        <v>723.78048025063572</v>
      </c>
      <c r="H58" s="491">
        <f t="shared" si="32"/>
        <v>723.78048025063572</v>
      </c>
      <c r="I58" s="511">
        <f t="shared" si="30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1265.8753780287366</v>
      </c>
      <c r="E59" s="522">
        <f>IF(+I14&lt;F58,I14,D59)</f>
        <v>539.90186046511621</v>
      </c>
      <c r="F59" s="523">
        <f t="shared" si="29"/>
        <v>725.97351756362036</v>
      </c>
      <c r="G59" s="524">
        <f t="shared" si="31"/>
        <v>659.14009195415554</v>
      </c>
      <c r="H59" s="491">
        <f t="shared" si="32"/>
        <v>659.14009195415554</v>
      </c>
      <c r="I59" s="511">
        <f t="shared" si="30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725.97351756362036</v>
      </c>
      <c r="E60" s="522">
        <f>IF(+I14&lt;F59,I14,D60)</f>
        <v>539.90186046511621</v>
      </c>
      <c r="F60" s="523">
        <f t="shared" si="29"/>
        <v>186.07165709850415</v>
      </c>
      <c r="G60" s="524">
        <f t="shared" si="31"/>
        <v>594.49970365767535</v>
      </c>
      <c r="H60" s="491">
        <f t="shared" si="32"/>
        <v>594.49970365767535</v>
      </c>
      <c r="I60" s="511">
        <f t="shared" si="30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186.07165709850415</v>
      </c>
      <c r="E61" s="522">
        <f>IF(+I14&lt;F60,I14,D61)</f>
        <v>186.07165709850415</v>
      </c>
      <c r="F61" s="523">
        <f t="shared" si="29"/>
        <v>0</v>
      </c>
      <c r="G61" s="526">
        <f t="shared" si="31"/>
        <v>197.2104816206637</v>
      </c>
      <c r="H61" s="491">
        <f t="shared" si="32"/>
        <v>197.2104816206637</v>
      </c>
      <c r="I61" s="511">
        <f t="shared" si="30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1"/>
        <v>0</v>
      </c>
      <c r="H62" s="491">
        <f t="shared" si="32"/>
        <v>0</v>
      </c>
      <c r="I62" s="511">
        <f t="shared" si="30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1"/>
        <v>0</v>
      </c>
      <c r="H63" s="491">
        <f t="shared" si="32"/>
        <v>0</v>
      </c>
      <c r="I63" s="511">
        <f t="shared" si="30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1"/>
        <v>0</v>
      </c>
      <c r="H64" s="491">
        <f t="shared" si="32"/>
        <v>0</v>
      </c>
      <c r="I64" s="511">
        <f t="shared" si="30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1"/>
        <v>0</v>
      </c>
      <c r="H65" s="491">
        <f t="shared" si="32"/>
        <v>0</v>
      </c>
      <c r="I65" s="511">
        <f t="shared" si="30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1"/>
        <v>0</v>
      </c>
      <c r="H66" s="491">
        <f t="shared" si="32"/>
        <v>0</v>
      </c>
      <c r="I66" s="511">
        <f t="shared" si="30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1"/>
        <v>0</v>
      </c>
      <c r="H67" s="491">
        <f t="shared" si="32"/>
        <v>0</v>
      </c>
      <c r="I67" s="511">
        <f t="shared" si="30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1"/>
        <v>0</v>
      </c>
      <c r="H68" s="491">
        <f t="shared" si="32"/>
        <v>0</v>
      </c>
      <c r="I68" s="511">
        <f t="shared" si="30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1"/>
        <v>0</v>
      </c>
      <c r="H69" s="491">
        <f t="shared" si="32"/>
        <v>0</v>
      </c>
      <c r="I69" s="511">
        <f t="shared" si="30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1"/>
        <v>0</v>
      </c>
      <c r="H70" s="491">
        <f t="shared" si="32"/>
        <v>0</v>
      </c>
      <c r="I70" s="511">
        <f t="shared" si="30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1"/>
        <v>0</v>
      </c>
      <c r="H71" s="491">
        <f t="shared" si="32"/>
        <v>0</v>
      </c>
      <c r="I71" s="511">
        <f t="shared" si="30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1"/>
        <v>0</v>
      </c>
      <c r="H72" s="471">
        <f t="shared" si="32"/>
        <v>0</v>
      </c>
      <c r="I72" s="531">
        <f t="shared" si="30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23215.780000000013</v>
      </c>
      <c r="F73" s="375"/>
      <c r="G73" s="375">
        <f>SUM(G17:G72)</f>
        <v>88711.617876194767</v>
      </c>
      <c r="H73" s="375">
        <f>SUM(H17:H72)</f>
        <v>88711.617876194767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2655.7484318113256</v>
      </c>
      <c r="N87" s="546">
        <f>IF(J92&lt;D11,0,VLOOKUP(J92,C17:O72,11))</f>
        <v>2655.7484318113256</v>
      </c>
      <c r="O87" s="547">
        <f>+N87-M87</f>
        <v>0</v>
      </c>
      <c r="P87" s="269"/>
    </row>
    <row r="88" spans="1:16" ht="15.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2753.6463925121047</v>
      </c>
      <c r="N88" s="550">
        <f>IF(J92&lt;D11,0,VLOOKUP(J92,C99:P154,7))</f>
        <v>2753.6463925121047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97.897960700779095</v>
      </c>
      <c r="N89" s="555">
        <f>+N88-N87</f>
        <v>97.897960700779095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527.63636363636363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33">IF(L99&lt;&gt;0,+H99-L99,0)</f>
        <v>0</v>
      </c>
      <c r="N99" s="512"/>
      <c r="O99" s="513">
        <f t="shared" ref="O99:O130" si="34">IF(N99&lt;&gt;0,+I99-N99,0)</f>
        <v>0</v>
      </c>
      <c r="P99" s="513">
        <f t="shared" ref="P99:P130" si="35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33"/>
        <v>0</v>
      </c>
      <c r="N100" s="518"/>
      <c r="O100" s="514">
        <f t="shared" si="34"/>
        <v>0</v>
      </c>
      <c r="P100" s="514">
        <f t="shared" si="35"/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33"/>
        <v>0</v>
      </c>
      <c r="N101" s="518"/>
      <c r="O101" s="514">
        <f t="shared" si="34"/>
        <v>0</v>
      </c>
      <c r="P101" s="514">
        <f t="shared" si="35"/>
        <v>0</v>
      </c>
    </row>
    <row r="102" spans="1:16" ht="12.5">
      <c r="B102" s="195" t="str">
        <f t="shared" si="36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33"/>
        <v>0</v>
      </c>
      <c r="N102" s="518"/>
      <c r="O102" s="514">
        <f t="shared" si="34"/>
        <v>0</v>
      </c>
      <c r="P102" s="514">
        <f t="shared" si="35"/>
        <v>0</v>
      </c>
    </row>
    <row r="103" spans="1:16" ht="12.5">
      <c r="B103" s="195" t="str">
        <f t="shared" si="36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9" si="37">+H103</f>
        <v>3305.8778604517456</v>
      </c>
      <c r="M103" s="514">
        <f t="shared" si="33"/>
        <v>0</v>
      </c>
      <c r="N103" s="518">
        <f t="shared" ref="N103:N109" si="38">+I103</f>
        <v>3305.8778604517456</v>
      </c>
      <c r="O103" s="514">
        <f t="shared" si="34"/>
        <v>0</v>
      </c>
      <c r="P103" s="514">
        <f t="shared" si="35"/>
        <v>0</v>
      </c>
    </row>
    <row r="104" spans="1:16" ht="12.5">
      <c r="B104" s="195" t="str">
        <f t="shared" si="36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37"/>
        <v>3388.0256404381366</v>
      </c>
      <c r="M104" s="514">
        <f t="shared" ref="M104:M109" si="39">IF(L104&lt;&gt;0,+H104-L104,0)</f>
        <v>0</v>
      </c>
      <c r="N104" s="518">
        <f t="shared" si="38"/>
        <v>3388.0256404381366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36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40">+I105-H105</f>
        <v>0</v>
      </c>
      <c r="K105" s="514"/>
      <c r="L105" s="518">
        <f t="shared" si="37"/>
        <v>3211.6058800285246</v>
      </c>
      <c r="M105" s="514">
        <f t="shared" si="39"/>
        <v>0</v>
      </c>
      <c r="N105" s="518">
        <f t="shared" si="38"/>
        <v>3211.6058800285246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36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40"/>
        <v>0</v>
      </c>
      <c r="K106" s="514"/>
      <c r="L106" s="518">
        <f t="shared" si="37"/>
        <v>2805.9275766929632</v>
      </c>
      <c r="M106" s="514">
        <f t="shared" si="39"/>
        <v>0</v>
      </c>
      <c r="N106" s="518">
        <f t="shared" si="38"/>
        <v>2805.9275766929632</v>
      </c>
      <c r="O106" s="514">
        <f>IF(N106&lt;&gt;0,+I106-N106,0)</f>
        <v>0</v>
      </c>
      <c r="P106" s="514">
        <f t="shared" si="35"/>
        <v>0</v>
      </c>
    </row>
    <row r="107" spans="1:16" ht="12.5">
      <c r="B107" s="195" t="str">
        <f t="shared" si="36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40"/>
        <v>0</v>
      </c>
      <c r="K107" s="514"/>
      <c r="L107" s="518">
        <f t="shared" si="37"/>
        <v>2765.2301822595773</v>
      </c>
      <c r="M107" s="514">
        <f t="shared" si="39"/>
        <v>0</v>
      </c>
      <c r="N107" s="518">
        <f t="shared" si="38"/>
        <v>2765.2301822595773</v>
      </c>
      <c r="O107" s="514">
        <f t="shared" si="34"/>
        <v>0</v>
      </c>
      <c r="P107" s="514">
        <f t="shared" si="35"/>
        <v>0</v>
      </c>
    </row>
    <row r="108" spans="1:16" ht="12.5">
      <c r="B108" s="195" t="str">
        <f t="shared" si="36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40"/>
        <v>0</v>
      </c>
      <c r="K108" s="514"/>
      <c r="L108" s="518">
        <f t="shared" si="37"/>
        <v>2707.4382443870068</v>
      </c>
      <c r="M108" s="514">
        <f t="shared" si="39"/>
        <v>0</v>
      </c>
      <c r="N108" s="518">
        <f t="shared" si="38"/>
        <v>2707.4382443870068</v>
      </c>
      <c r="O108" s="514">
        <f t="shared" si="34"/>
        <v>0</v>
      </c>
      <c r="P108" s="514">
        <f t="shared" si="35"/>
        <v>0</v>
      </c>
    </row>
    <row r="109" spans="1:16" ht="12.5">
      <c r="B109" s="195" t="str">
        <f t="shared" si="36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40"/>
        <v>0</v>
      </c>
      <c r="K109" s="514"/>
      <c r="L109" s="518">
        <f t="shared" si="37"/>
        <v>2672.3207251624854</v>
      </c>
      <c r="M109" s="514">
        <f t="shared" si="39"/>
        <v>0</v>
      </c>
      <c r="N109" s="518">
        <f t="shared" si="38"/>
        <v>2672.3207251624854</v>
      </c>
      <c r="O109" s="514">
        <f t="shared" si="34"/>
        <v>0</v>
      </c>
      <c r="P109" s="514">
        <f t="shared" si="35"/>
        <v>0</v>
      </c>
    </row>
    <row r="110" spans="1:16" ht="12.5">
      <c r="B110" s="195" t="str">
        <f t="shared" si="36"/>
        <v/>
      </c>
      <c r="C110" s="507">
        <f>IF(D93="","-",+C109+1)</f>
        <v>2021</v>
      </c>
      <c r="D110" s="629">
        <v>19426.912786698656</v>
      </c>
      <c r="E110" s="630">
        <v>566.2439024390244</v>
      </c>
      <c r="F110" s="631">
        <v>18860.66888425963</v>
      </c>
      <c r="G110" s="631">
        <v>19143.790835479143</v>
      </c>
      <c r="H110" s="633">
        <v>2739.3365089519757</v>
      </c>
      <c r="I110" s="634">
        <v>2739.3365089519757</v>
      </c>
      <c r="J110" s="514">
        <f t="shared" si="40"/>
        <v>0</v>
      </c>
      <c r="K110" s="514"/>
      <c r="L110" s="518">
        <f t="shared" ref="L110" si="41">+H110</f>
        <v>2739.3365089519757</v>
      </c>
      <c r="M110" s="514">
        <f t="shared" ref="M110" si="42">IF(L110&lt;&gt;0,+H110-L110,0)</f>
        <v>0</v>
      </c>
      <c r="N110" s="518">
        <f t="shared" ref="N110" si="43">+I110</f>
        <v>2739.3365089519757</v>
      </c>
      <c r="O110" s="514">
        <f t="shared" ref="O110" si="44">IF(N110&lt;&gt;0,+I110-N110,0)</f>
        <v>0</v>
      </c>
      <c r="P110" s="514">
        <f t="shared" ref="P110" si="45">+O110-M110</f>
        <v>0</v>
      </c>
    </row>
    <row r="111" spans="1:16" ht="13">
      <c r="B111" s="195" t="str">
        <f t="shared" si="36"/>
        <v/>
      </c>
      <c r="C111" s="669">
        <f>IF(D93="","-",+C110+1)</f>
        <v>2022</v>
      </c>
      <c r="D111" s="374">
        <v>18860.66888425963</v>
      </c>
      <c r="E111" s="522">
        <v>552.76190476190482</v>
      </c>
      <c r="F111" s="523">
        <v>18307.906979497726</v>
      </c>
      <c r="G111" s="523">
        <v>18584.28793187868</v>
      </c>
      <c r="H111" s="526">
        <v>2735.6322797194844</v>
      </c>
      <c r="I111" s="577">
        <v>2735.6322797194844</v>
      </c>
      <c r="J111" s="514">
        <f t="shared" si="40"/>
        <v>0</v>
      </c>
      <c r="K111" s="514"/>
      <c r="L111" s="525"/>
      <c r="M111" s="514">
        <f t="shared" si="33"/>
        <v>0</v>
      </c>
      <c r="N111" s="525"/>
      <c r="O111" s="514">
        <f t="shared" si="34"/>
        <v>0</v>
      </c>
      <c r="P111" s="514">
        <f t="shared" si="35"/>
        <v>0</v>
      </c>
    </row>
    <row r="112" spans="1:16" ht="12.5">
      <c r="B112" s="195" t="str">
        <f t="shared" si="36"/>
        <v/>
      </c>
      <c r="C112" s="507">
        <f>IF(D93="","-",+C111+1)</f>
        <v>2023</v>
      </c>
      <c r="D112" s="374">
        <f>IF(F111+SUM(E$99:E111)=D$92,F111,D$92-SUM(E$99:E111))</f>
        <v>18307.906979497726</v>
      </c>
      <c r="E112" s="522">
        <f t="shared" ref="E112:E154" si="46">IF(+$J$96&lt;F111,$J$96,D112)</f>
        <v>527.63636363636363</v>
      </c>
      <c r="F112" s="523">
        <f t="shared" ref="F112:F154" si="47">+D112-E112</f>
        <v>17780.270615861362</v>
      </c>
      <c r="G112" s="523">
        <f t="shared" ref="G112:G154" si="48">+(F112+D112)/2</f>
        <v>18044.088797679542</v>
      </c>
      <c r="H112" s="526">
        <f t="shared" ref="H112:H154" si="49">+J$94*G112+E112</f>
        <v>2753.6463925121047</v>
      </c>
      <c r="I112" s="577">
        <f t="shared" ref="I112:I154" si="50">+J$95*G112+E112</f>
        <v>2753.6463925121047</v>
      </c>
      <c r="J112" s="514">
        <f t="shared" si="40"/>
        <v>0</v>
      </c>
      <c r="K112" s="514"/>
      <c r="L112" s="525"/>
      <c r="M112" s="514">
        <f t="shared" si="33"/>
        <v>0</v>
      </c>
      <c r="N112" s="525"/>
      <c r="O112" s="514">
        <f t="shared" si="34"/>
        <v>0</v>
      </c>
      <c r="P112" s="514">
        <f t="shared" si="35"/>
        <v>0</v>
      </c>
    </row>
    <row r="113" spans="2:16" ht="12.5">
      <c r="B113" s="195" t="str">
        <f t="shared" si="36"/>
        <v/>
      </c>
      <c r="C113" s="507">
        <f>IF(D93="","-",+C112+1)</f>
        <v>2024</v>
      </c>
      <c r="D113" s="374">
        <f>IF(F112+SUM(E$99:E112)=D$92,F112,D$92-SUM(E$99:E112))</f>
        <v>17780.270615861362</v>
      </c>
      <c r="E113" s="522">
        <f t="shared" si="46"/>
        <v>527.63636363636363</v>
      </c>
      <c r="F113" s="523">
        <f t="shared" si="47"/>
        <v>17252.634252224998</v>
      </c>
      <c r="G113" s="523">
        <f t="shared" si="48"/>
        <v>17516.452434043182</v>
      </c>
      <c r="H113" s="526">
        <f t="shared" si="49"/>
        <v>2688.5545028509814</v>
      </c>
      <c r="I113" s="577">
        <f t="shared" si="50"/>
        <v>2688.5545028509814</v>
      </c>
      <c r="J113" s="514">
        <f t="shared" si="40"/>
        <v>0</v>
      </c>
      <c r="K113" s="514"/>
      <c r="L113" s="525"/>
      <c r="M113" s="514">
        <f t="shared" si="33"/>
        <v>0</v>
      </c>
      <c r="N113" s="525"/>
      <c r="O113" s="514">
        <f t="shared" si="34"/>
        <v>0</v>
      </c>
      <c r="P113" s="514">
        <f t="shared" si="35"/>
        <v>0</v>
      </c>
    </row>
    <row r="114" spans="2:16" ht="12.5">
      <c r="B114" s="195" t="str">
        <f t="shared" si="36"/>
        <v/>
      </c>
      <c r="C114" s="507">
        <f>IF(D93="","-",+C113+1)</f>
        <v>2025</v>
      </c>
      <c r="D114" s="374">
        <f>IF(F113+SUM(E$99:E113)=D$92,F113,D$92-SUM(E$99:E113))</f>
        <v>17252.634252224998</v>
      </c>
      <c r="E114" s="522">
        <f t="shared" si="46"/>
        <v>527.63636363636363</v>
      </c>
      <c r="F114" s="523">
        <f t="shared" si="47"/>
        <v>16724.997888588634</v>
      </c>
      <c r="G114" s="523">
        <f t="shared" si="48"/>
        <v>16988.816070406814</v>
      </c>
      <c r="H114" s="526">
        <f t="shared" si="49"/>
        <v>2623.4626131898572</v>
      </c>
      <c r="I114" s="577">
        <f t="shared" si="50"/>
        <v>2623.4626131898572</v>
      </c>
      <c r="J114" s="514">
        <f t="shared" si="40"/>
        <v>0</v>
      </c>
      <c r="K114" s="514"/>
      <c r="L114" s="525"/>
      <c r="M114" s="514">
        <f t="shared" si="33"/>
        <v>0</v>
      </c>
      <c r="N114" s="525"/>
      <c r="O114" s="514">
        <f t="shared" si="34"/>
        <v>0</v>
      </c>
      <c r="P114" s="514">
        <f t="shared" si="35"/>
        <v>0</v>
      </c>
    </row>
    <row r="115" spans="2:16" ht="12.5">
      <c r="B115" s="195" t="str">
        <f t="shared" si="36"/>
        <v/>
      </c>
      <c r="C115" s="507">
        <f>IF(D93="","-",+C114+1)</f>
        <v>2026</v>
      </c>
      <c r="D115" s="374">
        <f>IF(F114+SUM(E$99:E114)=D$92,F114,D$92-SUM(E$99:E114))</f>
        <v>16724.997888588634</v>
      </c>
      <c r="E115" s="522">
        <f t="shared" si="46"/>
        <v>527.63636363636363</v>
      </c>
      <c r="F115" s="523">
        <f t="shared" si="47"/>
        <v>16197.36152495227</v>
      </c>
      <c r="G115" s="523">
        <f t="shared" si="48"/>
        <v>16461.179706770454</v>
      </c>
      <c r="H115" s="526">
        <f t="shared" si="49"/>
        <v>2558.3707235287343</v>
      </c>
      <c r="I115" s="577">
        <f t="shared" si="50"/>
        <v>2558.3707235287343</v>
      </c>
      <c r="J115" s="514">
        <f t="shared" si="40"/>
        <v>0</v>
      </c>
      <c r="K115" s="514"/>
      <c r="L115" s="525"/>
      <c r="M115" s="514">
        <f t="shared" si="33"/>
        <v>0</v>
      </c>
      <c r="N115" s="525"/>
      <c r="O115" s="514">
        <f t="shared" si="34"/>
        <v>0</v>
      </c>
      <c r="P115" s="514">
        <f t="shared" si="35"/>
        <v>0</v>
      </c>
    </row>
    <row r="116" spans="2:16" ht="12.5">
      <c r="B116" s="195" t="str">
        <f t="shared" si="36"/>
        <v/>
      </c>
      <c r="C116" s="507">
        <f>IF(D93="","-",+C115+1)</f>
        <v>2027</v>
      </c>
      <c r="D116" s="374">
        <f>IF(F115+SUM(E$99:E115)=D$92,F115,D$92-SUM(E$99:E115))</f>
        <v>16197.36152495227</v>
      </c>
      <c r="E116" s="522">
        <f t="shared" si="46"/>
        <v>527.63636363636363</v>
      </c>
      <c r="F116" s="523">
        <f t="shared" si="47"/>
        <v>15669.725161315906</v>
      </c>
      <c r="G116" s="523">
        <f t="shared" si="48"/>
        <v>15933.543343134088</v>
      </c>
      <c r="H116" s="526">
        <f t="shared" si="49"/>
        <v>2493.2788338676105</v>
      </c>
      <c r="I116" s="577">
        <f t="shared" si="50"/>
        <v>2493.2788338676105</v>
      </c>
      <c r="J116" s="514">
        <f t="shared" si="40"/>
        <v>0</v>
      </c>
      <c r="K116" s="514"/>
      <c r="L116" s="525"/>
      <c r="M116" s="514">
        <f t="shared" si="33"/>
        <v>0</v>
      </c>
      <c r="N116" s="525"/>
      <c r="O116" s="514">
        <f t="shared" si="34"/>
        <v>0</v>
      </c>
      <c r="P116" s="514">
        <f t="shared" si="35"/>
        <v>0</v>
      </c>
    </row>
    <row r="117" spans="2:16" ht="12.5">
      <c r="B117" s="195" t="str">
        <f t="shared" si="36"/>
        <v/>
      </c>
      <c r="C117" s="507">
        <f>IF(D93="","-",+C116+1)</f>
        <v>2028</v>
      </c>
      <c r="D117" s="374">
        <f>IF(F116+SUM(E$99:E116)=D$92,F116,D$92-SUM(E$99:E116))</f>
        <v>15669.725161315906</v>
      </c>
      <c r="E117" s="522">
        <f t="shared" si="46"/>
        <v>527.63636363636363</v>
      </c>
      <c r="F117" s="523">
        <f t="shared" si="47"/>
        <v>15142.088797679542</v>
      </c>
      <c r="G117" s="523">
        <f t="shared" si="48"/>
        <v>15405.906979497724</v>
      </c>
      <c r="H117" s="526">
        <f t="shared" si="49"/>
        <v>2428.1869442064867</v>
      </c>
      <c r="I117" s="577">
        <f t="shared" si="50"/>
        <v>2428.1869442064867</v>
      </c>
      <c r="J117" s="514">
        <f t="shared" si="40"/>
        <v>0</v>
      </c>
      <c r="K117" s="514"/>
      <c r="L117" s="525"/>
      <c r="M117" s="514">
        <f t="shared" si="33"/>
        <v>0</v>
      </c>
      <c r="N117" s="525"/>
      <c r="O117" s="514">
        <f t="shared" si="34"/>
        <v>0</v>
      </c>
      <c r="P117" s="514">
        <f t="shared" si="35"/>
        <v>0</v>
      </c>
    </row>
    <row r="118" spans="2:16" ht="12.5">
      <c r="B118" s="195" t="str">
        <f t="shared" si="36"/>
        <v/>
      </c>
      <c r="C118" s="507">
        <f>IF(D93="","-",+C117+1)</f>
        <v>2029</v>
      </c>
      <c r="D118" s="374">
        <f>IF(F117+SUM(E$99:E117)=D$92,F117,D$92-SUM(E$99:E117))</f>
        <v>15142.088797679542</v>
      </c>
      <c r="E118" s="522">
        <f t="shared" si="46"/>
        <v>527.63636363636363</v>
      </c>
      <c r="F118" s="523">
        <f t="shared" si="47"/>
        <v>14614.452434043178</v>
      </c>
      <c r="G118" s="523">
        <f t="shared" si="48"/>
        <v>14878.27061586136</v>
      </c>
      <c r="H118" s="526">
        <f t="shared" si="49"/>
        <v>2363.0950545453634</v>
      </c>
      <c r="I118" s="577">
        <f t="shared" si="50"/>
        <v>2363.0950545453634</v>
      </c>
      <c r="J118" s="514">
        <f t="shared" si="40"/>
        <v>0</v>
      </c>
      <c r="K118" s="514"/>
      <c r="L118" s="525"/>
      <c r="M118" s="514">
        <f t="shared" si="33"/>
        <v>0</v>
      </c>
      <c r="N118" s="525"/>
      <c r="O118" s="514">
        <f t="shared" si="34"/>
        <v>0</v>
      </c>
      <c r="P118" s="514">
        <f t="shared" si="35"/>
        <v>0</v>
      </c>
    </row>
    <row r="119" spans="2:16" ht="12.5">
      <c r="B119" s="195" t="str">
        <f t="shared" si="36"/>
        <v/>
      </c>
      <c r="C119" s="507">
        <f>IF(D93="","-",+C118+1)</f>
        <v>2030</v>
      </c>
      <c r="D119" s="374">
        <f>IF(F118+SUM(E$99:E118)=D$92,F118,D$92-SUM(E$99:E118))</f>
        <v>14614.452434043178</v>
      </c>
      <c r="E119" s="522">
        <f t="shared" si="46"/>
        <v>527.63636363636363</v>
      </c>
      <c r="F119" s="523">
        <f t="shared" si="47"/>
        <v>14086.816070406814</v>
      </c>
      <c r="G119" s="523">
        <f t="shared" si="48"/>
        <v>14350.634252224996</v>
      </c>
      <c r="H119" s="526">
        <f t="shared" si="49"/>
        <v>2298.0031648842396</v>
      </c>
      <c r="I119" s="577">
        <f t="shared" si="50"/>
        <v>2298.0031648842396</v>
      </c>
      <c r="J119" s="514">
        <f t="shared" si="40"/>
        <v>0</v>
      </c>
      <c r="K119" s="514"/>
      <c r="L119" s="525"/>
      <c r="M119" s="514">
        <f t="shared" si="33"/>
        <v>0</v>
      </c>
      <c r="N119" s="525"/>
      <c r="O119" s="514">
        <f t="shared" si="34"/>
        <v>0</v>
      </c>
      <c r="P119" s="514">
        <f t="shared" si="35"/>
        <v>0</v>
      </c>
    </row>
    <row r="120" spans="2:16" ht="12.5">
      <c r="B120" s="195" t="str">
        <f t="shared" si="36"/>
        <v/>
      </c>
      <c r="C120" s="507">
        <f>IF(D93="","-",+C119+1)</f>
        <v>2031</v>
      </c>
      <c r="D120" s="374">
        <f>IF(F119+SUM(E$99:E119)=D$92,F119,D$92-SUM(E$99:E119))</f>
        <v>14086.816070406814</v>
      </c>
      <c r="E120" s="522">
        <f t="shared" si="46"/>
        <v>527.63636363636363</v>
      </c>
      <c r="F120" s="523">
        <f t="shared" si="47"/>
        <v>13559.17970677045</v>
      </c>
      <c r="G120" s="523">
        <f t="shared" si="48"/>
        <v>13822.997888588632</v>
      </c>
      <c r="H120" s="526">
        <f t="shared" si="49"/>
        <v>2232.9112752231158</v>
      </c>
      <c r="I120" s="577">
        <f t="shared" si="50"/>
        <v>2232.9112752231158</v>
      </c>
      <c r="J120" s="514">
        <f t="shared" si="40"/>
        <v>0</v>
      </c>
      <c r="K120" s="514"/>
      <c r="L120" s="525"/>
      <c r="M120" s="514">
        <f t="shared" si="33"/>
        <v>0</v>
      </c>
      <c r="N120" s="525"/>
      <c r="O120" s="514">
        <f t="shared" si="34"/>
        <v>0</v>
      </c>
      <c r="P120" s="514">
        <f t="shared" si="35"/>
        <v>0</v>
      </c>
    </row>
    <row r="121" spans="2:16" ht="12.5">
      <c r="B121" s="195" t="str">
        <f t="shared" si="36"/>
        <v/>
      </c>
      <c r="C121" s="507">
        <f>IF(D93="","-",+C120+1)</f>
        <v>2032</v>
      </c>
      <c r="D121" s="374">
        <f>IF(F120+SUM(E$99:E120)=D$92,F120,D$92-SUM(E$99:E120))</f>
        <v>13559.17970677045</v>
      </c>
      <c r="E121" s="522">
        <f t="shared" si="46"/>
        <v>527.63636363636363</v>
      </c>
      <c r="F121" s="523">
        <f t="shared" si="47"/>
        <v>13031.543343134086</v>
      </c>
      <c r="G121" s="523">
        <f t="shared" si="48"/>
        <v>13295.361524952268</v>
      </c>
      <c r="H121" s="526">
        <f t="shared" si="49"/>
        <v>2167.8193855619925</v>
      </c>
      <c r="I121" s="577">
        <f t="shared" si="50"/>
        <v>2167.8193855619925</v>
      </c>
      <c r="J121" s="514">
        <f t="shared" si="40"/>
        <v>0</v>
      </c>
      <c r="K121" s="514"/>
      <c r="L121" s="525"/>
      <c r="M121" s="514">
        <f t="shared" si="33"/>
        <v>0</v>
      </c>
      <c r="N121" s="525"/>
      <c r="O121" s="514">
        <f t="shared" si="34"/>
        <v>0</v>
      </c>
      <c r="P121" s="514">
        <f t="shared" si="35"/>
        <v>0</v>
      </c>
    </row>
    <row r="122" spans="2:16" ht="12.5">
      <c r="B122" s="195" t="str">
        <f t="shared" si="36"/>
        <v/>
      </c>
      <c r="C122" s="507">
        <f>IF(D93="","-",+C121+1)</f>
        <v>2033</v>
      </c>
      <c r="D122" s="374">
        <f>IF(F121+SUM(E$99:E121)=D$92,F121,D$92-SUM(E$99:E121))</f>
        <v>13031.543343134086</v>
      </c>
      <c r="E122" s="522">
        <f t="shared" si="46"/>
        <v>527.63636363636363</v>
      </c>
      <c r="F122" s="523">
        <f t="shared" si="47"/>
        <v>12503.906979497722</v>
      </c>
      <c r="G122" s="523">
        <f t="shared" si="48"/>
        <v>12767.725161315904</v>
      </c>
      <c r="H122" s="526">
        <f t="shared" si="49"/>
        <v>2102.7274959008687</v>
      </c>
      <c r="I122" s="577">
        <f t="shared" si="50"/>
        <v>2102.7274959008687</v>
      </c>
      <c r="J122" s="514">
        <f t="shared" si="40"/>
        <v>0</v>
      </c>
      <c r="K122" s="514"/>
      <c r="L122" s="525"/>
      <c r="M122" s="514">
        <f t="shared" si="33"/>
        <v>0</v>
      </c>
      <c r="N122" s="525"/>
      <c r="O122" s="514">
        <f t="shared" si="34"/>
        <v>0</v>
      </c>
      <c r="P122" s="514">
        <f t="shared" si="35"/>
        <v>0</v>
      </c>
    </row>
    <row r="123" spans="2:16" ht="12.5">
      <c r="B123" s="195" t="str">
        <f t="shared" si="36"/>
        <v/>
      </c>
      <c r="C123" s="507">
        <f>IF(D93="","-",+C122+1)</f>
        <v>2034</v>
      </c>
      <c r="D123" s="374">
        <f>IF(F122+SUM(E$99:E122)=D$92,F122,D$92-SUM(E$99:E122))</f>
        <v>12503.906979497722</v>
      </c>
      <c r="E123" s="522">
        <f t="shared" si="46"/>
        <v>527.63636363636363</v>
      </c>
      <c r="F123" s="523">
        <f t="shared" si="47"/>
        <v>11976.270615861358</v>
      </c>
      <c r="G123" s="523">
        <f t="shared" si="48"/>
        <v>12240.08879767954</v>
      </c>
      <c r="H123" s="526">
        <f t="shared" si="49"/>
        <v>2037.6356062397449</v>
      </c>
      <c r="I123" s="577">
        <f t="shared" si="50"/>
        <v>2037.6356062397449</v>
      </c>
      <c r="J123" s="514">
        <f t="shared" si="40"/>
        <v>0</v>
      </c>
      <c r="K123" s="514"/>
      <c r="L123" s="525"/>
      <c r="M123" s="514">
        <f t="shared" si="33"/>
        <v>0</v>
      </c>
      <c r="N123" s="525"/>
      <c r="O123" s="514">
        <f t="shared" si="34"/>
        <v>0</v>
      </c>
      <c r="P123" s="514">
        <f t="shared" si="35"/>
        <v>0</v>
      </c>
    </row>
    <row r="124" spans="2:16" ht="12.5">
      <c r="B124" s="195" t="str">
        <f t="shared" si="36"/>
        <v/>
      </c>
      <c r="C124" s="507">
        <f>IF(D93="","-",+C123+1)</f>
        <v>2035</v>
      </c>
      <c r="D124" s="374">
        <f>IF(F123+SUM(E$99:E123)=D$92,F123,D$92-SUM(E$99:E123))</f>
        <v>11976.270615861358</v>
      </c>
      <c r="E124" s="522">
        <f t="shared" si="46"/>
        <v>527.63636363636363</v>
      </c>
      <c r="F124" s="523">
        <f t="shared" si="47"/>
        <v>11448.634252224994</v>
      </c>
      <c r="G124" s="523">
        <f t="shared" si="48"/>
        <v>11712.452434043176</v>
      </c>
      <c r="H124" s="526">
        <f t="shared" si="49"/>
        <v>1972.5437165786216</v>
      </c>
      <c r="I124" s="577">
        <f t="shared" si="50"/>
        <v>1972.5437165786216</v>
      </c>
      <c r="J124" s="514">
        <f t="shared" si="40"/>
        <v>0</v>
      </c>
      <c r="K124" s="514"/>
      <c r="L124" s="525"/>
      <c r="M124" s="514">
        <f t="shared" si="33"/>
        <v>0</v>
      </c>
      <c r="N124" s="525"/>
      <c r="O124" s="514">
        <f t="shared" si="34"/>
        <v>0</v>
      </c>
      <c r="P124" s="514">
        <f t="shared" si="35"/>
        <v>0</v>
      </c>
    </row>
    <row r="125" spans="2:16" ht="12.5">
      <c r="B125" s="195" t="str">
        <f t="shared" si="36"/>
        <v/>
      </c>
      <c r="C125" s="507">
        <f>IF(D93="","-",+C124+1)</f>
        <v>2036</v>
      </c>
      <c r="D125" s="374">
        <f>IF(F124+SUM(E$99:E124)=D$92,F124,D$92-SUM(E$99:E124))</f>
        <v>11448.634252224994</v>
      </c>
      <c r="E125" s="522">
        <f t="shared" si="46"/>
        <v>527.63636363636363</v>
      </c>
      <c r="F125" s="523">
        <f t="shared" si="47"/>
        <v>10920.99788858863</v>
      </c>
      <c r="G125" s="523">
        <f t="shared" si="48"/>
        <v>11184.816070406812</v>
      </c>
      <c r="H125" s="526">
        <f t="shared" si="49"/>
        <v>1907.4518269174978</v>
      </c>
      <c r="I125" s="577">
        <f t="shared" si="50"/>
        <v>1907.4518269174978</v>
      </c>
      <c r="J125" s="514">
        <f t="shared" si="40"/>
        <v>0</v>
      </c>
      <c r="K125" s="514"/>
      <c r="L125" s="525"/>
      <c r="M125" s="514">
        <f t="shared" si="33"/>
        <v>0</v>
      </c>
      <c r="N125" s="525"/>
      <c r="O125" s="514">
        <f t="shared" si="34"/>
        <v>0</v>
      </c>
      <c r="P125" s="514">
        <f t="shared" si="35"/>
        <v>0</v>
      </c>
    </row>
    <row r="126" spans="2:16" ht="12.5">
      <c r="B126" s="195" t="str">
        <f t="shared" si="36"/>
        <v/>
      </c>
      <c r="C126" s="507">
        <f>IF(D93="","-",+C125+1)</f>
        <v>2037</v>
      </c>
      <c r="D126" s="374">
        <f>IF(F125+SUM(E$99:E125)=D$92,F125,D$92-SUM(E$99:E125))</f>
        <v>10920.99788858863</v>
      </c>
      <c r="E126" s="522">
        <f t="shared" si="46"/>
        <v>527.63636363636363</v>
      </c>
      <c r="F126" s="523">
        <f t="shared" si="47"/>
        <v>10393.361524952266</v>
      </c>
      <c r="G126" s="523">
        <f t="shared" si="48"/>
        <v>10657.179706770448</v>
      </c>
      <c r="H126" s="526">
        <f t="shared" si="49"/>
        <v>1842.359937256374</v>
      </c>
      <c r="I126" s="577">
        <f t="shared" si="50"/>
        <v>1842.359937256374</v>
      </c>
      <c r="J126" s="514">
        <f t="shared" si="40"/>
        <v>0</v>
      </c>
      <c r="K126" s="514"/>
      <c r="L126" s="525"/>
      <c r="M126" s="514">
        <f t="shared" si="33"/>
        <v>0</v>
      </c>
      <c r="N126" s="525"/>
      <c r="O126" s="514">
        <f t="shared" si="34"/>
        <v>0</v>
      </c>
      <c r="P126" s="514">
        <f t="shared" si="35"/>
        <v>0</v>
      </c>
    </row>
    <row r="127" spans="2:16" ht="12.5">
      <c r="B127" s="195" t="str">
        <f t="shared" si="36"/>
        <v/>
      </c>
      <c r="C127" s="507">
        <f>IF(D93="","-",+C126+1)</f>
        <v>2038</v>
      </c>
      <c r="D127" s="374">
        <f>IF(F126+SUM(E$99:E126)=D$92,F126,D$92-SUM(E$99:E126))</f>
        <v>10393.361524952266</v>
      </c>
      <c r="E127" s="522">
        <f t="shared" si="46"/>
        <v>527.63636363636363</v>
      </c>
      <c r="F127" s="523">
        <f t="shared" si="47"/>
        <v>9865.7251613159024</v>
      </c>
      <c r="G127" s="523">
        <f t="shared" si="48"/>
        <v>10129.543343134084</v>
      </c>
      <c r="H127" s="526">
        <f t="shared" si="49"/>
        <v>1777.2680475952507</v>
      </c>
      <c r="I127" s="577">
        <f t="shared" si="50"/>
        <v>1777.2680475952507</v>
      </c>
      <c r="J127" s="514">
        <f t="shared" si="40"/>
        <v>0</v>
      </c>
      <c r="K127" s="514"/>
      <c r="L127" s="525"/>
      <c r="M127" s="514">
        <f t="shared" si="33"/>
        <v>0</v>
      </c>
      <c r="N127" s="525"/>
      <c r="O127" s="514">
        <f t="shared" si="34"/>
        <v>0</v>
      </c>
      <c r="P127" s="514">
        <f t="shared" si="35"/>
        <v>0</v>
      </c>
    </row>
    <row r="128" spans="2:16" ht="12.5">
      <c r="B128" s="195" t="str">
        <f t="shared" si="36"/>
        <v/>
      </c>
      <c r="C128" s="507">
        <f>IF(D93="","-",+C127+1)</f>
        <v>2039</v>
      </c>
      <c r="D128" s="374">
        <f>IF(F127+SUM(E$99:E127)=D$92,F127,D$92-SUM(E$99:E127))</f>
        <v>9865.7251613159024</v>
      </c>
      <c r="E128" s="522">
        <f t="shared" si="46"/>
        <v>527.63636363636363</v>
      </c>
      <c r="F128" s="523">
        <f t="shared" si="47"/>
        <v>9338.0887976795384</v>
      </c>
      <c r="G128" s="523">
        <f t="shared" si="48"/>
        <v>9601.9069794977204</v>
      </c>
      <c r="H128" s="526">
        <f t="shared" si="49"/>
        <v>1712.1761579341269</v>
      </c>
      <c r="I128" s="577">
        <f t="shared" si="50"/>
        <v>1712.1761579341269</v>
      </c>
      <c r="J128" s="514">
        <f t="shared" si="40"/>
        <v>0</v>
      </c>
      <c r="K128" s="514"/>
      <c r="L128" s="525"/>
      <c r="M128" s="514">
        <f t="shared" si="33"/>
        <v>0</v>
      </c>
      <c r="N128" s="525"/>
      <c r="O128" s="514">
        <f t="shared" si="34"/>
        <v>0</v>
      </c>
      <c r="P128" s="514">
        <f t="shared" si="35"/>
        <v>0</v>
      </c>
    </row>
    <row r="129" spans="2:16" ht="12.5">
      <c r="B129" s="195" t="str">
        <f t="shared" si="36"/>
        <v/>
      </c>
      <c r="C129" s="507">
        <f>IF(D93="","-",+C128+1)</f>
        <v>2040</v>
      </c>
      <c r="D129" s="374">
        <f>IF(F128+SUM(E$99:E128)=D$92,F128,D$92-SUM(E$99:E128))</f>
        <v>9338.0887976795384</v>
      </c>
      <c r="E129" s="522">
        <f t="shared" si="46"/>
        <v>527.63636363636363</v>
      </c>
      <c r="F129" s="523">
        <f t="shared" si="47"/>
        <v>8810.4524340431744</v>
      </c>
      <c r="G129" s="523">
        <f t="shared" si="48"/>
        <v>9074.2706158613564</v>
      </c>
      <c r="H129" s="526">
        <f t="shared" si="49"/>
        <v>1647.0842682730035</v>
      </c>
      <c r="I129" s="577">
        <f t="shared" si="50"/>
        <v>1647.0842682730035</v>
      </c>
      <c r="J129" s="514">
        <f t="shared" si="40"/>
        <v>0</v>
      </c>
      <c r="K129" s="514"/>
      <c r="L129" s="525"/>
      <c r="M129" s="514">
        <f t="shared" si="33"/>
        <v>0</v>
      </c>
      <c r="N129" s="525"/>
      <c r="O129" s="514">
        <f t="shared" si="34"/>
        <v>0</v>
      </c>
      <c r="P129" s="514">
        <f t="shared" si="35"/>
        <v>0</v>
      </c>
    </row>
    <row r="130" spans="2:16" ht="12.5">
      <c r="B130" s="195" t="str">
        <f t="shared" si="36"/>
        <v/>
      </c>
      <c r="C130" s="507">
        <f>IF(D93="","-",+C129+1)</f>
        <v>2041</v>
      </c>
      <c r="D130" s="374">
        <f>IF(F129+SUM(E$99:E129)=D$92,F129,D$92-SUM(E$99:E129))</f>
        <v>8810.4524340431744</v>
      </c>
      <c r="E130" s="522">
        <f t="shared" si="46"/>
        <v>527.63636363636363</v>
      </c>
      <c r="F130" s="523">
        <f t="shared" si="47"/>
        <v>8282.8160704068105</v>
      </c>
      <c r="G130" s="523">
        <f t="shared" si="48"/>
        <v>8546.6342522249925</v>
      </c>
      <c r="H130" s="526">
        <f t="shared" si="49"/>
        <v>1581.9923786118798</v>
      </c>
      <c r="I130" s="577">
        <f t="shared" si="50"/>
        <v>1581.9923786118798</v>
      </c>
      <c r="J130" s="514">
        <f t="shared" si="40"/>
        <v>0</v>
      </c>
      <c r="K130" s="514"/>
      <c r="L130" s="525"/>
      <c r="M130" s="514">
        <f t="shared" si="33"/>
        <v>0</v>
      </c>
      <c r="N130" s="525"/>
      <c r="O130" s="514">
        <f t="shared" si="34"/>
        <v>0</v>
      </c>
      <c r="P130" s="514">
        <f t="shared" si="35"/>
        <v>0</v>
      </c>
    </row>
    <row r="131" spans="2:16" ht="12.5">
      <c r="B131" s="195" t="str">
        <f t="shared" si="36"/>
        <v/>
      </c>
      <c r="C131" s="507">
        <f>IF(D93="","-",+C130+1)</f>
        <v>2042</v>
      </c>
      <c r="D131" s="374">
        <f>IF(F130+SUM(E$99:E130)=D$92,F130,D$92-SUM(E$99:E130))</f>
        <v>8282.8160704068105</v>
      </c>
      <c r="E131" s="522">
        <f t="shared" si="46"/>
        <v>527.63636363636363</v>
      </c>
      <c r="F131" s="523">
        <f t="shared" si="47"/>
        <v>7755.1797067704465</v>
      </c>
      <c r="G131" s="523">
        <f t="shared" si="48"/>
        <v>8018.9978885886285</v>
      </c>
      <c r="H131" s="526">
        <f t="shared" si="49"/>
        <v>1516.900488950756</v>
      </c>
      <c r="I131" s="577">
        <f t="shared" si="50"/>
        <v>1516.900488950756</v>
      </c>
      <c r="J131" s="514">
        <f t="shared" si="40"/>
        <v>0</v>
      </c>
      <c r="K131" s="514"/>
      <c r="L131" s="525"/>
      <c r="M131" s="514">
        <f t="shared" ref="M131:M154" si="51">IF(L541&lt;&gt;0,+H541-L541,0)</f>
        <v>0</v>
      </c>
      <c r="N131" s="525"/>
      <c r="O131" s="514">
        <f t="shared" ref="O131:O154" si="52">IF(N541&lt;&gt;0,+I541-N541,0)</f>
        <v>0</v>
      </c>
      <c r="P131" s="514">
        <f t="shared" ref="P131:P154" si="53">+O541-M541</f>
        <v>0</v>
      </c>
    </row>
    <row r="132" spans="2:16" ht="12.5">
      <c r="B132" s="195" t="str">
        <f t="shared" si="36"/>
        <v/>
      </c>
      <c r="C132" s="507">
        <f>IF(D93="","-",+C131+1)</f>
        <v>2043</v>
      </c>
      <c r="D132" s="374">
        <f>IF(F131+SUM(E$99:E131)=D$92,F131,D$92-SUM(E$99:E131))</f>
        <v>7755.1797067704465</v>
      </c>
      <c r="E132" s="522">
        <f t="shared" si="46"/>
        <v>527.63636363636363</v>
      </c>
      <c r="F132" s="523">
        <f t="shared" si="47"/>
        <v>7227.5433431340825</v>
      </c>
      <c r="G132" s="523">
        <f t="shared" si="48"/>
        <v>7491.3615249522645</v>
      </c>
      <c r="H132" s="526">
        <f t="shared" si="49"/>
        <v>1451.8085992896326</v>
      </c>
      <c r="I132" s="577">
        <f t="shared" si="50"/>
        <v>1451.8085992896326</v>
      </c>
      <c r="J132" s="514">
        <f t="shared" si="40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</row>
    <row r="133" spans="2:16" ht="12.5">
      <c r="B133" s="195" t="str">
        <f t="shared" si="36"/>
        <v/>
      </c>
      <c r="C133" s="507">
        <f>IF(D93="","-",+C132+1)</f>
        <v>2044</v>
      </c>
      <c r="D133" s="374">
        <f>IF(F132+SUM(E$99:E132)=D$92,F132,D$92-SUM(E$99:E132))</f>
        <v>7227.5433431340825</v>
      </c>
      <c r="E133" s="522">
        <f t="shared" si="46"/>
        <v>527.63636363636363</v>
      </c>
      <c r="F133" s="523">
        <f t="shared" si="47"/>
        <v>6699.9069794977186</v>
      </c>
      <c r="G133" s="523">
        <f t="shared" si="48"/>
        <v>6963.7251613159006</v>
      </c>
      <c r="H133" s="526">
        <f t="shared" si="49"/>
        <v>1386.7167096285089</v>
      </c>
      <c r="I133" s="577">
        <f t="shared" si="50"/>
        <v>1386.7167096285089</v>
      </c>
      <c r="J133" s="514">
        <f t="shared" si="40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</row>
    <row r="134" spans="2:16" ht="12.5">
      <c r="B134" s="195" t="str">
        <f t="shared" si="36"/>
        <v/>
      </c>
      <c r="C134" s="507">
        <f>IF(D93="","-",+C133+1)</f>
        <v>2045</v>
      </c>
      <c r="D134" s="374">
        <f>IF(F133+SUM(E$99:E133)=D$92,F133,D$92-SUM(E$99:E133))</f>
        <v>6699.9069794977186</v>
      </c>
      <c r="E134" s="522">
        <f t="shared" si="46"/>
        <v>527.63636363636363</v>
      </c>
      <c r="F134" s="523">
        <f t="shared" si="47"/>
        <v>6172.2706158613546</v>
      </c>
      <c r="G134" s="523">
        <f t="shared" si="48"/>
        <v>6436.0887976795366</v>
      </c>
      <c r="H134" s="526">
        <f t="shared" si="49"/>
        <v>1321.6248199673851</v>
      </c>
      <c r="I134" s="577">
        <f t="shared" si="50"/>
        <v>1321.6248199673851</v>
      </c>
      <c r="J134" s="514">
        <f t="shared" si="40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</row>
    <row r="135" spans="2:16" ht="12.5">
      <c r="B135" s="195" t="str">
        <f t="shared" si="36"/>
        <v/>
      </c>
      <c r="C135" s="507">
        <f>IF(D93="","-",+C134+1)</f>
        <v>2046</v>
      </c>
      <c r="D135" s="374">
        <f>IF(F134+SUM(E$99:E134)=D$92,F134,D$92-SUM(E$99:E134))</f>
        <v>6172.2706158613546</v>
      </c>
      <c r="E135" s="522">
        <f t="shared" si="46"/>
        <v>527.63636363636363</v>
      </c>
      <c r="F135" s="523">
        <f t="shared" si="47"/>
        <v>5644.6342522249906</v>
      </c>
      <c r="G135" s="523">
        <f t="shared" si="48"/>
        <v>5908.4524340431726</v>
      </c>
      <c r="H135" s="526">
        <f t="shared" si="49"/>
        <v>1256.5329303062617</v>
      </c>
      <c r="I135" s="577">
        <f t="shared" si="50"/>
        <v>1256.5329303062617</v>
      </c>
      <c r="J135" s="514">
        <f t="shared" si="40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</row>
    <row r="136" spans="2:16" ht="12.5">
      <c r="B136" s="195" t="str">
        <f t="shared" si="36"/>
        <v/>
      </c>
      <c r="C136" s="507">
        <f>IF(D93="","-",+C135+1)</f>
        <v>2047</v>
      </c>
      <c r="D136" s="374">
        <f>IF(F135+SUM(E$99:E135)=D$92,F135,D$92-SUM(E$99:E135))</f>
        <v>5644.6342522249906</v>
      </c>
      <c r="E136" s="522">
        <f t="shared" si="46"/>
        <v>527.63636363636363</v>
      </c>
      <c r="F136" s="523">
        <f t="shared" si="47"/>
        <v>5116.9978885886267</v>
      </c>
      <c r="G136" s="523">
        <f t="shared" si="48"/>
        <v>5380.8160704068086</v>
      </c>
      <c r="H136" s="526">
        <f t="shared" si="49"/>
        <v>1191.4410406451379</v>
      </c>
      <c r="I136" s="577">
        <f t="shared" si="50"/>
        <v>1191.4410406451379</v>
      </c>
      <c r="J136" s="514">
        <f t="shared" si="40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</row>
    <row r="137" spans="2:16" ht="12.5">
      <c r="B137" s="195" t="str">
        <f t="shared" si="36"/>
        <v/>
      </c>
      <c r="C137" s="507">
        <f>IF(D93="","-",+C136+1)</f>
        <v>2048</v>
      </c>
      <c r="D137" s="374">
        <f>IF(F136+SUM(E$99:E136)=D$92,F136,D$92-SUM(E$99:E136))</f>
        <v>5116.9978885886267</v>
      </c>
      <c r="E137" s="522">
        <f t="shared" si="46"/>
        <v>527.63636363636363</v>
      </c>
      <c r="F137" s="523">
        <f t="shared" si="47"/>
        <v>4589.3615249522627</v>
      </c>
      <c r="G137" s="523">
        <f t="shared" si="48"/>
        <v>4853.1797067704447</v>
      </c>
      <c r="H137" s="526">
        <f t="shared" si="49"/>
        <v>1126.3491509840144</v>
      </c>
      <c r="I137" s="577">
        <f t="shared" si="50"/>
        <v>1126.3491509840144</v>
      </c>
      <c r="J137" s="514">
        <f t="shared" si="40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</row>
    <row r="138" spans="2:16" ht="12.5">
      <c r="B138" s="195" t="str">
        <f t="shared" si="36"/>
        <v/>
      </c>
      <c r="C138" s="507">
        <f>IF(D93="","-",+C137+1)</f>
        <v>2049</v>
      </c>
      <c r="D138" s="374">
        <f>IF(F137+SUM(E$99:E137)=D$92,F137,D$92-SUM(E$99:E137))</f>
        <v>4589.3615249522627</v>
      </c>
      <c r="E138" s="522">
        <f t="shared" si="46"/>
        <v>527.63636363636363</v>
      </c>
      <c r="F138" s="523">
        <f t="shared" si="47"/>
        <v>4061.7251613158992</v>
      </c>
      <c r="G138" s="523">
        <f t="shared" si="48"/>
        <v>4325.5433431340807</v>
      </c>
      <c r="H138" s="526">
        <f t="shared" si="49"/>
        <v>1061.2572613228908</v>
      </c>
      <c r="I138" s="577">
        <f t="shared" si="50"/>
        <v>1061.2572613228908</v>
      </c>
      <c r="J138" s="514">
        <f t="shared" si="40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</row>
    <row r="139" spans="2:16" ht="12.5">
      <c r="B139" s="195" t="str">
        <f t="shared" si="36"/>
        <v/>
      </c>
      <c r="C139" s="507">
        <f>IF(D93="","-",+C138+1)</f>
        <v>2050</v>
      </c>
      <c r="D139" s="374">
        <f>IF(F138+SUM(E$99:E138)=D$92,F138,D$92-SUM(E$99:E138))</f>
        <v>4061.7251613158992</v>
      </c>
      <c r="E139" s="522">
        <f t="shared" si="46"/>
        <v>527.63636363636363</v>
      </c>
      <c r="F139" s="523">
        <f t="shared" si="47"/>
        <v>3534.0887976795357</v>
      </c>
      <c r="G139" s="523">
        <f t="shared" si="48"/>
        <v>3797.9069794977177</v>
      </c>
      <c r="H139" s="526">
        <f t="shared" si="49"/>
        <v>996.16537166176727</v>
      </c>
      <c r="I139" s="577">
        <f t="shared" si="50"/>
        <v>996.16537166176727</v>
      </c>
      <c r="J139" s="514">
        <f t="shared" si="40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</row>
    <row r="140" spans="2:16" ht="12.5">
      <c r="B140" s="195" t="str">
        <f t="shared" si="36"/>
        <v/>
      </c>
      <c r="C140" s="507">
        <f>IF(D93="","-",+C139+1)</f>
        <v>2051</v>
      </c>
      <c r="D140" s="374">
        <f>IF(F139+SUM(E$99:E139)=D$92,F139,D$92-SUM(E$99:E139))</f>
        <v>3534.0887976795357</v>
      </c>
      <c r="E140" s="522">
        <f t="shared" si="46"/>
        <v>527.63636363636363</v>
      </c>
      <c r="F140" s="523">
        <f t="shared" si="47"/>
        <v>3006.4524340431722</v>
      </c>
      <c r="G140" s="523">
        <f t="shared" si="48"/>
        <v>3270.2706158613537</v>
      </c>
      <c r="H140" s="526">
        <f t="shared" si="49"/>
        <v>931.07348200064359</v>
      </c>
      <c r="I140" s="577">
        <f t="shared" si="50"/>
        <v>931.07348200064359</v>
      </c>
      <c r="J140" s="514">
        <f t="shared" si="40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</row>
    <row r="141" spans="2:16" ht="12.5">
      <c r="B141" s="195" t="str">
        <f t="shared" si="36"/>
        <v/>
      </c>
      <c r="C141" s="507">
        <f>IF(D93="","-",+C140+1)</f>
        <v>2052</v>
      </c>
      <c r="D141" s="374">
        <f>IF(F140+SUM(E$99:E140)=D$92,F140,D$92-SUM(E$99:E140))</f>
        <v>3006.4524340431722</v>
      </c>
      <c r="E141" s="522">
        <f t="shared" si="46"/>
        <v>527.63636363636363</v>
      </c>
      <c r="F141" s="523">
        <f t="shared" si="47"/>
        <v>2478.8160704068086</v>
      </c>
      <c r="G141" s="523">
        <f t="shared" si="48"/>
        <v>2742.6342522249906</v>
      </c>
      <c r="H141" s="526">
        <f t="shared" si="49"/>
        <v>865.98159233952015</v>
      </c>
      <c r="I141" s="577">
        <f t="shared" si="50"/>
        <v>865.98159233952015</v>
      </c>
      <c r="J141" s="514">
        <f t="shared" si="40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</row>
    <row r="142" spans="2:16" ht="12.5">
      <c r="B142" s="195" t="str">
        <f t="shared" si="36"/>
        <v/>
      </c>
      <c r="C142" s="507">
        <f>IF(D93="","-",+C141+1)</f>
        <v>2053</v>
      </c>
      <c r="D142" s="374">
        <f>IF(F141+SUM(E$99:E141)=D$92,F141,D$92-SUM(E$99:E141))</f>
        <v>2478.8160704068086</v>
      </c>
      <c r="E142" s="522">
        <f t="shared" si="46"/>
        <v>527.63636363636363</v>
      </c>
      <c r="F142" s="523">
        <f t="shared" si="47"/>
        <v>1951.1797067704451</v>
      </c>
      <c r="G142" s="523">
        <f t="shared" si="48"/>
        <v>2214.9978885886267</v>
      </c>
      <c r="H142" s="526">
        <f t="shared" si="49"/>
        <v>800.88970267839647</v>
      </c>
      <c r="I142" s="577">
        <f t="shared" si="50"/>
        <v>800.88970267839647</v>
      </c>
      <c r="J142" s="514">
        <f t="shared" si="40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</row>
    <row r="143" spans="2:16" ht="12.5">
      <c r="B143" s="195" t="str">
        <f t="shared" si="36"/>
        <v/>
      </c>
      <c r="C143" s="507">
        <f>IF(D93="","-",+C142+1)</f>
        <v>2054</v>
      </c>
      <c r="D143" s="374">
        <f>IF(F142+SUM(E$99:E142)=D$92,F142,D$92-SUM(E$99:E142))</f>
        <v>1951.1797067704451</v>
      </c>
      <c r="E143" s="522">
        <f t="shared" si="46"/>
        <v>527.63636363636363</v>
      </c>
      <c r="F143" s="523">
        <f t="shared" si="47"/>
        <v>1423.5433431340816</v>
      </c>
      <c r="G143" s="523">
        <f t="shared" si="48"/>
        <v>1687.3615249522634</v>
      </c>
      <c r="H143" s="526">
        <f t="shared" si="49"/>
        <v>735.79781301727292</v>
      </c>
      <c r="I143" s="577">
        <f t="shared" si="50"/>
        <v>735.79781301727292</v>
      </c>
      <c r="J143" s="514">
        <f t="shared" si="40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</row>
    <row r="144" spans="2:16" ht="12.5">
      <c r="B144" s="195" t="str">
        <f t="shared" si="36"/>
        <v/>
      </c>
      <c r="C144" s="507">
        <f>IF(D93="","-",+C143+1)</f>
        <v>2055</v>
      </c>
      <c r="D144" s="374">
        <f>IF(F143+SUM(E$99:E143)=D$92,F143,D$92-SUM(E$99:E143))</f>
        <v>1423.5433431340816</v>
      </c>
      <c r="E144" s="522">
        <f t="shared" si="46"/>
        <v>527.63636363636363</v>
      </c>
      <c r="F144" s="523">
        <f t="shared" si="47"/>
        <v>895.906979497718</v>
      </c>
      <c r="G144" s="523">
        <f t="shared" si="48"/>
        <v>1159.7251613158999</v>
      </c>
      <c r="H144" s="526">
        <f t="shared" si="49"/>
        <v>670.70592335614936</v>
      </c>
      <c r="I144" s="577">
        <f t="shared" si="50"/>
        <v>670.70592335614936</v>
      </c>
      <c r="J144" s="514">
        <f t="shared" si="40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</row>
    <row r="145" spans="2:16" ht="12.5">
      <c r="B145" s="195" t="str">
        <f t="shared" si="36"/>
        <v/>
      </c>
      <c r="C145" s="507">
        <f>IF(D93="","-",+C144+1)</f>
        <v>2056</v>
      </c>
      <c r="D145" s="374">
        <f>IF(F144+SUM(E$99:E144)=D$92,F144,D$92-SUM(E$99:E144))</f>
        <v>895.906979497718</v>
      </c>
      <c r="E145" s="522">
        <f t="shared" si="46"/>
        <v>527.63636363636363</v>
      </c>
      <c r="F145" s="523">
        <f t="shared" si="47"/>
        <v>368.27061586135437</v>
      </c>
      <c r="G145" s="523">
        <f t="shared" si="48"/>
        <v>632.08879767953613</v>
      </c>
      <c r="H145" s="526">
        <f t="shared" si="49"/>
        <v>605.6140336950258</v>
      </c>
      <c r="I145" s="577">
        <f t="shared" si="50"/>
        <v>605.6140336950258</v>
      </c>
      <c r="J145" s="514">
        <f t="shared" si="40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</row>
    <row r="146" spans="2:16" ht="12.5">
      <c r="B146" s="195" t="str">
        <f t="shared" si="36"/>
        <v/>
      </c>
      <c r="C146" s="507">
        <f>IF(D93="","-",+C145+1)</f>
        <v>2057</v>
      </c>
      <c r="D146" s="374">
        <f>IF(F145+SUM(E$99:E145)=D$92,F145,D$92-SUM(E$99:E145))</f>
        <v>368.27061586135437</v>
      </c>
      <c r="E146" s="522">
        <f t="shared" si="46"/>
        <v>368.27061586135437</v>
      </c>
      <c r="F146" s="523">
        <f t="shared" si="47"/>
        <v>0</v>
      </c>
      <c r="G146" s="523">
        <f t="shared" si="48"/>
        <v>184.13530793067719</v>
      </c>
      <c r="H146" s="526">
        <f t="shared" si="49"/>
        <v>390.98647847540457</v>
      </c>
      <c r="I146" s="577">
        <f t="shared" si="50"/>
        <v>390.98647847540457</v>
      </c>
      <c r="J146" s="514">
        <f t="shared" si="40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</row>
    <row r="147" spans="2:16" ht="12.5">
      <c r="B147" s="195" t="str">
        <f t="shared" si="36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46"/>
        <v>0</v>
      </c>
      <c r="F147" s="523">
        <f t="shared" si="47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40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</row>
    <row r="148" spans="2:16" ht="12.5">
      <c r="B148" s="195" t="str">
        <f t="shared" si="36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46"/>
        <v>0</v>
      </c>
      <c r="F148" s="523">
        <f t="shared" si="47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40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</row>
    <row r="149" spans="2:16" ht="12.5">
      <c r="B149" s="195" t="str">
        <f t="shared" si="36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46"/>
        <v>0</v>
      </c>
      <c r="F149" s="523">
        <f t="shared" si="47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40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</row>
    <row r="150" spans="2:16" ht="12.5">
      <c r="B150" s="195" t="str">
        <f t="shared" si="36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46"/>
        <v>0</v>
      </c>
      <c r="F150" s="523">
        <f t="shared" si="47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40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</row>
    <row r="151" spans="2:16" ht="12.5">
      <c r="B151" s="195" t="str">
        <f t="shared" si="36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46"/>
        <v>0</v>
      </c>
      <c r="F151" s="523">
        <f t="shared" si="47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40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</row>
    <row r="152" spans="2:16" ht="12.5">
      <c r="B152" s="195" t="str">
        <f t="shared" si="36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46"/>
        <v>0</v>
      </c>
      <c r="F152" s="523">
        <f t="shared" si="47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40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</row>
    <row r="153" spans="2:16" ht="12.5">
      <c r="B153" s="195" t="str">
        <f t="shared" si="36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46"/>
        <v>0</v>
      </c>
      <c r="F153" s="523">
        <f t="shared" si="47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40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</row>
    <row r="154" spans="2:16" ht="13" thickBot="1">
      <c r="B154" s="195" t="str">
        <f t="shared" si="36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46"/>
        <v>0</v>
      </c>
      <c r="F154" s="523">
        <f t="shared" si="47"/>
        <v>0</v>
      </c>
      <c r="G154" s="523">
        <f t="shared" si="48"/>
        <v>0</v>
      </c>
      <c r="H154" s="526">
        <f t="shared" si="49"/>
        <v>0</v>
      </c>
      <c r="I154" s="577">
        <f t="shared" si="50"/>
        <v>0</v>
      </c>
      <c r="J154" s="514">
        <f t="shared" si="40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</row>
    <row r="155" spans="2:16" ht="12.5">
      <c r="C155" s="374" t="s">
        <v>78</v>
      </c>
      <c r="D155" s="375"/>
      <c r="E155" s="375">
        <f>SUM(E99:E154)</f>
        <v>23215.999999999996</v>
      </c>
      <c r="F155" s="375"/>
      <c r="G155" s="375"/>
      <c r="H155" s="375">
        <f>SUM(H99:H154)</f>
        <v>83829.808622088516</v>
      </c>
      <c r="I155" s="375">
        <f>SUM(I99:I154)</f>
        <v>83829.808622088516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C7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1823642.09628599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1823642.09628599</v>
      </c>
      <c r="O6" s="269"/>
      <c r="P6" s="269"/>
    </row>
    <row r="7" spans="1:16" ht="13.5" thickBot="1">
      <c r="C7" s="467" t="s">
        <v>48</v>
      </c>
      <c r="D7" s="624" t="s">
        <v>338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465</v>
      </c>
      <c r="E9" s="637" t="s">
        <v>397</v>
      </c>
      <c r="F9" s="478"/>
      <c r="G9" s="672" t="s">
        <v>564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15930624.490000006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370479.63930232573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13443282.575682685</v>
      </c>
      <c r="E24" s="630">
        <v>379300.57142857142</v>
      </c>
      <c r="F24" s="631">
        <v>13063982.004254114</v>
      </c>
      <c r="G24" s="630">
        <v>1869593.2846943685</v>
      </c>
      <c r="H24" s="639">
        <v>1869593.2846943685</v>
      </c>
      <c r="I24" s="511">
        <f t="shared" si="3"/>
        <v>0</v>
      </c>
      <c r="J24" s="511"/>
      <c r="K24" s="518">
        <f t="shared" ref="K24" si="10">G24</f>
        <v>1869593.2846943685</v>
      </c>
      <c r="L24" s="519">
        <f t="shared" ref="L24" si="11">IF(K24&lt;&gt;0,+G24-K24,0)</f>
        <v>0</v>
      </c>
      <c r="M24" s="518">
        <f t="shared" ref="M24" si="12">H24</f>
        <v>1869593.2846943685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13063982.494254118</v>
      </c>
      <c r="E25" s="630">
        <v>379300.58309523825</v>
      </c>
      <c r="F25" s="631">
        <v>12684681.91115888</v>
      </c>
      <c r="G25" s="630">
        <v>2005673.6176458267</v>
      </c>
      <c r="H25" s="639">
        <v>2005673.6176458267</v>
      </c>
      <c r="I25" s="511">
        <f t="shared" si="3"/>
        <v>0</v>
      </c>
      <c r="J25" s="511"/>
      <c r="K25" s="518">
        <f t="shared" ref="K25" si="13">G25</f>
        <v>2005673.6176458267</v>
      </c>
      <c r="L25" s="519">
        <f t="shared" ref="L25" si="14">IF(K25&lt;&gt;0,+G25-K25,0)</f>
        <v>0</v>
      </c>
      <c r="M25" s="518">
        <f t="shared" ref="M25" si="15">H25</f>
        <v>2005673.6176458267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3">
      <c r="B26" s="195" t="str">
        <f t="shared" si="4"/>
        <v/>
      </c>
      <c r="C26" s="669">
        <f>IF(D11="","-",+C25+1)</f>
        <v>2024</v>
      </c>
      <c r="D26" s="631">
        <v>12684681.91115888</v>
      </c>
      <c r="E26" s="630">
        <v>362059.64750000014</v>
      </c>
      <c r="F26" s="631">
        <v>12322622.263658879</v>
      </c>
      <c r="G26" s="630">
        <v>1856585.3167079764</v>
      </c>
      <c r="H26" s="639">
        <v>1856585.3167079764</v>
      </c>
      <c r="I26" s="511">
        <f t="shared" si="3"/>
        <v>0</v>
      </c>
      <c r="J26" s="511"/>
      <c r="K26" s="518">
        <f t="shared" ref="K26" si="18">G26</f>
        <v>1856585.3167079764</v>
      </c>
      <c r="L26" s="519">
        <f t="shared" ref="L26" si="19">IF(K26&lt;&gt;0,+G26-K26,0)</f>
        <v>0</v>
      </c>
      <c r="M26" s="518">
        <f t="shared" ref="M26" si="20">H26</f>
        <v>1856585.3167079764</v>
      </c>
      <c r="N26" s="514">
        <f t="shared" ref="N26" si="21">IF(M26&lt;&gt;0,+H26-M26,0)</f>
        <v>0</v>
      </c>
      <c r="O26" s="514">
        <f t="shared" ref="O26" si="22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12322622.263658879</v>
      </c>
      <c r="E27" s="522">
        <f t="shared" ref="E27:E72" si="23">IF(+$I$14&lt;F26,$I$14,D27)</f>
        <v>370479.63930232573</v>
      </c>
      <c r="F27" s="523">
        <f t="shared" ref="F27:F72" si="24">+D27-E27</f>
        <v>11952142.624356553</v>
      </c>
      <c r="G27" s="524">
        <f t="shared" ref="G27:G50" si="25">+I$12*((D27+F27)/2)+E27</f>
        <v>1823642.09628599</v>
      </c>
      <c r="H27" s="491">
        <f t="shared" ref="H27:H50" si="26">+I$13*((D27+F27)/2)+E27</f>
        <v>1823642.09628599</v>
      </c>
      <c r="I27" s="511">
        <f t="shared" si="3"/>
        <v>0</v>
      </c>
      <c r="J27" s="511"/>
      <c r="K27" s="525"/>
      <c r="L27" s="514">
        <f t="shared" ref="L27:L72" si="27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11952142.624356553</v>
      </c>
      <c r="E28" s="522">
        <f t="shared" si="23"/>
        <v>370479.63930232573</v>
      </c>
      <c r="F28" s="523">
        <f t="shared" si="24"/>
        <v>11581662.985054227</v>
      </c>
      <c r="G28" s="524">
        <f t="shared" si="25"/>
        <v>1779285.9836402368</v>
      </c>
      <c r="H28" s="491">
        <f t="shared" si="26"/>
        <v>1779285.9836402368</v>
      </c>
      <c r="I28" s="511">
        <f t="shared" si="3"/>
        <v>0</v>
      </c>
      <c r="J28" s="511"/>
      <c r="K28" s="525"/>
      <c r="L28" s="514">
        <f t="shared" si="2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11581662.985054227</v>
      </c>
      <c r="E29" s="522">
        <f t="shared" si="23"/>
        <v>370479.63930232573</v>
      </c>
      <c r="F29" s="523">
        <f t="shared" si="24"/>
        <v>11211183.3457519</v>
      </c>
      <c r="G29" s="524">
        <f t="shared" si="25"/>
        <v>1734929.8709944841</v>
      </c>
      <c r="H29" s="491">
        <f t="shared" si="26"/>
        <v>1734929.8709944841</v>
      </c>
      <c r="I29" s="511">
        <f t="shared" si="3"/>
        <v>0</v>
      </c>
      <c r="J29" s="511"/>
      <c r="K29" s="525"/>
      <c r="L29" s="514">
        <f t="shared" si="2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11211183.3457519</v>
      </c>
      <c r="E30" s="522">
        <f t="shared" si="23"/>
        <v>370479.63930232573</v>
      </c>
      <c r="F30" s="523">
        <f t="shared" si="24"/>
        <v>10840703.706449574</v>
      </c>
      <c r="G30" s="524">
        <f t="shared" si="25"/>
        <v>1690573.7583487311</v>
      </c>
      <c r="H30" s="491">
        <f t="shared" si="26"/>
        <v>1690573.7583487311</v>
      </c>
      <c r="I30" s="511">
        <f t="shared" si="3"/>
        <v>0</v>
      </c>
      <c r="J30" s="511"/>
      <c r="K30" s="525"/>
      <c r="L30" s="514">
        <f t="shared" si="2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10840703.706449574</v>
      </c>
      <c r="E31" s="522">
        <f t="shared" si="23"/>
        <v>370479.63930232573</v>
      </c>
      <c r="F31" s="523">
        <f t="shared" si="24"/>
        <v>10470224.067147247</v>
      </c>
      <c r="G31" s="524">
        <f t="shared" si="25"/>
        <v>1646217.6457029784</v>
      </c>
      <c r="H31" s="491">
        <f t="shared" si="26"/>
        <v>1646217.6457029784</v>
      </c>
      <c r="I31" s="511">
        <f t="shared" si="3"/>
        <v>0</v>
      </c>
      <c r="J31" s="511"/>
      <c r="K31" s="525"/>
      <c r="L31" s="514">
        <f t="shared" si="2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10470224.067147247</v>
      </c>
      <c r="E32" s="522">
        <f t="shared" si="23"/>
        <v>370479.63930232573</v>
      </c>
      <c r="F32" s="523">
        <f t="shared" si="24"/>
        <v>10099744.427844921</v>
      </c>
      <c r="G32" s="524">
        <f t="shared" si="25"/>
        <v>1601861.5330572252</v>
      </c>
      <c r="H32" s="491">
        <f t="shared" si="26"/>
        <v>1601861.5330572252</v>
      </c>
      <c r="I32" s="511">
        <f t="shared" si="3"/>
        <v>0</v>
      </c>
      <c r="J32" s="511"/>
      <c r="K32" s="525"/>
      <c r="L32" s="514">
        <f t="shared" si="2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10099744.427844921</v>
      </c>
      <c r="E33" s="522">
        <f t="shared" si="23"/>
        <v>370479.63930232573</v>
      </c>
      <c r="F33" s="523">
        <f t="shared" si="24"/>
        <v>9729264.7885425948</v>
      </c>
      <c r="G33" s="524">
        <f t="shared" si="25"/>
        <v>1557505.4204114724</v>
      </c>
      <c r="H33" s="491">
        <f t="shared" si="26"/>
        <v>1557505.4204114724</v>
      </c>
      <c r="I33" s="511">
        <f t="shared" si="3"/>
        <v>0</v>
      </c>
      <c r="J33" s="511"/>
      <c r="K33" s="525"/>
      <c r="L33" s="514">
        <f t="shared" si="2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9729264.7885425948</v>
      </c>
      <c r="E34" s="522">
        <f t="shared" si="23"/>
        <v>370479.63930232573</v>
      </c>
      <c r="F34" s="523">
        <f t="shared" si="24"/>
        <v>9358785.1492402684</v>
      </c>
      <c r="G34" s="524">
        <f t="shared" si="25"/>
        <v>1513149.3077657192</v>
      </c>
      <c r="H34" s="491">
        <f t="shared" si="26"/>
        <v>1513149.3077657192</v>
      </c>
      <c r="I34" s="511">
        <f t="shared" si="3"/>
        <v>0</v>
      </c>
      <c r="J34" s="511"/>
      <c r="K34" s="525"/>
      <c r="L34" s="514">
        <f t="shared" si="2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9358785.1492402684</v>
      </c>
      <c r="E35" s="522">
        <f t="shared" si="23"/>
        <v>370479.63930232573</v>
      </c>
      <c r="F35" s="523">
        <f t="shared" si="24"/>
        <v>8988305.509937942</v>
      </c>
      <c r="G35" s="524">
        <f t="shared" si="25"/>
        <v>1468793.1951199665</v>
      </c>
      <c r="H35" s="491">
        <f t="shared" si="26"/>
        <v>1468793.1951199665</v>
      </c>
      <c r="I35" s="511">
        <f t="shared" si="3"/>
        <v>0</v>
      </c>
      <c r="J35" s="511"/>
      <c r="K35" s="525"/>
      <c r="L35" s="514">
        <f t="shared" si="2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8988305.509937942</v>
      </c>
      <c r="E36" s="522">
        <f t="shared" si="23"/>
        <v>370479.63930232573</v>
      </c>
      <c r="F36" s="523">
        <f t="shared" si="24"/>
        <v>8617825.8706356157</v>
      </c>
      <c r="G36" s="524">
        <f t="shared" si="25"/>
        <v>1424437.0824742133</v>
      </c>
      <c r="H36" s="491">
        <f t="shared" si="26"/>
        <v>1424437.0824742133</v>
      </c>
      <c r="I36" s="511">
        <f t="shared" si="3"/>
        <v>0</v>
      </c>
      <c r="J36" s="511"/>
      <c r="K36" s="525"/>
      <c r="L36" s="514">
        <f t="shared" si="2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8617825.8706356157</v>
      </c>
      <c r="E37" s="522">
        <f t="shared" si="23"/>
        <v>370479.63930232573</v>
      </c>
      <c r="F37" s="523">
        <f t="shared" si="24"/>
        <v>8247346.2313332902</v>
      </c>
      <c r="G37" s="524">
        <f t="shared" si="25"/>
        <v>1380080.9698284608</v>
      </c>
      <c r="H37" s="491">
        <f t="shared" si="26"/>
        <v>1380080.9698284608</v>
      </c>
      <c r="I37" s="511">
        <f t="shared" si="3"/>
        <v>0</v>
      </c>
      <c r="J37" s="511"/>
      <c r="K37" s="525"/>
      <c r="L37" s="514">
        <f t="shared" si="2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8247346.2313332902</v>
      </c>
      <c r="E38" s="522">
        <f t="shared" si="23"/>
        <v>370479.63930232573</v>
      </c>
      <c r="F38" s="523">
        <f t="shared" si="24"/>
        <v>7876866.5920309648</v>
      </c>
      <c r="G38" s="524">
        <f t="shared" si="25"/>
        <v>1335724.8571827079</v>
      </c>
      <c r="H38" s="491">
        <f t="shared" si="26"/>
        <v>1335724.8571827079</v>
      </c>
      <c r="I38" s="511">
        <f t="shared" si="3"/>
        <v>0</v>
      </c>
      <c r="J38" s="511"/>
      <c r="K38" s="525"/>
      <c r="L38" s="514">
        <f t="shared" si="2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7876866.5920309648</v>
      </c>
      <c r="E39" s="522">
        <f t="shared" si="23"/>
        <v>370479.63930232573</v>
      </c>
      <c r="F39" s="523">
        <f t="shared" si="24"/>
        <v>7506386.9527286394</v>
      </c>
      <c r="G39" s="524">
        <f t="shared" si="25"/>
        <v>1291368.7445369551</v>
      </c>
      <c r="H39" s="491">
        <f t="shared" si="26"/>
        <v>1291368.7445369551</v>
      </c>
      <c r="I39" s="511">
        <f t="shared" si="3"/>
        <v>0</v>
      </c>
      <c r="J39" s="511"/>
      <c r="K39" s="525"/>
      <c r="L39" s="514">
        <f t="shared" si="2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7506386.9527286394</v>
      </c>
      <c r="E40" s="522">
        <f t="shared" si="23"/>
        <v>370479.63930232573</v>
      </c>
      <c r="F40" s="523">
        <f t="shared" si="24"/>
        <v>7135907.3134263139</v>
      </c>
      <c r="G40" s="524">
        <f t="shared" si="25"/>
        <v>1247012.6318912022</v>
      </c>
      <c r="H40" s="491">
        <f t="shared" si="26"/>
        <v>1247012.6318912022</v>
      </c>
      <c r="I40" s="511">
        <f t="shared" si="3"/>
        <v>0</v>
      </c>
      <c r="J40" s="511"/>
      <c r="K40" s="525"/>
      <c r="L40" s="514">
        <f t="shared" si="2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7135907.3134263139</v>
      </c>
      <c r="E41" s="522">
        <f t="shared" si="23"/>
        <v>370479.63930232573</v>
      </c>
      <c r="F41" s="523">
        <f t="shared" si="24"/>
        <v>6765427.6741239885</v>
      </c>
      <c r="G41" s="524">
        <f t="shared" si="25"/>
        <v>1202656.5192454495</v>
      </c>
      <c r="H41" s="491">
        <f t="shared" si="26"/>
        <v>1202656.5192454495</v>
      </c>
      <c r="I41" s="511">
        <f t="shared" si="3"/>
        <v>0</v>
      </c>
      <c r="J41" s="511"/>
      <c r="K41" s="525"/>
      <c r="L41" s="514">
        <f t="shared" si="2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6765427.6741239885</v>
      </c>
      <c r="E42" s="522">
        <f t="shared" si="23"/>
        <v>370479.63930232573</v>
      </c>
      <c r="F42" s="523">
        <f t="shared" si="24"/>
        <v>6394948.0348216631</v>
      </c>
      <c r="G42" s="524">
        <f t="shared" si="25"/>
        <v>1158300.4065996965</v>
      </c>
      <c r="H42" s="491">
        <f t="shared" si="26"/>
        <v>1158300.4065996965</v>
      </c>
      <c r="I42" s="511">
        <f t="shared" si="3"/>
        <v>0</v>
      </c>
      <c r="J42" s="511"/>
      <c r="K42" s="525"/>
      <c r="L42" s="514">
        <f t="shared" si="2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6394948.0348216631</v>
      </c>
      <c r="E43" s="522">
        <f t="shared" si="23"/>
        <v>370479.63930232573</v>
      </c>
      <c r="F43" s="523">
        <f t="shared" si="24"/>
        <v>6024468.3955193376</v>
      </c>
      <c r="G43" s="524">
        <f t="shared" si="25"/>
        <v>1113944.2939539438</v>
      </c>
      <c r="H43" s="491">
        <f t="shared" si="26"/>
        <v>1113944.2939539438</v>
      </c>
      <c r="I43" s="511">
        <f t="shared" si="3"/>
        <v>0</v>
      </c>
      <c r="J43" s="511"/>
      <c r="K43" s="525"/>
      <c r="L43" s="514">
        <f t="shared" si="2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6024468.3955193376</v>
      </c>
      <c r="E44" s="522">
        <f t="shared" si="23"/>
        <v>370479.63930232573</v>
      </c>
      <c r="F44" s="523">
        <f t="shared" si="24"/>
        <v>5653988.7562170122</v>
      </c>
      <c r="G44" s="524">
        <f t="shared" si="25"/>
        <v>1069588.1813081908</v>
      </c>
      <c r="H44" s="491">
        <f t="shared" si="26"/>
        <v>1069588.1813081908</v>
      </c>
      <c r="I44" s="511">
        <f t="shared" si="3"/>
        <v>0</v>
      </c>
      <c r="J44" s="511"/>
      <c r="K44" s="525"/>
      <c r="L44" s="514">
        <f t="shared" si="2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5653988.7562170122</v>
      </c>
      <c r="E45" s="522">
        <f t="shared" si="23"/>
        <v>370479.63930232573</v>
      </c>
      <c r="F45" s="523">
        <f t="shared" si="24"/>
        <v>5283509.1169146867</v>
      </c>
      <c r="G45" s="524">
        <f t="shared" si="25"/>
        <v>1025232.0686624383</v>
      </c>
      <c r="H45" s="491">
        <f t="shared" si="26"/>
        <v>1025232.0686624383</v>
      </c>
      <c r="I45" s="511">
        <f t="shared" si="3"/>
        <v>0</v>
      </c>
      <c r="J45" s="511"/>
      <c r="K45" s="525"/>
      <c r="L45" s="514">
        <f t="shared" si="2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5283509.1169146867</v>
      </c>
      <c r="E46" s="522">
        <f t="shared" si="23"/>
        <v>370479.63930232573</v>
      </c>
      <c r="F46" s="523">
        <f t="shared" si="24"/>
        <v>4913029.4776123613</v>
      </c>
      <c r="G46" s="524">
        <f t="shared" si="25"/>
        <v>980875.95601668535</v>
      </c>
      <c r="H46" s="491">
        <f t="shared" si="26"/>
        <v>980875.95601668535</v>
      </c>
      <c r="I46" s="511">
        <f t="shared" si="3"/>
        <v>0</v>
      </c>
      <c r="J46" s="511"/>
      <c r="K46" s="525"/>
      <c r="L46" s="514">
        <f t="shared" si="2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4913029.4776123613</v>
      </c>
      <c r="E47" s="522">
        <f t="shared" si="23"/>
        <v>370479.63930232573</v>
      </c>
      <c r="F47" s="523">
        <f t="shared" si="24"/>
        <v>4542549.8383100359</v>
      </c>
      <c r="G47" s="524">
        <f t="shared" si="25"/>
        <v>936519.84337093262</v>
      </c>
      <c r="H47" s="491">
        <f t="shared" si="26"/>
        <v>936519.84337093262</v>
      </c>
      <c r="I47" s="511">
        <f t="shared" si="3"/>
        <v>0</v>
      </c>
      <c r="J47" s="511"/>
      <c r="K47" s="525"/>
      <c r="L47" s="514">
        <f t="shared" si="2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4542549.8383100359</v>
      </c>
      <c r="E48" s="522">
        <f t="shared" si="23"/>
        <v>370479.63930232573</v>
      </c>
      <c r="F48" s="523">
        <f t="shared" si="24"/>
        <v>4172070.19900771</v>
      </c>
      <c r="G48" s="524">
        <f t="shared" si="25"/>
        <v>892163.73072517966</v>
      </c>
      <c r="H48" s="491">
        <f t="shared" si="26"/>
        <v>892163.73072517966</v>
      </c>
      <c r="I48" s="511">
        <f t="shared" si="3"/>
        <v>0</v>
      </c>
      <c r="J48" s="511"/>
      <c r="K48" s="525"/>
      <c r="L48" s="514">
        <f t="shared" si="2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4172070.19900771</v>
      </c>
      <c r="E49" s="522">
        <f t="shared" si="23"/>
        <v>370479.63930232573</v>
      </c>
      <c r="F49" s="523">
        <f t="shared" si="24"/>
        <v>3801590.5597053841</v>
      </c>
      <c r="G49" s="524">
        <f t="shared" si="25"/>
        <v>847807.61807942681</v>
      </c>
      <c r="H49" s="491">
        <f t="shared" si="26"/>
        <v>847807.61807942681</v>
      </c>
      <c r="I49" s="511">
        <f t="shared" si="3"/>
        <v>0</v>
      </c>
      <c r="J49" s="511"/>
      <c r="K49" s="525"/>
      <c r="L49" s="514">
        <f t="shared" si="2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3801590.5597053841</v>
      </c>
      <c r="E50" s="522">
        <f t="shared" si="23"/>
        <v>370479.63930232573</v>
      </c>
      <c r="F50" s="523">
        <f t="shared" si="24"/>
        <v>3431110.9204030582</v>
      </c>
      <c r="G50" s="524">
        <f t="shared" si="25"/>
        <v>803451.50543367385</v>
      </c>
      <c r="H50" s="491">
        <f t="shared" si="26"/>
        <v>803451.50543367385</v>
      </c>
      <c r="I50" s="511">
        <f t="shared" si="3"/>
        <v>0</v>
      </c>
      <c r="J50" s="511"/>
      <c r="K50" s="525"/>
      <c r="L50" s="514">
        <f t="shared" si="2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3431110.9204030582</v>
      </c>
      <c r="E51" s="522">
        <f t="shared" si="23"/>
        <v>370479.63930232573</v>
      </c>
      <c r="F51" s="523">
        <f t="shared" si="24"/>
        <v>3060631.2811007323</v>
      </c>
      <c r="G51" s="524">
        <f t="shared" ref="G51:G72" si="28">+I$12*((D51+F51)/2)+E51</f>
        <v>759095.39278792101</v>
      </c>
      <c r="H51" s="491">
        <f t="shared" ref="H51:H72" si="29">+I$13*((D51+F51)/2)+E51</f>
        <v>759095.39278792101</v>
      </c>
      <c r="I51" s="511">
        <f t="shared" si="3"/>
        <v>0</v>
      </c>
      <c r="J51" s="511"/>
      <c r="K51" s="525"/>
      <c r="L51" s="514">
        <f t="shared" si="2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3060631.2811007323</v>
      </c>
      <c r="E52" s="522">
        <f t="shared" si="23"/>
        <v>370479.63930232573</v>
      </c>
      <c r="F52" s="523">
        <f t="shared" si="24"/>
        <v>2690151.6417984064</v>
      </c>
      <c r="G52" s="524">
        <f t="shared" si="28"/>
        <v>714739.28014216805</v>
      </c>
      <c r="H52" s="491">
        <f t="shared" si="29"/>
        <v>714739.28014216805</v>
      </c>
      <c r="I52" s="511">
        <f t="shared" si="3"/>
        <v>0</v>
      </c>
      <c r="J52" s="511"/>
      <c r="K52" s="525"/>
      <c r="L52" s="514">
        <f t="shared" si="2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2690151.6417984064</v>
      </c>
      <c r="E53" s="522">
        <f t="shared" si="23"/>
        <v>370479.63930232573</v>
      </c>
      <c r="F53" s="523">
        <f t="shared" si="24"/>
        <v>2319672.0024960805</v>
      </c>
      <c r="G53" s="524">
        <f t="shared" si="28"/>
        <v>670383.16749641532</v>
      </c>
      <c r="H53" s="491">
        <f t="shared" si="29"/>
        <v>670383.16749641532</v>
      </c>
      <c r="I53" s="511">
        <f t="shared" si="3"/>
        <v>0</v>
      </c>
      <c r="J53" s="511"/>
      <c r="K53" s="525"/>
      <c r="L53" s="514">
        <f t="shared" si="2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2319672.0024960805</v>
      </c>
      <c r="E54" s="522">
        <f t="shared" si="23"/>
        <v>370479.63930232573</v>
      </c>
      <c r="F54" s="523">
        <f t="shared" si="24"/>
        <v>1949192.3631937548</v>
      </c>
      <c r="G54" s="524">
        <f t="shared" si="28"/>
        <v>626027.05485066236</v>
      </c>
      <c r="H54" s="491">
        <f t="shared" si="29"/>
        <v>626027.05485066236</v>
      </c>
      <c r="I54" s="511">
        <f t="shared" si="3"/>
        <v>0</v>
      </c>
      <c r="J54" s="511"/>
      <c r="K54" s="525"/>
      <c r="L54" s="514">
        <f t="shared" si="2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1949192.3631937548</v>
      </c>
      <c r="E55" s="522">
        <f t="shared" si="23"/>
        <v>370479.63930232573</v>
      </c>
      <c r="F55" s="523">
        <f t="shared" si="24"/>
        <v>1578712.7238914291</v>
      </c>
      <c r="G55" s="524">
        <f t="shared" si="28"/>
        <v>581670.94220490952</v>
      </c>
      <c r="H55" s="491">
        <f t="shared" si="29"/>
        <v>581670.94220490952</v>
      </c>
      <c r="I55" s="511">
        <f t="shared" si="3"/>
        <v>0</v>
      </c>
      <c r="J55" s="511"/>
      <c r="K55" s="525"/>
      <c r="L55" s="514">
        <f t="shared" si="2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1578712.7238914291</v>
      </c>
      <c r="E56" s="522">
        <f t="shared" si="23"/>
        <v>370479.63930232573</v>
      </c>
      <c r="F56" s="523">
        <f t="shared" si="24"/>
        <v>1208233.0845891035</v>
      </c>
      <c r="G56" s="524">
        <f t="shared" si="28"/>
        <v>537314.82955915667</v>
      </c>
      <c r="H56" s="491">
        <f t="shared" si="29"/>
        <v>537314.82955915667</v>
      </c>
      <c r="I56" s="511">
        <f t="shared" si="3"/>
        <v>0</v>
      </c>
      <c r="J56" s="511"/>
      <c r="K56" s="525"/>
      <c r="L56" s="514">
        <f t="shared" si="2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1208233.0845891035</v>
      </c>
      <c r="E57" s="522">
        <f t="shared" si="23"/>
        <v>370479.63930232573</v>
      </c>
      <c r="F57" s="523">
        <f t="shared" si="24"/>
        <v>837753.4452867778</v>
      </c>
      <c r="G57" s="524">
        <f t="shared" si="28"/>
        <v>492958.71691340388</v>
      </c>
      <c r="H57" s="491">
        <f t="shared" si="29"/>
        <v>492958.71691340388</v>
      </c>
      <c r="I57" s="511">
        <f t="shared" si="3"/>
        <v>0</v>
      </c>
      <c r="J57" s="511"/>
      <c r="K57" s="525"/>
      <c r="L57" s="514">
        <f t="shared" si="2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837753.4452867778</v>
      </c>
      <c r="E58" s="522">
        <f t="shared" si="23"/>
        <v>370479.63930232573</v>
      </c>
      <c r="F58" s="523">
        <f t="shared" si="24"/>
        <v>467273.80598445208</v>
      </c>
      <c r="G58" s="524">
        <f t="shared" si="28"/>
        <v>448602.60426765104</v>
      </c>
      <c r="H58" s="491">
        <f t="shared" si="29"/>
        <v>448602.60426765104</v>
      </c>
      <c r="I58" s="511">
        <f t="shared" si="3"/>
        <v>0</v>
      </c>
      <c r="J58" s="511"/>
      <c r="K58" s="525"/>
      <c r="L58" s="514">
        <f t="shared" si="2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467273.80598445208</v>
      </c>
      <c r="E59" s="522">
        <f t="shared" si="23"/>
        <v>370479.63930232573</v>
      </c>
      <c r="F59" s="523">
        <f t="shared" si="24"/>
        <v>96794.16668212635</v>
      </c>
      <c r="G59" s="524">
        <f t="shared" si="28"/>
        <v>404246.49162189814</v>
      </c>
      <c r="H59" s="491">
        <f t="shared" si="29"/>
        <v>404246.49162189814</v>
      </c>
      <c r="I59" s="511">
        <f t="shared" si="3"/>
        <v>0</v>
      </c>
      <c r="J59" s="511"/>
      <c r="K59" s="525"/>
      <c r="L59" s="514">
        <f t="shared" si="2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96794.16668212635</v>
      </c>
      <c r="E60" s="522">
        <f t="shared" si="23"/>
        <v>96794.16668212635</v>
      </c>
      <c r="F60" s="523">
        <f t="shared" si="24"/>
        <v>0</v>
      </c>
      <c r="G60" s="524">
        <f t="shared" si="28"/>
        <v>102588.56468047436</v>
      </c>
      <c r="H60" s="491">
        <f t="shared" si="29"/>
        <v>102588.56468047436</v>
      </c>
      <c r="I60" s="511">
        <f t="shared" si="3"/>
        <v>0</v>
      </c>
      <c r="J60" s="511"/>
      <c r="K60" s="525"/>
      <c r="L60" s="514">
        <f t="shared" si="2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3"/>
        <v>0</v>
      </c>
      <c r="F61" s="523">
        <f t="shared" si="24"/>
        <v>0</v>
      </c>
      <c r="G61" s="524">
        <f t="shared" si="28"/>
        <v>0</v>
      </c>
      <c r="H61" s="491">
        <f t="shared" si="29"/>
        <v>0</v>
      </c>
      <c r="I61" s="511">
        <f t="shared" si="3"/>
        <v>0</v>
      </c>
      <c r="J61" s="511"/>
      <c r="K61" s="525"/>
      <c r="L61" s="514">
        <f t="shared" si="2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3"/>
        <v>0</v>
      </c>
      <c r="F62" s="523">
        <f t="shared" si="24"/>
        <v>0</v>
      </c>
      <c r="G62" s="524">
        <f t="shared" si="28"/>
        <v>0</v>
      </c>
      <c r="H62" s="491">
        <f t="shared" si="29"/>
        <v>0</v>
      </c>
      <c r="I62" s="511">
        <f t="shared" si="3"/>
        <v>0</v>
      </c>
      <c r="J62" s="511"/>
      <c r="K62" s="525"/>
      <c r="L62" s="514">
        <f t="shared" si="2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3"/>
        <v>0</v>
      </c>
      <c r="F63" s="523">
        <f t="shared" si="24"/>
        <v>0</v>
      </c>
      <c r="G63" s="524">
        <f t="shared" si="28"/>
        <v>0</v>
      </c>
      <c r="H63" s="491">
        <f t="shared" si="29"/>
        <v>0</v>
      </c>
      <c r="I63" s="511">
        <f t="shared" si="3"/>
        <v>0</v>
      </c>
      <c r="J63" s="511"/>
      <c r="K63" s="525"/>
      <c r="L63" s="514">
        <f t="shared" si="2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3"/>
        <v>0</v>
      </c>
      <c r="F64" s="523">
        <f t="shared" si="24"/>
        <v>0</v>
      </c>
      <c r="G64" s="524">
        <f t="shared" si="28"/>
        <v>0</v>
      </c>
      <c r="H64" s="491">
        <f t="shared" si="29"/>
        <v>0</v>
      </c>
      <c r="I64" s="511">
        <f t="shared" si="3"/>
        <v>0</v>
      </c>
      <c r="J64" s="511"/>
      <c r="K64" s="525"/>
      <c r="L64" s="514">
        <f t="shared" si="2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3"/>
        <v>0</v>
      </c>
      <c r="F65" s="523">
        <f t="shared" si="24"/>
        <v>0</v>
      </c>
      <c r="G65" s="524">
        <f t="shared" si="28"/>
        <v>0</v>
      </c>
      <c r="H65" s="491">
        <f t="shared" si="29"/>
        <v>0</v>
      </c>
      <c r="I65" s="511">
        <f t="shared" si="3"/>
        <v>0</v>
      </c>
      <c r="J65" s="511"/>
      <c r="K65" s="525"/>
      <c r="L65" s="514">
        <f t="shared" si="2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3"/>
        <v>0</v>
      </c>
      <c r="F66" s="523">
        <f t="shared" si="24"/>
        <v>0</v>
      </c>
      <c r="G66" s="524">
        <f t="shared" si="28"/>
        <v>0</v>
      </c>
      <c r="H66" s="491">
        <f t="shared" si="29"/>
        <v>0</v>
      </c>
      <c r="I66" s="511">
        <f t="shared" si="3"/>
        <v>0</v>
      </c>
      <c r="J66" s="511"/>
      <c r="K66" s="525"/>
      <c r="L66" s="514">
        <f t="shared" si="2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3"/>
        <v>0</v>
      </c>
      <c r="F67" s="523">
        <f t="shared" si="24"/>
        <v>0</v>
      </c>
      <c r="G67" s="524">
        <f t="shared" si="28"/>
        <v>0</v>
      </c>
      <c r="H67" s="491">
        <f t="shared" si="29"/>
        <v>0</v>
      </c>
      <c r="I67" s="511">
        <f t="shared" si="3"/>
        <v>0</v>
      </c>
      <c r="J67" s="511"/>
      <c r="K67" s="525"/>
      <c r="L67" s="514">
        <f t="shared" si="2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3"/>
        <v>0</v>
      </c>
      <c r="F68" s="523">
        <f t="shared" si="24"/>
        <v>0</v>
      </c>
      <c r="G68" s="524">
        <f t="shared" si="28"/>
        <v>0</v>
      </c>
      <c r="H68" s="491">
        <f t="shared" si="29"/>
        <v>0</v>
      </c>
      <c r="I68" s="511">
        <f t="shared" si="3"/>
        <v>0</v>
      </c>
      <c r="J68" s="511"/>
      <c r="K68" s="525"/>
      <c r="L68" s="514">
        <f t="shared" si="2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3"/>
        <v>0</v>
      </c>
      <c r="F69" s="523">
        <f t="shared" si="24"/>
        <v>0</v>
      </c>
      <c r="G69" s="524">
        <f t="shared" si="28"/>
        <v>0</v>
      </c>
      <c r="H69" s="491">
        <f t="shared" si="29"/>
        <v>0</v>
      </c>
      <c r="I69" s="511">
        <f t="shared" si="3"/>
        <v>0</v>
      </c>
      <c r="J69" s="511"/>
      <c r="K69" s="525"/>
      <c r="L69" s="514">
        <f t="shared" si="2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3"/>
        <v>0</v>
      </c>
      <c r="F70" s="523">
        <f t="shared" si="24"/>
        <v>0</v>
      </c>
      <c r="G70" s="524">
        <f t="shared" si="28"/>
        <v>0</v>
      </c>
      <c r="H70" s="491">
        <f t="shared" si="29"/>
        <v>0</v>
      </c>
      <c r="I70" s="511">
        <f t="shared" si="3"/>
        <v>0</v>
      </c>
      <c r="J70" s="511"/>
      <c r="K70" s="525"/>
      <c r="L70" s="514">
        <f t="shared" si="2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3"/>
        <v>0</v>
      </c>
      <c r="F71" s="523">
        <f t="shared" si="24"/>
        <v>0</v>
      </c>
      <c r="G71" s="524">
        <f t="shared" si="28"/>
        <v>0</v>
      </c>
      <c r="H71" s="491">
        <f t="shared" si="29"/>
        <v>0</v>
      </c>
      <c r="I71" s="511">
        <f t="shared" si="3"/>
        <v>0</v>
      </c>
      <c r="J71" s="511"/>
      <c r="K71" s="525"/>
      <c r="L71" s="514">
        <f t="shared" si="2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3"/>
        <v>0</v>
      </c>
      <c r="F72" s="523">
        <f t="shared" si="24"/>
        <v>0</v>
      </c>
      <c r="G72" s="524">
        <f t="shared" si="28"/>
        <v>0</v>
      </c>
      <c r="H72" s="491">
        <f t="shared" si="29"/>
        <v>0</v>
      </c>
      <c r="I72" s="511">
        <f t="shared" si="3"/>
        <v>0</v>
      </c>
      <c r="J72" s="511"/>
      <c r="K72" s="532"/>
      <c r="L72" s="533">
        <f t="shared" si="2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15930624.490000011</v>
      </c>
      <c r="F73" s="375"/>
      <c r="G73" s="375">
        <f>SUM(G17:G72)</f>
        <v>57609228.802302323</v>
      </c>
      <c r="H73" s="375">
        <f>SUM(H17:H72)</f>
        <v>57609228.802302323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2005673.6176458267</v>
      </c>
      <c r="N87" s="546">
        <f>IF(J92&lt;D11,0,VLOOKUP(J92,C17:O72,11))</f>
        <v>2005673.6176458267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1953709.3646699432</v>
      </c>
      <c r="N88" s="550">
        <f>IF(J92&lt;D11,0,VLOOKUP(J92,C99:P154,7))</f>
        <v>1953709.3646699432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-51964.252975883428</v>
      </c>
      <c r="N89" s="555">
        <f>+N88-N87</f>
        <v>-51964.252975883428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362059.63636363635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30">+H99</f>
        <v>1214975.8636759706</v>
      </c>
      <c r="M99" s="513">
        <f t="shared" ref="M99:M130" si="31">IF(L99&lt;&gt;0,+H99-L99,0)</f>
        <v>0</v>
      </c>
      <c r="N99" s="512">
        <f t="shared" ref="N99:N104" si="32">+I99</f>
        <v>1214975.8636759706</v>
      </c>
      <c r="O99" s="513">
        <f t="shared" ref="O99:O130" si="33">IF(N99&lt;&gt;0,+I99-N99,0)</f>
        <v>0</v>
      </c>
      <c r="P99" s="513">
        <f t="shared" ref="P99:P130" si="3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30"/>
        <v>2354626.7467602715</v>
      </c>
      <c r="M100" s="514">
        <f t="shared" ref="M100:M105" si="35">IF(L100&lt;&gt;0,+H100-L100,0)</f>
        <v>0</v>
      </c>
      <c r="N100" s="518">
        <f t="shared" si="32"/>
        <v>2354626.7467602715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37">+I101-H101</f>
        <v>0</v>
      </c>
      <c r="K101" s="514"/>
      <c r="L101" s="518">
        <f t="shared" si="30"/>
        <v>2253819.9284135839</v>
      </c>
      <c r="M101" s="514">
        <f t="shared" si="35"/>
        <v>0</v>
      </c>
      <c r="N101" s="518">
        <f t="shared" si="32"/>
        <v>2253819.9284135839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37"/>
        <v>0</v>
      </c>
      <c r="K102" s="514"/>
      <c r="L102" s="518">
        <f t="shared" si="30"/>
        <v>1977639.8776041078</v>
      </c>
      <c r="M102" s="514">
        <f t="shared" si="35"/>
        <v>0</v>
      </c>
      <c r="N102" s="518">
        <f t="shared" si="32"/>
        <v>1977639.8776041078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6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37"/>
        <v>0</v>
      </c>
      <c r="K103" s="514"/>
      <c r="L103" s="518">
        <f t="shared" si="30"/>
        <v>1913508.9365071231</v>
      </c>
      <c r="M103" s="514">
        <f t="shared" si="35"/>
        <v>0</v>
      </c>
      <c r="N103" s="518">
        <f t="shared" si="32"/>
        <v>1913508.9365071231</v>
      </c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6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37"/>
        <v>0</v>
      </c>
      <c r="K104" s="514"/>
      <c r="L104" s="518">
        <f t="shared" si="30"/>
        <v>1889689.0307729272</v>
      </c>
      <c r="M104" s="514">
        <f t="shared" si="35"/>
        <v>0</v>
      </c>
      <c r="N104" s="518">
        <f t="shared" si="32"/>
        <v>1889689.0307729272</v>
      </c>
      <c r="O104" s="514">
        <f t="shared" si="33"/>
        <v>0</v>
      </c>
      <c r="P104" s="514">
        <f t="shared" si="34"/>
        <v>0</v>
      </c>
    </row>
    <row r="105" spans="1:16" ht="12.5">
      <c r="B105" s="195" t="str">
        <f t="shared" si="36"/>
        <v/>
      </c>
      <c r="C105" s="507">
        <f>IF(D93="","-",+C104+1)</f>
        <v>2021</v>
      </c>
      <c r="D105" s="629">
        <v>13850831.71843854</v>
      </c>
      <c r="E105" s="630">
        <v>388551.80487804877</v>
      </c>
      <c r="F105" s="631">
        <v>13462279.913560491</v>
      </c>
      <c r="G105" s="631">
        <v>13656555.815999515</v>
      </c>
      <c r="H105" s="633">
        <v>1938765.1732345268</v>
      </c>
      <c r="I105" s="634">
        <v>1938765.1732345268</v>
      </c>
      <c r="J105" s="514">
        <f t="shared" si="37"/>
        <v>0</v>
      </c>
      <c r="K105" s="514"/>
      <c r="L105" s="518">
        <f t="shared" ref="L105" si="38">+H105</f>
        <v>1938765.1732345268</v>
      </c>
      <c r="M105" s="514">
        <f t="shared" si="35"/>
        <v>0</v>
      </c>
      <c r="N105" s="518">
        <f t="shared" ref="N105" si="39">+I105</f>
        <v>1938765.1732345268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3">
      <c r="B106" s="195" t="str">
        <f t="shared" si="36"/>
        <v/>
      </c>
      <c r="C106" s="669">
        <f>IF(D93="","-",+C105+1)</f>
        <v>2022</v>
      </c>
      <c r="D106" s="374">
        <v>13462279.913560491</v>
      </c>
      <c r="E106" s="522">
        <v>379300.57142857142</v>
      </c>
      <c r="F106" s="523">
        <v>13082979.34213192</v>
      </c>
      <c r="G106" s="523">
        <v>13272629.627846206</v>
      </c>
      <c r="H106" s="526">
        <v>1938275.0190161855</v>
      </c>
      <c r="I106" s="577">
        <v>1938275.0190161855</v>
      </c>
      <c r="J106" s="514">
        <f t="shared" si="37"/>
        <v>0</v>
      </c>
      <c r="K106" s="514"/>
      <c r="L106" s="525"/>
      <c r="M106" s="514">
        <f t="shared" si="31"/>
        <v>0</v>
      </c>
      <c r="N106" s="525"/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6"/>
        <v/>
      </c>
      <c r="C107" s="507">
        <f>IF(D93="","-",+C106+1)</f>
        <v>2023</v>
      </c>
      <c r="D107" s="374">
        <f>IF(F106+SUM(E$99:E106)=D$92,F106,D$92-SUM(E$99:E106))</f>
        <v>13082979.34213192</v>
      </c>
      <c r="E107" s="522">
        <f t="shared" ref="E107:E154" si="42">IF(+$J$96&lt;F106,$J$96,D107)</f>
        <v>362059.63636363635</v>
      </c>
      <c r="F107" s="523">
        <f t="shared" ref="F107:F154" si="43">+D107-E107</f>
        <v>12720919.705768283</v>
      </c>
      <c r="G107" s="523">
        <f t="shared" ref="G107:G154" si="44">+(F107+D107)/2</f>
        <v>12901949.523950102</v>
      </c>
      <c r="H107" s="526">
        <f t="shared" ref="H107:H154" si="45">+J$94*G107+E107</f>
        <v>1953709.3646699432</v>
      </c>
      <c r="I107" s="577">
        <f t="shared" ref="I107:I154" si="46">+J$95*G107+E107</f>
        <v>1953709.3646699432</v>
      </c>
      <c r="J107" s="514">
        <f t="shared" si="37"/>
        <v>0</v>
      </c>
      <c r="K107" s="514"/>
      <c r="L107" s="525"/>
      <c r="M107" s="514">
        <f t="shared" si="31"/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6"/>
        <v/>
      </c>
      <c r="C108" s="507">
        <f>IF(D93="","-",+C107+1)</f>
        <v>2024</v>
      </c>
      <c r="D108" s="374">
        <f>IF(F107+SUM(E$99:E107)=D$92,F107,D$92-SUM(E$99:E107))</f>
        <v>12720919.705768283</v>
      </c>
      <c r="E108" s="522">
        <f t="shared" si="42"/>
        <v>362059.63636363635</v>
      </c>
      <c r="F108" s="523">
        <f t="shared" si="43"/>
        <v>12358860.069404647</v>
      </c>
      <c r="G108" s="523">
        <f t="shared" si="44"/>
        <v>12539889.887586465</v>
      </c>
      <c r="H108" s="526">
        <f t="shared" si="45"/>
        <v>1909043.8572767298</v>
      </c>
      <c r="I108" s="577">
        <f t="shared" si="46"/>
        <v>1909043.8572767298</v>
      </c>
      <c r="J108" s="514">
        <f t="shared" si="37"/>
        <v>0</v>
      </c>
      <c r="K108" s="514"/>
      <c r="L108" s="525"/>
      <c r="M108" s="514">
        <f t="shared" si="31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6"/>
        <v/>
      </c>
      <c r="C109" s="507">
        <f>IF(D93="","-",+C108+1)</f>
        <v>2025</v>
      </c>
      <c r="D109" s="374">
        <f>IF(F108+SUM(E$99:E108)=D$92,F108,D$92-SUM(E$99:E108))</f>
        <v>12358860.069404647</v>
      </c>
      <c r="E109" s="522">
        <f t="shared" si="42"/>
        <v>362059.63636363635</v>
      </c>
      <c r="F109" s="523">
        <f t="shared" si="43"/>
        <v>11996800.43304101</v>
      </c>
      <c r="G109" s="523">
        <f t="shared" si="44"/>
        <v>12177830.251222828</v>
      </c>
      <c r="H109" s="526">
        <f t="shared" si="45"/>
        <v>1864378.3498835159</v>
      </c>
      <c r="I109" s="577">
        <f t="shared" si="46"/>
        <v>1864378.3498835159</v>
      </c>
      <c r="J109" s="514">
        <f t="shared" si="37"/>
        <v>0</v>
      </c>
      <c r="K109" s="514"/>
      <c r="L109" s="525"/>
      <c r="M109" s="514">
        <f t="shared" si="31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6"/>
        <v/>
      </c>
      <c r="C110" s="507">
        <f>IF(D93="","-",+C109+1)</f>
        <v>2026</v>
      </c>
      <c r="D110" s="374">
        <f>IF(F109+SUM(E$99:E109)=D$92,F109,D$92-SUM(E$99:E109))</f>
        <v>11996800.43304101</v>
      </c>
      <c r="E110" s="522">
        <f t="shared" si="42"/>
        <v>362059.63636363635</v>
      </c>
      <c r="F110" s="523">
        <f t="shared" si="43"/>
        <v>11634740.796677373</v>
      </c>
      <c r="G110" s="523">
        <f t="shared" si="44"/>
        <v>11815770.614859192</v>
      </c>
      <c r="H110" s="526">
        <f t="shared" si="45"/>
        <v>1819712.8424903024</v>
      </c>
      <c r="I110" s="577">
        <f t="shared" si="46"/>
        <v>1819712.8424903024</v>
      </c>
      <c r="J110" s="514">
        <f t="shared" si="37"/>
        <v>0</v>
      </c>
      <c r="K110" s="514"/>
      <c r="L110" s="525"/>
      <c r="M110" s="514">
        <f t="shared" si="31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6"/>
        <v/>
      </c>
      <c r="C111" s="507">
        <f>IF(D93="","-",+C110+1)</f>
        <v>2027</v>
      </c>
      <c r="D111" s="374">
        <f>IF(F110+SUM(E$99:E110)=D$92,F110,D$92-SUM(E$99:E110))</f>
        <v>11634740.796677373</v>
      </c>
      <c r="E111" s="522">
        <f t="shared" si="42"/>
        <v>362059.63636363635</v>
      </c>
      <c r="F111" s="523">
        <f t="shared" si="43"/>
        <v>11272681.160313737</v>
      </c>
      <c r="G111" s="523">
        <f t="shared" si="44"/>
        <v>11453710.978495555</v>
      </c>
      <c r="H111" s="526">
        <f t="shared" si="45"/>
        <v>1775047.3350970885</v>
      </c>
      <c r="I111" s="577">
        <f t="shared" si="46"/>
        <v>1775047.3350970885</v>
      </c>
      <c r="J111" s="514">
        <f t="shared" si="37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6"/>
        <v/>
      </c>
      <c r="C112" s="507">
        <f>IF(D93="","-",+C111+1)</f>
        <v>2028</v>
      </c>
      <c r="D112" s="374">
        <f>IF(F111+SUM(E$99:E111)=D$92,F111,D$92-SUM(E$99:E111))</f>
        <v>11272681.160313737</v>
      </c>
      <c r="E112" s="522">
        <f t="shared" si="42"/>
        <v>362059.63636363635</v>
      </c>
      <c r="F112" s="523">
        <f t="shared" si="43"/>
        <v>10910621.5239501</v>
      </c>
      <c r="G112" s="523">
        <f t="shared" si="44"/>
        <v>11091651.342131918</v>
      </c>
      <c r="H112" s="526">
        <f t="shared" si="45"/>
        <v>1730381.827703875</v>
      </c>
      <c r="I112" s="577">
        <f t="shared" si="46"/>
        <v>1730381.827703875</v>
      </c>
      <c r="J112" s="514">
        <f t="shared" si="37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6"/>
        <v/>
      </c>
      <c r="C113" s="507">
        <f>IF(D93="","-",+C112+1)</f>
        <v>2029</v>
      </c>
      <c r="D113" s="374">
        <f>IF(F112+SUM(E$99:E112)=D$92,F112,D$92-SUM(E$99:E112))</f>
        <v>10910621.5239501</v>
      </c>
      <c r="E113" s="522">
        <f t="shared" si="42"/>
        <v>362059.63636363635</v>
      </c>
      <c r="F113" s="523">
        <f t="shared" si="43"/>
        <v>10548561.887586463</v>
      </c>
      <c r="G113" s="523">
        <f t="shared" si="44"/>
        <v>10729591.705768282</v>
      </c>
      <c r="H113" s="526">
        <f t="shared" si="45"/>
        <v>1685716.3203106616</v>
      </c>
      <c r="I113" s="577">
        <f t="shared" si="46"/>
        <v>1685716.3203106616</v>
      </c>
      <c r="J113" s="514">
        <f t="shared" si="37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6"/>
        <v/>
      </c>
      <c r="C114" s="507">
        <f>IF(D93="","-",+C113+1)</f>
        <v>2030</v>
      </c>
      <c r="D114" s="374">
        <f>IF(F113+SUM(E$99:E113)=D$92,F113,D$92-SUM(E$99:E113))</f>
        <v>10548561.887586463</v>
      </c>
      <c r="E114" s="522">
        <f t="shared" si="42"/>
        <v>362059.63636363635</v>
      </c>
      <c r="F114" s="523">
        <f t="shared" si="43"/>
        <v>10186502.251222827</v>
      </c>
      <c r="G114" s="523">
        <f t="shared" si="44"/>
        <v>10367532.069404645</v>
      </c>
      <c r="H114" s="526">
        <f t="shared" si="45"/>
        <v>1641050.8129174476</v>
      </c>
      <c r="I114" s="577">
        <f t="shared" si="46"/>
        <v>1641050.8129174476</v>
      </c>
      <c r="J114" s="514">
        <f t="shared" si="37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6"/>
        <v/>
      </c>
      <c r="C115" s="507">
        <f>IF(D93="","-",+C114+1)</f>
        <v>2031</v>
      </c>
      <c r="D115" s="374">
        <f>IF(F114+SUM(E$99:E114)=D$92,F114,D$92-SUM(E$99:E114))</f>
        <v>10186502.251222827</v>
      </c>
      <c r="E115" s="522">
        <f t="shared" si="42"/>
        <v>362059.63636363635</v>
      </c>
      <c r="F115" s="523">
        <f t="shared" si="43"/>
        <v>9824442.6148591898</v>
      </c>
      <c r="G115" s="523">
        <f t="shared" si="44"/>
        <v>10005472.433041008</v>
      </c>
      <c r="H115" s="526">
        <f t="shared" si="45"/>
        <v>1596385.3055242342</v>
      </c>
      <c r="I115" s="577">
        <f t="shared" si="46"/>
        <v>1596385.3055242342</v>
      </c>
      <c r="J115" s="514">
        <f t="shared" si="37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6"/>
        <v/>
      </c>
      <c r="C116" s="507">
        <f>IF(D93="","-",+C115+1)</f>
        <v>2032</v>
      </c>
      <c r="D116" s="374">
        <f>IF(F115+SUM(E$99:E115)=D$92,F115,D$92-SUM(E$99:E115))</f>
        <v>9824442.6148591898</v>
      </c>
      <c r="E116" s="522">
        <f t="shared" si="42"/>
        <v>362059.63636363635</v>
      </c>
      <c r="F116" s="523">
        <f t="shared" si="43"/>
        <v>9462382.9784955531</v>
      </c>
      <c r="G116" s="523">
        <f t="shared" si="44"/>
        <v>9643412.7966773715</v>
      </c>
      <c r="H116" s="526">
        <f t="shared" si="45"/>
        <v>1551719.7981310203</v>
      </c>
      <c r="I116" s="577">
        <f t="shared" si="46"/>
        <v>1551719.7981310203</v>
      </c>
      <c r="J116" s="514">
        <f t="shared" si="37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6"/>
        <v/>
      </c>
      <c r="C117" s="507">
        <f>IF(D93="","-",+C116+1)</f>
        <v>2033</v>
      </c>
      <c r="D117" s="374">
        <f>IF(F116+SUM(E$99:E116)=D$92,F116,D$92-SUM(E$99:E116))</f>
        <v>9462382.9784955531</v>
      </c>
      <c r="E117" s="522">
        <f t="shared" si="42"/>
        <v>362059.63636363635</v>
      </c>
      <c r="F117" s="523">
        <f t="shared" si="43"/>
        <v>9100323.3421319164</v>
      </c>
      <c r="G117" s="523">
        <f t="shared" si="44"/>
        <v>9281353.1603137348</v>
      </c>
      <c r="H117" s="526">
        <f t="shared" si="45"/>
        <v>1507054.2907378068</v>
      </c>
      <c r="I117" s="577">
        <f t="shared" si="46"/>
        <v>1507054.2907378068</v>
      </c>
      <c r="J117" s="514">
        <f t="shared" si="37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6"/>
        <v/>
      </c>
      <c r="C118" s="507">
        <f>IF(D93="","-",+C117+1)</f>
        <v>2034</v>
      </c>
      <c r="D118" s="374">
        <f>IF(F117+SUM(E$99:E117)=D$92,F117,D$92-SUM(E$99:E117))</f>
        <v>9100323.3421319164</v>
      </c>
      <c r="E118" s="522">
        <f t="shared" si="42"/>
        <v>362059.63636363635</v>
      </c>
      <c r="F118" s="523">
        <f t="shared" si="43"/>
        <v>8738263.7057682797</v>
      </c>
      <c r="G118" s="523">
        <f t="shared" si="44"/>
        <v>8919293.5239500981</v>
      </c>
      <c r="H118" s="526">
        <f t="shared" si="45"/>
        <v>1462388.7833445929</v>
      </c>
      <c r="I118" s="577">
        <f t="shared" si="46"/>
        <v>1462388.7833445929</v>
      </c>
      <c r="J118" s="514">
        <f t="shared" si="37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6"/>
        <v/>
      </c>
      <c r="C119" s="507">
        <f>IF(D93="","-",+C118+1)</f>
        <v>2035</v>
      </c>
      <c r="D119" s="374">
        <f>IF(F118+SUM(E$99:E118)=D$92,F118,D$92-SUM(E$99:E118))</f>
        <v>8738263.7057682797</v>
      </c>
      <c r="E119" s="522">
        <f t="shared" si="42"/>
        <v>362059.63636363635</v>
      </c>
      <c r="F119" s="523">
        <f t="shared" si="43"/>
        <v>8376204.069404643</v>
      </c>
      <c r="G119" s="523">
        <f t="shared" si="44"/>
        <v>8557233.8875864614</v>
      </c>
      <c r="H119" s="526">
        <f t="shared" si="45"/>
        <v>1417723.2759513794</v>
      </c>
      <c r="I119" s="577">
        <f t="shared" si="46"/>
        <v>1417723.2759513794</v>
      </c>
      <c r="J119" s="514">
        <f t="shared" si="37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6"/>
        <v/>
      </c>
      <c r="C120" s="507">
        <f>IF(D93="","-",+C119+1)</f>
        <v>2036</v>
      </c>
      <c r="D120" s="374">
        <f>IF(F119+SUM(E$99:E119)=D$92,F119,D$92-SUM(E$99:E119))</f>
        <v>8376204.069404643</v>
      </c>
      <c r="E120" s="522">
        <f t="shared" si="42"/>
        <v>362059.63636363635</v>
      </c>
      <c r="F120" s="523">
        <f t="shared" si="43"/>
        <v>8014144.4330410063</v>
      </c>
      <c r="G120" s="523">
        <f t="shared" si="44"/>
        <v>8195174.2512228247</v>
      </c>
      <c r="H120" s="526">
        <f t="shared" si="45"/>
        <v>1373057.768558166</v>
      </c>
      <c r="I120" s="577">
        <f t="shared" si="46"/>
        <v>1373057.768558166</v>
      </c>
      <c r="J120" s="514">
        <f t="shared" si="37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6"/>
        <v/>
      </c>
      <c r="C121" s="507">
        <f>IF(D93="","-",+C120+1)</f>
        <v>2037</v>
      </c>
      <c r="D121" s="374">
        <f>IF(F120+SUM(E$99:E120)=D$92,F120,D$92-SUM(E$99:E120))</f>
        <v>8014144.4330410063</v>
      </c>
      <c r="E121" s="522">
        <f t="shared" si="42"/>
        <v>362059.63636363635</v>
      </c>
      <c r="F121" s="523">
        <f t="shared" si="43"/>
        <v>7652084.7966773696</v>
      </c>
      <c r="G121" s="523">
        <f t="shared" si="44"/>
        <v>7833114.614859188</v>
      </c>
      <c r="H121" s="526">
        <f t="shared" si="45"/>
        <v>1328392.2611649521</v>
      </c>
      <c r="I121" s="577">
        <f t="shared" si="46"/>
        <v>1328392.2611649521</v>
      </c>
      <c r="J121" s="514">
        <f t="shared" si="37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6"/>
        <v/>
      </c>
      <c r="C122" s="507">
        <f>IF(D93="","-",+C121+1)</f>
        <v>2038</v>
      </c>
      <c r="D122" s="374">
        <f>IF(F121+SUM(E$99:E121)=D$92,F121,D$92-SUM(E$99:E121))</f>
        <v>7652084.7966773696</v>
      </c>
      <c r="E122" s="522">
        <f t="shared" si="42"/>
        <v>362059.63636363635</v>
      </c>
      <c r="F122" s="523">
        <f t="shared" si="43"/>
        <v>7290025.1603137329</v>
      </c>
      <c r="G122" s="523">
        <f t="shared" si="44"/>
        <v>7471054.9784955513</v>
      </c>
      <c r="H122" s="526">
        <f t="shared" si="45"/>
        <v>1283726.7537717386</v>
      </c>
      <c r="I122" s="577">
        <f t="shared" si="46"/>
        <v>1283726.7537717386</v>
      </c>
      <c r="J122" s="514">
        <f t="shared" si="37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6"/>
        <v/>
      </c>
      <c r="C123" s="507">
        <f>IF(D93="","-",+C122+1)</f>
        <v>2039</v>
      </c>
      <c r="D123" s="374">
        <f>IF(F122+SUM(E$99:E122)=D$92,F122,D$92-SUM(E$99:E122))</f>
        <v>7290025.1603137329</v>
      </c>
      <c r="E123" s="522">
        <f t="shared" si="42"/>
        <v>362059.63636363635</v>
      </c>
      <c r="F123" s="523">
        <f t="shared" si="43"/>
        <v>6927965.5239500962</v>
      </c>
      <c r="G123" s="523">
        <f t="shared" si="44"/>
        <v>7108995.3421319146</v>
      </c>
      <c r="H123" s="526">
        <f t="shared" si="45"/>
        <v>1239061.2463785247</v>
      </c>
      <c r="I123" s="577">
        <f t="shared" si="46"/>
        <v>1239061.2463785247</v>
      </c>
      <c r="J123" s="514">
        <f t="shared" si="37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6"/>
        <v/>
      </c>
      <c r="C124" s="507">
        <f>IF(D93="","-",+C123+1)</f>
        <v>2040</v>
      </c>
      <c r="D124" s="374">
        <f>IF(F123+SUM(E$99:E123)=D$92,F123,D$92-SUM(E$99:E123))</f>
        <v>6927965.5239500962</v>
      </c>
      <c r="E124" s="522">
        <f t="shared" si="42"/>
        <v>362059.63636363635</v>
      </c>
      <c r="F124" s="523">
        <f t="shared" si="43"/>
        <v>6565905.8875864595</v>
      </c>
      <c r="G124" s="523">
        <f t="shared" si="44"/>
        <v>6746935.7057682779</v>
      </c>
      <c r="H124" s="526">
        <f t="shared" si="45"/>
        <v>1194395.7389853112</v>
      </c>
      <c r="I124" s="577">
        <f t="shared" si="46"/>
        <v>1194395.7389853112</v>
      </c>
      <c r="J124" s="514">
        <f t="shared" si="37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6"/>
        <v/>
      </c>
      <c r="C125" s="507">
        <f>IF(D93="","-",+C124+1)</f>
        <v>2041</v>
      </c>
      <c r="D125" s="374">
        <f>IF(F124+SUM(E$99:E124)=D$92,F124,D$92-SUM(E$99:E124))</f>
        <v>6565905.8875864595</v>
      </c>
      <c r="E125" s="522">
        <f t="shared" si="42"/>
        <v>362059.63636363635</v>
      </c>
      <c r="F125" s="523">
        <f t="shared" si="43"/>
        <v>6203846.2512228228</v>
      </c>
      <c r="G125" s="523">
        <f t="shared" si="44"/>
        <v>6384876.0694046412</v>
      </c>
      <c r="H125" s="526">
        <f t="shared" si="45"/>
        <v>1149730.2315920976</v>
      </c>
      <c r="I125" s="577">
        <f t="shared" si="46"/>
        <v>1149730.2315920976</v>
      </c>
      <c r="J125" s="514">
        <f t="shared" si="37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6"/>
        <v/>
      </c>
      <c r="C126" s="507">
        <f>IF(D93="","-",+C125+1)</f>
        <v>2042</v>
      </c>
      <c r="D126" s="374">
        <f>IF(F125+SUM(E$99:E125)=D$92,F125,D$92-SUM(E$99:E125))</f>
        <v>6203846.2512228228</v>
      </c>
      <c r="E126" s="522">
        <f t="shared" si="42"/>
        <v>362059.63636363635</v>
      </c>
      <c r="F126" s="523">
        <f t="shared" si="43"/>
        <v>5841786.6148591861</v>
      </c>
      <c r="G126" s="523">
        <f t="shared" si="44"/>
        <v>6022816.4330410045</v>
      </c>
      <c r="H126" s="526">
        <f t="shared" si="45"/>
        <v>1105064.7241988839</v>
      </c>
      <c r="I126" s="577">
        <f t="shared" si="46"/>
        <v>1105064.7241988839</v>
      </c>
      <c r="J126" s="514">
        <f t="shared" si="37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6"/>
        <v/>
      </c>
      <c r="C127" s="507">
        <f>IF(D93="","-",+C126+1)</f>
        <v>2043</v>
      </c>
      <c r="D127" s="374">
        <f>IF(F126+SUM(E$99:E126)=D$92,F126,D$92-SUM(E$99:E126))</f>
        <v>5841786.6148591861</v>
      </c>
      <c r="E127" s="522">
        <f t="shared" si="42"/>
        <v>362059.63636363635</v>
      </c>
      <c r="F127" s="523">
        <f t="shared" si="43"/>
        <v>5479726.9784955494</v>
      </c>
      <c r="G127" s="523">
        <f t="shared" si="44"/>
        <v>5660756.7966773678</v>
      </c>
      <c r="H127" s="526">
        <f t="shared" si="45"/>
        <v>1060399.2168056704</v>
      </c>
      <c r="I127" s="577">
        <f t="shared" si="46"/>
        <v>1060399.2168056704</v>
      </c>
      <c r="J127" s="514">
        <f t="shared" si="37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6"/>
        <v/>
      </c>
      <c r="C128" s="507">
        <f>IF(D93="","-",+C127+1)</f>
        <v>2044</v>
      </c>
      <c r="D128" s="374">
        <f>IF(F127+SUM(E$99:E127)=D$92,F127,D$92-SUM(E$99:E127))</f>
        <v>5479726.9784955494</v>
      </c>
      <c r="E128" s="522">
        <f t="shared" si="42"/>
        <v>362059.63636363635</v>
      </c>
      <c r="F128" s="523">
        <f t="shared" si="43"/>
        <v>5117667.3421319127</v>
      </c>
      <c r="G128" s="523">
        <f t="shared" si="44"/>
        <v>5298697.1603137311</v>
      </c>
      <c r="H128" s="526">
        <f t="shared" si="45"/>
        <v>1015733.7094124566</v>
      </c>
      <c r="I128" s="577">
        <f t="shared" si="46"/>
        <v>1015733.7094124566</v>
      </c>
      <c r="J128" s="514">
        <f t="shared" si="37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6"/>
        <v/>
      </c>
      <c r="C129" s="507">
        <f>IF(D93="","-",+C128+1)</f>
        <v>2045</v>
      </c>
      <c r="D129" s="374">
        <f>IF(F128+SUM(E$99:E128)=D$92,F128,D$92-SUM(E$99:E128))</f>
        <v>5117667.3421319127</v>
      </c>
      <c r="E129" s="522">
        <f t="shared" si="42"/>
        <v>362059.63636363635</v>
      </c>
      <c r="F129" s="523">
        <f t="shared" si="43"/>
        <v>4755607.705768276</v>
      </c>
      <c r="G129" s="523">
        <f t="shared" si="44"/>
        <v>4936637.5239500944</v>
      </c>
      <c r="H129" s="526">
        <f t="shared" si="45"/>
        <v>971068.20201924292</v>
      </c>
      <c r="I129" s="577">
        <f t="shared" si="46"/>
        <v>971068.20201924292</v>
      </c>
      <c r="J129" s="514">
        <f t="shared" si="37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6"/>
        <v/>
      </c>
      <c r="C130" s="507">
        <f>IF(D93="","-",+C129+1)</f>
        <v>2046</v>
      </c>
      <c r="D130" s="374">
        <f>IF(F129+SUM(E$99:E129)=D$92,F129,D$92-SUM(E$99:E129))</f>
        <v>4755607.705768276</v>
      </c>
      <c r="E130" s="522">
        <f t="shared" si="42"/>
        <v>362059.63636363635</v>
      </c>
      <c r="F130" s="523">
        <f t="shared" si="43"/>
        <v>4393548.0694046393</v>
      </c>
      <c r="G130" s="523">
        <f t="shared" si="44"/>
        <v>4574577.8875864577</v>
      </c>
      <c r="H130" s="526">
        <f t="shared" si="45"/>
        <v>926402.69462602923</v>
      </c>
      <c r="I130" s="577">
        <f t="shared" si="46"/>
        <v>926402.69462602923</v>
      </c>
      <c r="J130" s="514">
        <f t="shared" si="37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6"/>
        <v/>
      </c>
      <c r="C131" s="507">
        <f>IF(D93="","-",+C130+1)</f>
        <v>2047</v>
      </c>
      <c r="D131" s="374">
        <f>IF(F130+SUM(E$99:E130)=D$92,F130,D$92-SUM(E$99:E130))</f>
        <v>4393548.0694046393</v>
      </c>
      <c r="E131" s="522">
        <f t="shared" si="42"/>
        <v>362059.63636363635</v>
      </c>
      <c r="F131" s="523">
        <f t="shared" si="43"/>
        <v>4031488.4330410031</v>
      </c>
      <c r="G131" s="523">
        <f t="shared" si="44"/>
        <v>4212518.251222821</v>
      </c>
      <c r="H131" s="526">
        <f t="shared" si="45"/>
        <v>881737.18723281566</v>
      </c>
      <c r="I131" s="577">
        <f t="shared" si="46"/>
        <v>881737.18723281566</v>
      </c>
      <c r="J131" s="514">
        <f t="shared" si="37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6"/>
        <v/>
      </c>
      <c r="C132" s="507">
        <f>IF(D93="","-",+C131+1)</f>
        <v>2048</v>
      </c>
      <c r="D132" s="374">
        <f>IF(F131+SUM(E$99:E131)=D$92,F131,D$92-SUM(E$99:E131))</f>
        <v>4031488.4330410031</v>
      </c>
      <c r="E132" s="522">
        <f t="shared" si="42"/>
        <v>362059.63636363635</v>
      </c>
      <c r="F132" s="523">
        <f t="shared" si="43"/>
        <v>3669428.7966773668</v>
      </c>
      <c r="G132" s="523">
        <f t="shared" si="44"/>
        <v>3850458.6148591852</v>
      </c>
      <c r="H132" s="526">
        <f t="shared" si="45"/>
        <v>837071.67983960209</v>
      </c>
      <c r="I132" s="577">
        <f t="shared" si="46"/>
        <v>837071.67983960209</v>
      </c>
      <c r="J132" s="514">
        <f t="shared" si="37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6"/>
        <v/>
      </c>
      <c r="C133" s="507">
        <f>IF(D93="","-",+C132+1)</f>
        <v>2049</v>
      </c>
      <c r="D133" s="374">
        <f>IF(F132+SUM(E$99:E132)=D$92,F132,D$92-SUM(E$99:E132))</f>
        <v>3669428.7966773668</v>
      </c>
      <c r="E133" s="522">
        <f t="shared" si="42"/>
        <v>362059.63636363635</v>
      </c>
      <c r="F133" s="523">
        <f t="shared" si="43"/>
        <v>3307369.1603137306</v>
      </c>
      <c r="G133" s="523">
        <f t="shared" si="44"/>
        <v>3488398.9784955485</v>
      </c>
      <c r="H133" s="526">
        <f t="shared" si="45"/>
        <v>792406.17244638852</v>
      </c>
      <c r="I133" s="577">
        <f t="shared" si="46"/>
        <v>792406.17244638852</v>
      </c>
      <c r="J133" s="514">
        <f t="shared" si="37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6"/>
        <v/>
      </c>
      <c r="C134" s="507">
        <f>IF(D93="","-",+C133+1)</f>
        <v>2050</v>
      </c>
      <c r="D134" s="374">
        <f>IF(F133+SUM(E$99:E133)=D$92,F133,D$92-SUM(E$99:E133))</f>
        <v>3307369.1603137306</v>
      </c>
      <c r="E134" s="522">
        <f t="shared" si="42"/>
        <v>362059.63636363635</v>
      </c>
      <c r="F134" s="523">
        <f t="shared" si="43"/>
        <v>2945309.5239500944</v>
      </c>
      <c r="G134" s="523">
        <f t="shared" si="44"/>
        <v>3126339.3421319127</v>
      </c>
      <c r="H134" s="526">
        <f t="shared" si="45"/>
        <v>747740.66505317483</v>
      </c>
      <c r="I134" s="577">
        <f t="shared" si="46"/>
        <v>747740.66505317483</v>
      </c>
      <c r="J134" s="514">
        <f t="shared" si="37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6"/>
        <v/>
      </c>
      <c r="C135" s="507">
        <f>IF(D93="","-",+C134+1)</f>
        <v>2051</v>
      </c>
      <c r="D135" s="374">
        <f>IF(F134+SUM(E$99:E134)=D$92,F134,D$92-SUM(E$99:E134))</f>
        <v>2945309.5239500944</v>
      </c>
      <c r="E135" s="522">
        <f t="shared" si="42"/>
        <v>362059.63636363635</v>
      </c>
      <c r="F135" s="523">
        <f t="shared" si="43"/>
        <v>2583249.8875864581</v>
      </c>
      <c r="G135" s="523">
        <f t="shared" si="44"/>
        <v>2764279.705768276</v>
      </c>
      <c r="H135" s="526">
        <f t="shared" si="45"/>
        <v>703075.15765996126</v>
      </c>
      <c r="I135" s="577">
        <f t="shared" si="46"/>
        <v>703075.15765996126</v>
      </c>
      <c r="J135" s="514">
        <f t="shared" si="37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6"/>
        <v/>
      </c>
      <c r="C136" s="507">
        <f>IF(D93="","-",+C135+1)</f>
        <v>2052</v>
      </c>
      <c r="D136" s="374">
        <f>IF(F135+SUM(E$99:E135)=D$92,F135,D$92-SUM(E$99:E135))</f>
        <v>2583249.8875864581</v>
      </c>
      <c r="E136" s="522">
        <f t="shared" si="42"/>
        <v>362059.63636363635</v>
      </c>
      <c r="F136" s="523">
        <f t="shared" si="43"/>
        <v>2221190.2512228219</v>
      </c>
      <c r="G136" s="523">
        <f t="shared" si="44"/>
        <v>2402220.0694046402</v>
      </c>
      <c r="H136" s="526">
        <f t="shared" si="45"/>
        <v>658409.65026674769</v>
      </c>
      <c r="I136" s="577">
        <f t="shared" si="46"/>
        <v>658409.65026674769</v>
      </c>
      <c r="J136" s="514">
        <f t="shared" si="37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6"/>
        <v/>
      </c>
      <c r="C137" s="507">
        <f>IF(D93="","-",+C136+1)</f>
        <v>2053</v>
      </c>
      <c r="D137" s="374">
        <f>IF(F136+SUM(E$99:E136)=D$92,F136,D$92-SUM(E$99:E136))</f>
        <v>2221190.2512228219</v>
      </c>
      <c r="E137" s="522">
        <f t="shared" si="42"/>
        <v>362059.63636363635</v>
      </c>
      <c r="F137" s="523">
        <f t="shared" si="43"/>
        <v>1859130.6148591856</v>
      </c>
      <c r="G137" s="523">
        <f t="shared" si="44"/>
        <v>2040160.4330410038</v>
      </c>
      <c r="H137" s="526">
        <f t="shared" si="45"/>
        <v>613744.14287353412</v>
      </c>
      <c r="I137" s="577">
        <f t="shared" si="46"/>
        <v>613744.14287353412</v>
      </c>
      <c r="J137" s="514">
        <f t="shared" si="37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6"/>
        <v/>
      </c>
      <c r="C138" s="507">
        <f>IF(D93="","-",+C137+1)</f>
        <v>2054</v>
      </c>
      <c r="D138" s="374">
        <f>IF(F137+SUM(E$99:E137)=D$92,F137,D$92-SUM(E$99:E137))</f>
        <v>1859130.6148591856</v>
      </c>
      <c r="E138" s="522">
        <f t="shared" si="42"/>
        <v>362059.63636363635</v>
      </c>
      <c r="F138" s="523">
        <f t="shared" si="43"/>
        <v>1497070.9784955494</v>
      </c>
      <c r="G138" s="523">
        <f t="shared" si="44"/>
        <v>1678100.7966773675</v>
      </c>
      <c r="H138" s="526">
        <f t="shared" si="45"/>
        <v>569078.63548032055</v>
      </c>
      <c r="I138" s="577">
        <f t="shared" si="46"/>
        <v>569078.63548032055</v>
      </c>
      <c r="J138" s="514">
        <f t="shared" si="37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6"/>
        <v/>
      </c>
      <c r="C139" s="507">
        <f>IF(D93="","-",+C138+1)</f>
        <v>2055</v>
      </c>
      <c r="D139" s="374">
        <f>IF(F138+SUM(E$99:E138)=D$92,F138,D$92-SUM(E$99:E138))</f>
        <v>1497070.9784955494</v>
      </c>
      <c r="E139" s="522">
        <f t="shared" si="42"/>
        <v>362059.63636363635</v>
      </c>
      <c r="F139" s="523">
        <f t="shared" si="43"/>
        <v>1135011.3421319132</v>
      </c>
      <c r="G139" s="523">
        <f t="shared" si="44"/>
        <v>1316041.1603137313</v>
      </c>
      <c r="H139" s="526">
        <f t="shared" si="45"/>
        <v>524413.12808710686</v>
      </c>
      <c r="I139" s="577">
        <f t="shared" si="46"/>
        <v>524413.12808710686</v>
      </c>
      <c r="J139" s="514">
        <f t="shared" si="37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6"/>
        <v/>
      </c>
      <c r="C140" s="507">
        <f>IF(D93="","-",+C139+1)</f>
        <v>2056</v>
      </c>
      <c r="D140" s="374">
        <f>IF(F139+SUM(E$99:E139)=D$92,F139,D$92-SUM(E$99:E139))</f>
        <v>1135011.3421319132</v>
      </c>
      <c r="E140" s="522">
        <f t="shared" si="42"/>
        <v>362059.63636363635</v>
      </c>
      <c r="F140" s="523">
        <f t="shared" si="43"/>
        <v>772951.70576827682</v>
      </c>
      <c r="G140" s="523">
        <f t="shared" si="44"/>
        <v>953981.52395009506</v>
      </c>
      <c r="H140" s="526">
        <f t="shared" si="45"/>
        <v>479747.62069389329</v>
      </c>
      <c r="I140" s="577">
        <f t="shared" si="46"/>
        <v>479747.62069389329</v>
      </c>
      <c r="J140" s="514">
        <f t="shared" si="37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6"/>
        <v/>
      </c>
      <c r="C141" s="507">
        <f>IF(D93="","-",+C140+1)</f>
        <v>2057</v>
      </c>
      <c r="D141" s="374">
        <f>IF(F140+SUM(E$99:E140)=D$92,F140,D$92-SUM(E$99:E140))</f>
        <v>772951.70576827682</v>
      </c>
      <c r="E141" s="522">
        <f t="shared" si="42"/>
        <v>362059.63636363635</v>
      </c>
      <c r="F141" s="523">
        <f t="shared" si="43"/>
        <v>410892.06940464047</v>
      </c>
      <c r="G141" s="523">
        <f t="shared" si="44"/>
        <v>591921.88758645859</v>
      </c>
      <c r="H141" s="526">
        <f t="shared" si="45"/>
        <v>435082.11330067966</v>
      </c>
      <c r="I141" s="577">
        <f t="shared" si="46"/>
        <v>435082.11330067966</v>
      </c>
      <c r="J141" s="514">
        <f t="shared" si="37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6"/>
        <v/>
      </c>
      <c r="C142" s="507">
        <f>IF(D93="","-",+C141+1)</f>
        <v>2058</v>
      </c>
      <c r="D142" s="374">
        <f>IF(F141+SUM(E$99:E141)=D$92,F141,D$92-SUM(E$99:E141))</f>
        <v>410892.06940464047</v>
      </c>
      <c r="E142" s="522">
        <f t="shared" si="42"/>
        <v>362059.63636363635</v>
      </c>
      <c r="F142" s="523">
        <f t="shared" si="43"/>
        <v>48832.433041004115</v>
      </c>
      <c r="G142" s="523">
        <f t="shared" si="44"/>
        <v>229862.25122282229</v>
      </c>
      <c r="H142" s="526">
        <f t="shared" si="45"/>
        <v>390416.60590746603</v>
      </c>
      <c r="I142" s="577">
        <f t="shared" si="46"/>
        <v>390416.60590746603</v>
      </c>
      <c r="J142" s="514">
        <f t="shared" si="37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6"/>
        <v/>
      </c>
      <c r="C143" s="507">
        <f>IF(D93="","-",+C142+1)</f>
        <v>2059</v>
      </c>
      <c r="D143" s="374">
        <f>IF(F142+SUM(E$99:E142)=D$92,F142,D$92-SUM(E$99:E142))</f>
        <v>48832.433041004115</v>
      </c>
      <c r="E143" s="522">
        <f t="shared" si="42"/>
        <v>48832.433041004115</v>
      </c>
      <c r="F143" s="523">
        <f t="shared" si="43"/>
        <v>0</v>
      </c>
      <c r="G143" s="523">
        <f t="shared" si="44"/>
        <v>24416.216520502057</v>
      </c>
      <c r="H143" s="526">
        <f t="shared" si="45"/>
        <v>51844.54096461556</v>
      </c>
      <c r="I143" s="577">
        <f t="shared" si="46"/>
        <v>51844.54096461556</v>
      </c>
      <c r="J143" s="514">
        <f t="shared" si="37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2"/>
        <v>0</v>
      </c>
      <c r="F144" s="523">
        <f t="shared" si="43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37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2"/>
        <v>0</v>
      </c>
      <c r="F145" s="523">
        <f t="shared" si="43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37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2"/>
        <v>0</v>
      </c>
      <c r="F146" s="523">
        <f t="shared" si="43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37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2"/>
        <v>0</v>
      </c>
      <c r="F147" s="523">
        <f t="shared" si="43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37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2"/>
        <v>0</v>
      </c>
      <c r="F148" s="523">
        <f t="shared" si="43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37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2"/>
        <v>0</v>
      </c>
      <c r="F149" s="523">
        <f t="shared" si="43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37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7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7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7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7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2"/>
        <v>0</v>
      </c>
      <c r="F154" s="523">
        <f t="shared" si="43"/>
        <v>0</v>
      </c>
      <c r="G154" s="523">
        <f t="shared" si="44"/>
        <v>0</v>
      </c>
      <c r="H154" s="526">
        <f t="shared" si="45"/>
        <v>0</v>
      </c>
      <c r="I154" s="577">
        <f t="shared" si="46"/>
        <v>0</v>
      </c>
      <c r="J154" s="514">
        <f t="shared" si="37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15930624.000000006</v>
      </c>
      <c r="F155" s="375"/>
      <c r="G155" s="375"/>
      <c r="H155" s="375">
        <f>SUM(H99:H154)</f>
        <v>57727412.587342657</v>
      </c>
      <c r="I155" s="375">
        <f>SUM(I99:I154)</f>
        <v>57727412.587342657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topLeftCell="A7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641410.08709700406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641410.08709700406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466</v>
      </c>
      <c r="E9" s="637" t="s">
        <v>398</v>
      </c>
      <c r="F9" s="478"/>
      <c r="G9" s="672" t="s">
        <v>565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5522411.1500000004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128428.16627906977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4737321.3121438026</v>
      </c>
      <c r="E24" s="630">
        <v>131485.97619047618</v>
      </c>
      <c r="F24" s="631">
        <v>4605835.3359533269</v>
      </c>
      <c r="G24" s="630">
        <v>656777.38185664476</v>
      </c>
      <c r="H24" s="639">
        <v>656777.38185664476</v>
      </c>
      <c r="I24" s="511">
        <f t="shared" si="3"/>
        <v>0</v>
      </c>
      <c r="J24" s="511"/>
      <c r="K24" s="518">
        <f t="shared" ref="K24" si="10">G24</f>
        <v>656777.38185664476</v>
      </c>
      <c r="L24" s="519">
        <f t="shared" ref="L24" si="11">IF(K24&lt;&gt;0,+G24-K24,0)</f>
        <v>0</v>
      </c>
      <c r="M24" s="518">
        <f t="shared" ref="M24" si="12">H24</f>
        <v>656777.38185664476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4605835.4859533263</v>
      </c>
      <c r="E25" s="630">
        <v>131485.97976190477</v>
      </c>
      <c r="F25" s="631">
        <v>4474349.5061914213</v>
      </c>
      <c r="G25" s="630">
        <v>705021.28192113526</v>
      </c>
      <c r="H25" s="639">
        <v>705021.28192113526</v>
      </c>
      <c r="I25" s="511">
        <f t="shared" si="3"/>
        <v>0</v>
      </c>
      <c r="J25" s="511"/>
      <c r="K25" s="518">
        <f t="shared" ref="K25" si="13">G25</f>
        <v>705021.28192113526</v>
      </c>
      <c r="L25" s="519">
        <f t="shared" ref="L25" si="14">IF(K25&lt;&gt;0,+G25-K25,0)</f>
        <v>0</v>
      </c>
      <c r="M25" s="518">
        <f t="shared" ref="M25" si="15">H25</f>
        <v>705021.28192113526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3">
      <c r="B26" s="195" t="str">
        <f t="shared" si="4"/>
        <v/>
      </c>
      <c r="C26" s="669">
        <f>IF(D11="","-",+C25+1)</f>
        <v>2024</v>
      </c>
      <c r="D26" s="631">
        <v>4474349.5061914213</v>
      </c>
      <c r="E26" s="630">
        <v>125509.34431818183</v>
      </c>
      <c r="F26" s="631">
        <v>4348840.1618732391</v>
      </c>
      <c r="G26" s="630">
        <v>652814.62084982684</v>
      </c>
      <c r="H26" s="639">
        <v>652814.62084982684</v>
      </c>
      <c r="I26" s="511">
        <f t="shared" si="3"/>
        <v>0</v>
      </c>
      <c r="J26" s="511"/>
      <c r="K26" s="518">
        <f t="shared" ref="K26" si="18">G26</f>
        <v>652814.62084982684</v>
      </c>
      <c r="L26" s="519">
        <f t="shared" ref="L26" si="19">IF(K26&lt;&gt;0,+G26-K26,0)</f>
        <v>0</v>
      </c>
      <c r="M26" s="518">
        <f t="shared" ref="M26" si="20">H26</f>
        <v>652814.62084982684</v>
      </c>
      <c r="N26" s="514">
        <f t="shared" ref="N26" si="21">IF(M26&lt;&gt;0,+H26-M26,0)</f>
        <v>0</v>
      </c>
      <c r="O26" s="514">
        <f t="shared" ref="O26" si="22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4348840.1618732391</v>
      </c>
      <c r="E27" s="522">
        <f t="shared" ref="E27:E72" si="23">IF(+$I$14&lt;F26,$I$14,D27)</f>
        <v>128428.16627906977</v>
      </c>
      <c r="F27" s="523">
        <f t="shared" ref="F27:F72" si="24">+D27-E27</f>
        <v>4220411.995594169</v>
      </c>
      <c r="G27" s="524">
        <f t="shared" ref="G27:G50" si="25">+I$12*((D27+F27)/2)+E27</f>
        <v>641410.08709700406</v>
      </c>
      <c r="H27" s="491">
        <f t="shared" ref="H27:H50" si="26">+I$13*((D27+F27)/2)+E27</f>
        <v>641410.08709700406</v>
      </c>
      <c r="I27" s="511">
        <f t="shared" si="3"/>
        <v>0</v>
      </c>
      <c r="J27" s="511"/>
      <c r="K27" s="525"/>
      <c r="L27" s="514">
        <f t="shared" ref="L27:L72" si="27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4220411.995594169</v>
      </c>
      <c r="E28" s="522">
        <f t="shared" si="23"/>
        <v>128428.16627906977</v>
      </c>
      <c r="F28" s="523">
        <f t="shared" si="24"/>
        <v>4091983.8293150994</v>
      </c>
      <c r="G28" s="524">
        <f t="shared" si="25"/>
        <v>626033.87311372149</v>
      </c>
      <c r="H28" s="491">
        <f t="shared" si="26"/>
        <v>626033.87311372149</v>
      </c>
      <c r="I28" s="511">
        <f t="shared" si="3"/>
        <v>0</v>
      </c>
      <c r="J28" s="511"/>
      <c r="K28" s="525"/>
      <c r="L28" s="514">
        <f t="shared" si="2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4091983.8293150994</v>
      </c>
      <c r="E29" s="522">
        <f t="shared" si="23"/>
        <v>128428.16627906977</v>
      </c>
      <c r="F29" s="523">
        <f t="shared" si="24"/>
        <v>3963555.6630360298</v>
      </c>
      <c r="G29" s="524">
        <f t="shared" si="25"/>
        <v>610657.65913043905</v>
      </c>
      <c r="H29" s="491">
        <f t="shared" si="26"/>
        <v>610657.65913043905</v>
      </c>
      <c r="I29" s="511">
        <f t="shared" si="3"/>
        <v>0</v>
      </c>
      <c r="J29" s="511"/>
      <c r="K29" s="525"/>
      <c r="L29" s="514">
        <f t="shared" si="2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3963555.6630360298</v>
      </c>
      <c r="E30" s="522">
        <f t="shared" si="23"/>
        <v>128428.16627906977</v>
      </c>
      <c r="F30" s="523">
        <f t="shared" si="24"/>
        <v>3835127.4967569602</v>
      </c>
      <c r="G30" s="524">
        <f t="shared" si="25"/>
        <v>595281.44514715637</v>
      </c>
      <c r="H30" s="491">
        <f t="shared" si="26"/>
        <v>595281.44514715637</v>
      </c>
      <c r="I30" s="511">
        <f t="shared" si="3"/>
        <v>0</v>
      </c>
      <c r="J30" s="511"/>
      <c r="K30" s="525"/>
      <c r="L30" s="514">
        <f t="shared" si="2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3835127.4967569602</v>
      </c>
      <c r="E31" s="522">
        <f t="shared" si="23"/>
        <v>128428.16627906977</v>
      </c>
      <c r="F31" s="523">
        <f t="shared" si="24"/>
        <v>3706699.3304778906</v>
      </c>
      <c r="G31" s="524">
        <f t="shared" si="25"/>
        <v>579905.23116387392</v>
      </c>
      <c r="H31" s="491">
        <f t="shared" si="26"/>
        <v>579905.23116387392</v>
      </c>
      <c r="I31" s="511">
        <f t="shared" si="3"/>
        <v>0</v>
      </c>
      <c r="J31" s="511"/>
      <c r="K31" s="525"/>
      <c r="L31" s="514">
        <f t="shared" si="2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3706699.3304778906</v>
      </c>
      <c r="E32" s="522">
        <f t="shared" si="23"/>
        <v>128428.16627906977</v>
      </c>
      <c r="F32" s="523">
        <f t="shared" si="24"/>
        <v>3578271.1641988209</v>
      </c>
      <c r="G32" s="524">
        <f t="shared" si="25"/>
        <v>564529.01718059136</v>
      </c>
      <c r="H32" s="491">
        <f t="shared" si="26"/>
        <v>564529.01718059136</v>
      </c>
      <c r="I32" s="511">
        <f t="shared" si="3"/>
        <v>0</v>
      </c>
      <c r="J32" s="511"/>
      <c r="K32" s="525"/>
      <c r="L32" s="514">
        <f t="shared" si="2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3578271.1641988209</v>
      </c>
      <c r="E33" s="522">
        <f t="shared" si="23"/>
        <v>128428.16627906977</v>
      </c>
      <c r="F33" s="523">
        <f t="shared" si="24"/>
        <v>3449842.9979197513</v>
      </c>
      <c r="G33" s="524">
        <f t="shared" si="25"/>
        <v>549152.80319730891</v>
      </c>
      <c r="H33" s="491">
        <f t="shared" si="26"/>
        <v>549152.80319730891</v>
      </c>
      <c r="I33" s="511">
        <f t="shared" si="3"/>
        <v>0</v>
      </c>
      <c r="J33" s="511"/>
      <c r="K33" s="525"/>
      <c r="L33" s="514">
        <f t="shared" si="2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3449842.9979197513</v>
      </c>
      <c r="E34" s="522">
        <f t="shared" si="23"/>
        <v>128428.16627906977</v>
      </c>
      <c r="F34" s="523">
        <f t="shared" si="24"/>
        <v>3321414.8316406817</v>
      </c>
      <c r="G34" s="524">
        <f t="shared" si="25"/>
        <v>533776.58921402623</v>
      </c>
      <c r="H34" s="491">
        <f t="shared" si="26"/>
        <v>533776.58921402623</v>
      </c>
      <c r="I34" s="511">
        <f t="shared" si="3"/>
        <v>0</v>
      </c>
      <c r="J34" s="511"/>
      <c r="K34" s="525"/>
      <c r="L34" s="514">
        <f t="shared" si="2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3321414.8316406817</v>
      </c>
      <c r="E35" s="522">
        <f t="shared" si="23"/>
        <v>128428.16627906977</v>
      </c>
      <c r="F35" s="523">
        <f t="shared" si="24"/>
        <v>3192986.6653616121</v>
      </c>
      <c r="G35" s="524">
        <f t="shared" si="25"/>
        <v>518400.37523074384</v>
      </c>
      <c r="H35" s="491">
        <f t="shared" si="26"/>
        <v>518400.37523074384</v>
      </c>
      <c r="I35" s="511">
        <f t="shared" si="3"/>
        <v>0</v>
      </c>
      <c r="J35" s="511"/>
      <c r="K35" s="525"/>
      <c r="L35" s="514">
        <f t="shared" si="2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3192986.6653616121</v>
      </c>
      <c r="E36" s="522">
        <f t="shared" si="23"/>
        <v>128428.16627906977</v>
      </c>
      <c r="F36" s="523">
        <f t="shared" si="24"/>
        <v>3064558.4990825425</v>
      </c>
      <c r="G36" s="524">
        <f t="shared" si="25"/>
        <v>503024.16124746122</v>
      </c>
      <c r="H36" s="491">
        <f t="shared" si="26"/>
        <v>503024.16124746122</v>
      </c>
      <c r="I36" s="511">
        <f t="shared" si="3"/>
        <v>0</v>
      </c>
      <c r="J36" s="511"/>
      <c r="K36" s="525"/>
      <c r="L36" s="514">
        <f t="shared" si="2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3064558.4990825425</v>
      </c>
      <c r="E37" s="522">
        <f t="shared" si="23"/>
        <v>128428.16627906977</v>
      </c>
      <c r="F37" s="523">
        <f t="shared" si="24"/>
        <v>2936130.3328034729</v>
      </c>
      <c r="G37" s="524">
        <f t="shared" si="25"/>
        <v>487647.94726417877</v>
      </c>
      <c r="H37" s="491">
        <f t="shared" si="26"/>
        <v>487647.94726417877</v>
      </c>
      <c r="I37" s="511">
        <f t="shared" si="3"/>
        <v>0</v>
      </c>
      <c r="J37" s="511"/>
      <c r="K37" s="525"/>
      <c r="L37" s="514">
        <f t="shared" si="2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2936130.3328034729</v>
      </c>
      <c r="E38" s="522">
        <f t="shared" si="23"/>
        <v>128428.16627906977</v>
      </c>
      <c r="F38" s="523">
        <f t="shared" si="24"/>
        <v>2807702.1665244033</v>
      </c>
      <c r="G38" s="524">
        <f t="shared" si="25"/>
        <v>472271.73328089615</v>
      </c>
      <c r="H38" s="491">
        <f t="shared" si="26"/>
        <v>472271.73328089615</v>
      </c>
      <c r="I38" s="511">
        <f t="shared" si="3"/>
        <v>0</v>
      </c>
      <c r="J38" s="511"/>
      <c r="K38" s="525"/>
      <c r="L38" s="514">
        <f t="shared" si="2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2807702.1665244033</v>
      </c>
      <c r="E39" s="522">
        <f t="shared" si="23"/>
        <v>128428.16627906977</v>
      </c>
      <c r="F39" s="523">
        <f t="shared" si="24"/>
        <v>2679274.0002453336</v>
      </c>
      <c r="G39" s="524">
        <f t="shared" si="25"/>
        <v>456895.5192976137</v>
      </c>
      <c r="H39" s="491">
        <f t="shared" si="26"/>
        <v>456895.5192976137</v>
      </c>
      <c r="I39" s="511">
        <f t="shared" si="3"/>
        <v>0</v>
      </c>
      <c r="J39" s="511"/>
      <c r="K39" s="525"/>
      <c r="L39" s="514">
        <f t="shared" si="2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2679274.0002453336</v>
      </c>
      <c r="E40" s="522">
        <f t="shared" si="23"/>
        <v>128428.16627906977</v>
      </c>
      <c r="F40" s="523">
        <f t="shared" si="24"/>
        <v>2550845.833966264</v>
      </c>
      <c r="G40" s="524">
        <f t="shared" si="25"/>
        <v>441519.30531433108</v>
      </c>
      <c r="H40" s="491">
        <f t="shared" si="26"/>
        <v>441519.30531433108</v>
      </c>
      <c r="I40" s="511">
        <f t="shared" si="3"/>
        <v>0</v>
      </c>
      <c r="J40" s="511"/>
      <c r="K40" s="525"/>
      <c r="L40" s="514">
        <f t="shared" si="2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2550845.833966264</v>
      </c>
      <c r="E41" s="522">
        <f t="shared" si="23"/>
        <v>128428.16627906977</v>
      </c>
      <c r="F41" s="523">
        <f t="shared" si="24"/>
        <v>2422417.6676871944</v>
      </c>
      <c r="G41" s="524">
        <f t="shared" si="25"/>
        <v>426143.09133104864</v>
      </c>
      <c r="H41" s="491">
        <f t="shared" si="26"/>
        <v>426143.09133104864</v>
      </c>
      <c r="I41" s="511">
        <f t="shared" si="3"/>
        <v>0</v>
      </c>
      <c r="J41" s="511"/>
      <c r="K41" s="525"/>
      <c r="L41" s="514">
        <f t="shared" si="2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2422417.6676871944</v>
      </c>
      <c r="E42" s="522">
        <f t="shared" si="23"/>
        <v>128428.16627906977</v>
      </c>
      <c r="F42" s="523">
        <f t="shared" si="24"/>
        <v>2293989.5014081248</v>
      </c>
      <c r="G42" s="524">
        <f t="shared" si="25"/>
        <v>410766.87734776601</v>
      </c>
      <c r="H42" s="491">
        <f t="shared" si="26"/>
        <v>410766.87734776601</v>
      </c>
      <c r="I42" s="511">
        <f t="shared" si="3"/>
        <v>0</v>
      </c>
      <c r="J42" s="511"/>
      <c r="K42" s="525"/>
      <c r="L42" s="514">
        <f t="shared" si="2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2293989.5014081248</v>
      </c>
      <c r="E43" s="522">
        <f t="shared" si="23"/>
        <v>128428.16627906977</v>
      </c>
      <c r="F43" s="523">
        <f t="shared" si="24"/>
        <v>2165561.3351290552</v>
      </c>
      <c r="G43" s="524">
        <f t="shared" si="25"/>
        <v>395390.66336448357</v>
      </c>
      <c r="H43" s="491">
        <f t="shared" si="26"/>
        <v>395390.66336448357</v>
      </c>
      <c r="I43" s="511">
        <f t="shared" si="3"/>
        <v>0</v>
      </c>
      <c r="J43" s="511"/>
      <c r="K43" s="525"/>
      <c r="L43" s="514">
        <f t="shared" si="2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2165561.3351290552</v>
      </c>
      <c r="E44" s="522">
        <f t="shared" si="23"/>
        <v>128428.16627906977</v>
      </c>
      <c r="F44" s="523">
        <f t="shared" si="24"/>
        <v>2037133.1688499853</v>
      </c>
      <c r="G44" s="524">
        <f t="shared" si="25"/>
        <v>380014.44938120095</v>
      </c>
      <c r="H44" s="491">
        <f t="shared" si="26"/>
        <v>380014.44938120095</v>
      </c>
      <c r="I44" s="511">
        <f t="shared" si="3"/>
        <v>0</v>
      </c>
      <c r="J44" s="511"/>
      <c r="K44" s="525"/>
      <c r="L44" s="514">
        <f t="shared" si="2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2037133.1688499853</v>
      </c>
      <c r="E45" s="522">
        <f t="shared" si="23"/>
        <v>128428.16627906977</v>
      </c>
      <c r="F45" s="523">
        <f t="shared" si="24"/>
        <v>1908705.0025709155</v>
      </c>
      <c r="G45" s="524">
        <f t="shared" si="25"/>
        <v>364638.23539791844</v>
      </c>
      <c r="H45" s="491">
        <f t="shared" si="26"/>
        <v>364638.23539791844</v>
      </c>
      <c r="I45" s="511">
        <f t="shared" si="3"/>
        <v>0</v>
      </c>
      <c r="J45" s="511"/>
      <c r="K45" s="525"/>
      <c r="L45" s="514">
        <f t="shared" si="2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1908705.0025709155</v>
      </c>
      <c r="E46" s="522">
        <f t="shared" si="23"/>
        <v>128428.16627906977</v>
      </c>
      <c r="F46" s="523">
        <f t="shared" si="24"/>
        <v>1780276.8362918457</v>
      </c>
      <c r="G46" s="524">
        <f t="shared" si="25"/>
        <v>349262.02141463582</v>
      </c>
      <c r="H46" s="491">
        <f t="shared" si="26"/>
        <v>349262.02141463582</v>
      </c>
      <c r="I46" s="511">
        <f t="shared" si="3"/>
        <v>0</v>
      </c>
      <c r="J46" s="511"/>
      <c r="K46" s="525"/>
      <c r="L46" s="514">
        <f t="shared" si="2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1780276.8362918457</v>
      </c>
      <c r="E47" s="522">
        <f t="shared" si="23"/>
        <v>128428.16627906977</v>
      </c>
      <c r="F47" s="523">
        <f t="shared" si="24"/>
        <v>1651848.6700127758</v>
      </c>
      <c r="G47" s="524">
        <f t="shared" si="25"/>
        <v>333885.80743135331</v>
      </c>
      <c r="H47" s="491">
        <f t="shared" si="26"/>
        <v>333885.80743135331</v>
      </c>
      <c r="I47" s="511">
        <f t="shared" si="3"/>
        <v>0</v>
      </c>
      <c r="J47" s="511"/>
      <c r="K47" s="525"/>
      <c r="L47" s="514">
        <f t="shared" si="2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1651848.6700127758</v>
      </c>
      <c r="E48" s="522">
        <f t="shared" si="23"/>
        <v>128428.16627906977</v>
      </c>
      <c r="F48" s="523">
        <f t="shared" si="24"/>
        <v>1523420.503733706</v>
      </c>
      <c r="G48" s="524">
        <f t="shared" si="25"/>
        <v>318509.59344807069</v>
      </c>
      <c r="H48" s="491">
        <f t="shared" si="26"/>
        <v>318509.59344807069</v>
      </c>
      <c r="I48" s="511">
        <f t="shared" si="3"/>
        <v>0</v>
      </c>
      <c r="J48" s="511"/>
      <c r="K48" s="525"/>
      <c r="L48" s="514">
        <f t="shared" si="2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1523420.503733706</v>
      </c>
      <c r="E49" s="522">
        <f t="shared" si="23"/>
        <v>128428.16627906977</v>
      </c>
      <c r="F49" s="523">
        <f t="shared" si="24"/>
        <v>1394992.3374546361</v>
      </c>
      <c r="G49" s="524">
        <f t="shared" si="25"/>
        <v>303133.37946478819</v>
      </c>
      <c r="H49" s="491">
        <f t="shared" si="26"/>
        <v>303133.37946478819</v>
      </c>
      <c r="I49" s="511">
        <f t="shared" si="3"/>
        <v>0</v>
      </c>
      <c r="J49" s="511"/>
      <c r="K49" s="525"/>
      <c r="L49" s="514">
        <f t="shared" si="2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1394992.3374546361</v>
      </c>
      <c r="E50" s="522">
        <f t="shared" si="23"/>
        <v>128428.16627906977</v>
      </c>
      <c r="F50" s="523">
        <f t="shared" si="24"/>
        <v>1266564.1711755663</v>
      </c>
      <c r="G50" s="524">
        <f t="shared" si="25"/>
        <v>287757.16548150557</v>
      </c>
      <c r="H50" s="491">
        <f t="shared" si="26"/>
        <v>287757.16548150557</v>
      </c>
      <c r="I50" s="511">
        <f t="shared" si="3"/>
        <v>0</v>
      </c>
      <c r="J50" s="511"/>
      <c r="K50" s="525"/>
      <c r="L50" s="514">
        <f t="shared" si="2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1266564.1711755663</v>
      </c>
      <c r="E51" s="522">
        <f t="shared" si="23"/>
        <v>128428.16627906977</v>
      </c>
      <c r="F51" s="523">
        <f t="shared" si="24"/>
        <v>1138136.0048964964</v>
      </c>
      <c r="G51" s="524">
        <f t="shared" ref="G51:G72" si="28">+I$12*((D51+F51)/2)+E51</f>
        <v>272380.95149822306</v>
      </c>
      <c r="H51" s="491">
        <f t="shared" ref="H51:H72" si="29">+I$13*((D51+F51)/2)+E51</f>
        <v>272380.95149822306</v>
      </c>
      <c r="I51" s="511">
        <f t="shared" si="3"/>
        <v>0</v>
      </c>
      <c r="J51" s="511"/>
      <c r="K51" s="525"/>
      <c r="L51" s="514">
        <f t="shared" si="2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1138136.0048964964</v>
      </c>
      <c r="E52" s="522">
        <f t="shared" si="23"/>
        <v>128428.16627906977</v>
      </c>
      <c r="F52" s="523">
        <f t="shared" si="24"/>
        <v>1009707.8386174267</v>
      </c>
      <c r="G52" s="524">
        <f t="shared" si="28"/>
        <v>257004.7375149405</v>
      </c>
      <c r="H52" s="491">
        <f t="shared" si="29"/>
        <v>257004.7375149405</v>
      </c>
      <c r="I52" s="511">
        <f t="shared" si="3"/>
        <v>0</v>
      </c>
      <c r="J52" s="511"/>
      <c r="K52" s="525"/>
      <c r="L52" s="514">
        <f t="shared" si="2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1009707.8386174267</v>
      </c>
      <c r="E53" s="522">
        <f t="shared" si="23"/>
        <v>128428.16627906977</v>
      </c>
      <c r="F53" s="523">
        <f t="shared" si="24"/>
        <v>881279.67233835696</v>
      </c>
      <c r="G53" s="524">
        <f t="shared" si="28"/>
        <v>241628.52353165793</v>
      </c>
      <c r="H53" s="491">
        <f t="shared" si="29"/>
        <v>241628.52353165793</v>
      </c>
      <c r="I53" s="511">
        <f t="shared" si="3"/>
        <v>0</v>
      </c>
      <c r="J53" s="511"/>
      <c r="K53" s="525"/>
      <c r="L53" s="514">
        <f t="shared" si="2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881279.67233835696</v>
      </c>
      <c r="E54" s="522">
        <f t="shared" si="23"/>
        <v>128428.16627906977</v>
      </c>
      <c r="F54" s="523">
        <f t="shared" si="24"/>
        <v>752851.50605928723</v>
      </c>
      <c r="G54" s="524">
        <f t="shared" si="28"/>
        <v>226252.3095483754</v>
      </c>
      <c r="H54" s="491">
        <f t="shared" si="29"/>
        <v>226252.3095483754</v>
      </c>
      <c r="I54" s="511">
        <f t="shared" si="3"/>
        <v>0</v>
      </c>
      <c r="J54" s="511"/>
      <c r="K54" s="525"/>
      <c r="L54" s="514">
        <f t="shared" si="2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752851.50605928723</v>
      </c>
      <c r="E55" s="522">
        <f t="shared" si="23"/>
        <v>128428.16627906977</v>
      </c>
      <c r="F55" s="523">
        <f t="shared" si="24"/>
        <v>624423.3397802175</v>
      </c>
      <c r="G55" s="524">
        <f t="shared" si="28"/>
        <v>210876.09556509284</v>
      </c>
      <c r="H55" s="491">
        <f t="shared" si="29"/>
        <v>210876.09556509284</v>
      </c>
      <c r="I55" s="511">
        <f t="shared" si="3"/>
        <v>0</v>
      </c>
      <c r="J55" s="511"/>
      <c r="K55" s="525"/>
      <c r="L55" s="514">
        <f t="shared" si="2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624423.3397802175</v>
      </c>
      <c r="E56" s="522">
        <f t="shared" si="23"/>
        <v>128428.16627906977</v>
      </c>
      <c r="F56" s="523">
        <f t="shared" si="24"/>
        <v>495995.17350114771</v>
      </c>
      <c r="G56" s="524">
        <f t="shared" si="28"/>
        <v>195499.8815818103</v>
      </c>
      <c r="H56" s="491">
        <f t="shared" si="29"/>
        <v>195499.8815818103</v>
      </c>
      <c r="I56" s="511">
        <f t="shared" si="3"/>
        <v>0</v>
      </c>
      <c r="J56" s="511"/>
      <c r="K56" s="525"/>
      <c r="L56" s="514">
        <f t="shared" si="2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495995.17350114771</v>
      </c>
      <c r="E57" s="522">
        <f t="shared" si="23"/>
        <v>128428.16627906977</v>
      </c>
      <c r="F57" s="523">
        <f t="shared" si="24"/>
        <v>367567.00722207793</v>
      </c>
      <c r="G57" s="524">
        <f t="shared" si="28"/>
        <v>180123.66759852774</v>
      </c>
      <c r="H57" s="491">
        <f t="shared" si="29"/>
        <v>180123.66759852774</v>
      </c>
      <c r="I57" s="511">
        <f t="shared" si="3"/>
        <v>0</v>
      </c>
      <c r="J57" s="511"/>
      <c r="K57" s="525"/>
      <c r="L57" s="514">
        <f t="shared" si="2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367567.00722207793</v>
      </c>
      <c r="E58" s="522">
        <f t="shared" si="23"/>
        <v>128428.16627906977</v>
      </c>
      <c r="F58" s="523">
        <f t="shared" si="24"/>
        <v>239138.84094300814</v>
      </c>
      <c r="G58" s="524">
        <f t="shared" si="28"/>
        <v>164747.45361524518</v>
      </c>
      <c r="H58" s="491">
        <f t="shared" si="29"/>
        <v>164747.45361524518</v>
      </c>
      <c r="I58" s="511">
        <f t="shared" si="3"/>
        <v>0</v>
      </c>
      <c r="J58" s="511"/>
      <c r="K58" s="525"/>
      <c r="L58" s="514">
        <f t="shared" si="2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239138.84094300814</v>
      </c>
      <c r="E59" s="522">
        <f t="shared" si="23"/>
        <v>128428.16627906977</v>
      </c>
      <c r="F59" s="523">
        <f t="shared" si="24"/>
        <v>110710.67466393836</v>
      </c>
      <c r="G59" s="524">
        <f t="shared" si="28"/>
        <v>149371.23963196264</v>
      </c>
      <c r="H59" s="491">
        <f t="shared" si="29"/>
        <v>149371.23963196264</v>
      </c>
      <c r="I59" s="511">
        <f t="shared" si="3"/>
        <v>0</v>
      </c>
      <c r="J59" s="511"/>
      <c r="K59" s="525"/>
      <c r="L59" s="514">
        <f t="shared" si="2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110710.67466393836</v>
      </c>
      <c r="E60" s="522">
        <f t="shared" si="23"/>
        <v>110710.67466393836</v>
      </c>
      <c r="F60" s="523">
        <f t="shared" si="24"/>
        <v>0</v>
      </c>
      <c r="G60" s="524">
        <f t="shared" si="28"/>
        <v>117338.15784456415</v>
      </c>
      <c r="H60" s="491">
        <f t="shared" si="29"/>
        <v>117338.15784456415</v>
      </c>
      <c r="I60" s="511">
        <f t="shared" si="3"/>
        <v>0</v>
      </c>
      <c r="J60" s="511"/>
      <c r="K60" s="525"/>
      <c r="L60" s="514">
        <f t="shared" si="2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3"/>
        <v>0</v>
      </c>
      <c r="F61" s="523">
        <f t="shared" si="24"/>
        <v>0</v>
      </c>
      <c r="G61" s="524">
        <f t="shared" si="28"/>
        <v>0</v>
      </c>
      <c r="H61" s="491">
        <f t="shared" si="29"/>
        <v>0</v>
      </c>
      <c r="I61" s="511">
        <f t="shared" si="3"/>
        <v>0</v>
      </c>
      <c r="J61" s="511"/>
      <c r="K61" s="525"/>
      <c r="L61" s="514">
        <f t="shared" si="2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3"/>
        <v>0</v>
      </c>
      <c r="F62" s="523">
        <f t="shared" si="24"/>
        <v>0</v>
      </c>
      <c r="G62" s="524">
        <f t="shared" si="28"/>
        <v>0</v>
      </c>
      <c r="H62" s="491">
        <f t="shared" si="29"/>
        <v>0</v>
      </c>
      <c r="I62" s="511">
        <f t="shared" si="3"/>
        <v>0</v>
      </c>
      <c r="J62" s="511"/>
      <c r="K62" s="525"/>
      <c r="L62" s="514">
        <f t="shared" si="2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3"/>
        <v>0</v>
      </c>
      <c r="F63" s="523">
        <f t="shared" si="24"/>
        <v>0</v>
      </c>
      <c r="G63" s="524">
        <f t="shared" si="28"/>
        <v>0</v>
      </c>
      <c r="H63" s="491">
        <f t="shared" si="29"/>
        <v>0</v>
      </c>
      <c r="I63" s="511">
        <f t="shared" si="3"/>
        <v>0</v>
      </c>
      <c r="J63" s="511"/>
      <c r="K63" s="525"/>
      <c r="L63" s="514">
        <f t="shared" si="2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3"/>
        <v>0</v>
      </c>
      <c r="F64" s="523">
        <f t="shared" si="24"/>
        <v>0</v>
      </c>
      <c r="G64" s="524">
        <f t="shared" si="28"/>
        <v>0</v>
      </c>
      <c r="H64" s="491">
        <f t="shared" si="29"/>
        <v>0</v>
      </c>
      <c r="I64" s="511">
        <f t="shared" si="3"/>
        <v>0</v>
      </c>
      <c r="J64" s="511"/>
      <c r="K64" s="525"/>
      <c r="L64" s="514">
        <f t="shared" si="2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3"/>
        <v>0</v>
      </c>
      <c r="F65" s="523">
        <f t="shared" si="24"/>
        <v>0</v>
      </c>
      <c r="G65" s="524">
        <f t="shared" si="28"/>
        <v>0</v>
      </c>
      <c r="H65" s="491">
        <f t="shared" si="29"/>
        <v>0</v>
      </c>
      <c r="I65" s="511">
        <f t="shared" si="3"/>
        <v>0</v>
      </c>
      <c r="J65" s="511"/>
      <c r="K65" s="525"/>
      <c r="L65" s="514">
        <f t="shared" si="2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3"/>
        <v>0</v>
      </c>
      <c r="F66" s="523">
        <f t="shared" si="24"/>
        <v>0</v>
      </c>
      <c r="G66" s="524">
        <f t="shared" si="28"/>
        <v>0</v>
      </c>
      <c r="H66" s="491">
        <f t="shared" si="29"/>
        <v>0</v>
      </c>
      <c r="I66" s="511">
        <f t="shared" si="3"/>
        <v>0</v>
      </c>
      <c r="J66" s="511"/>
      <c r="K66" s="525"/>
      <c r="L66" s="514">
        <f t="shared" si="2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3"/>
        <v>0</v>
      </c>
      <c r="F67" s="523">
        <f t="shared" si="24"/>
        <v>0</v>
      </c>
      <c r="G67" s="524">
        <f t="shared" si="28"/>
        <v>0</v>
      </c>
      <c r="H67" s="491">
        <f t="shared" si="29"/>
        <v>0</v>
      </c>
      <c r="I67" s="511">
        <f t="shared" si="3"/>
        <v>0</v>
      </c>
      <c r="J67" s="511"/>
      <c r="K67" s="525"/>
      <c r="L67" s="514">
        <f t="shared" si="2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3"/>
        <v>0</v>
      </c>
      <c r="F68" s="523">
        <f t="shared" si="24"/>
        <v>0</v>
      </c>
      <c r="G68" s="524">
        <f t="shared" si="28"/>
        <v>0</v>
      </c>
      <c r="H68" s="491">
        <f t="shared" si="29"/>
        <v>0</v>
      </c>
      <c r="I68" s="511">
        <f t="shared" si="3"/>
        <v>0</v>
      </c>
      <c r="J68" s="511"/>
      <c r="K68" s="525"/>
      <c r="L68" s="514">
        <f t="shared" si="2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3"/>
        <v>0</v>
      </c>
      <c r="F69" s="523">
        <f t="shared" si="24"/>
        <v>0</v>
      </c>
      <c r="G69" s="524">
        <f t="shared" si="28"/>
        <v>0</v>
      </c>
      <c r="H69" s="491">
        <f t="shared" si="29"/>
        <v>0</v>
      </c>
      <c r="I69" s="511">
        <f t="shared" si="3"/>
        <v>0</v>
      </c>
      <c r="J69" s="511"/>
      <c r="K69" s="525"/>
      <c r="L69" s="514">
        <f t="shared" si="2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3"/>
        <v>0</v>
      </c>
      <c r="F70" s="523">
        <f t="shared" si="24"/>
        <v>0</v>
      </c>
      <c r="G70" s="524">
        <f t="shared" si="28"/>
        <v>0</v>
      </c>
      <c r="H70" s="491">
        <f t="shared" si="29"/>
        <v>0</v>
      </c>
      <c r="I70" s="511">
        <f t="shared" si="3"/>
        <v>0</v>
      </c>
      <c r="J70" s="511"/>
      <c r="K70" s="525"/>
      <c r="L70" s="514">
        <f t="shared" si="2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3"/>
        <v>0</v>
      </c>
      <c r="F71" s="523">
        <f t="shared" si="24"/>
        <v>0</v>
      </c>
      <c r="G71" s="524">
        <f t="shared" si="28"/>
        <v>0</v>
      </c>
      <c r="H71" s="491">
        <f t="shared" si="29"/>
        <v>0</v>
      </c>
      <c r="I71" s="511">
        <f t="shared" si="3"/>
        <v>0</v>
      </c>
      <c r="J71" s="511"/>
      <c r="K71" s="525"/>
      <c r="L71" s="514">
        <f t="shared" si="2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3"/>
        <v>0</v>
      </c>
      <c r="F72" s="523">
        <f t="shared" si="24"/>
        <v>0</v>
      </c>
      <c r="G72" s="524">
        <f t="shared" si="28"/>
        <v>0</v>
      </c>
      <c r="H72" s="491">
        <f t="shared" si="29"/>
        <v>0</v>
      </c>
      <c r="I72" s="511">
        <f t="shared" si="3"/>
        <v>0</v>
      </c>
      <c r="J72" s="511"/>
      <c r="K72" s="532"/>
      <c r="L72" s="533">
        <f t="shared" si="2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5522411.1500000022</v>
      </c>
      <c r="F73" s="375"/>
      <c r="G73" s="375">
        <f>SUM(G17:G72)</f>
        <v>20277176.125277638</v>
      </c>
      <c r="H73" s="375">
        <f>SUM(H17:H72)</f>
        <v>20277176.125277638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705021.28192113526</v>
      </c>
      <c r="N87" s="546">
        <f>IF(J92&lt;D11,0,VLOOKUP(J92,C17:O72,11))</f>
        <v>705021.28192113526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686199.32229899464</v>
      </c>
      <c r="N88" s="550">
        <f>IF(J92&lt;D11,0,VLOOKUP(J92,C99:P154,7))</f>
        <v>686199.32229899464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-18821.959622140625</v>
      </c>
      <c r="N89" s="555">
        <f>+N88-N87</f>
        <v>-18821.959622140625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125509.34090909091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30">+H99</f>
        <v>353575.82530859788</v>
      </c>
      <c r="M99" s="513">
        <f t="shared" ref="M99:M130" si="31">IF(L99&lt;&gt;0,+H99-L99,0)</f>
        <v>0</v>
      </c>
      <c r="N99" s="512">
        <f t="shared" ref="N99:N104" si="32">+I99</f>
        <v>353575.82530859788</v>
      </c>
      <c r="O99" s="513">
        <f t="shared" ref="O99:O130" si="33">IF(N99&lt;&gt;0,+I99-N99,0)</f>
        <v>0</v>
      </c>
      <c r="P99" s="513">
        <f t="shared" ref="P99:P130" si="3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30"/>
        <v>803421.15279042628</v>
      </c>
      <c r="M100" s="514">
        <f t="shared" ref="M100:M105" si="35">IF(L100&lt;&gt;0,+H100-L100,0)</f>
        <v>0</v>
      </c>
      <c r="N100" s="518">
        <f t="shared" si="32"/>
        <v>803421.15279042628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37">+I101-H101</f>
        <v>0</v>
      </c>
      <c r="K101" s="514"/>
      <c r="L101" s="518">
        <f t="shared" si="30"/>
        <v>779055.49944878952</v>
      </c>
      <c r="M101" s="514">
        <f t="shared" si="35"/>
        <v>0</v>
      </c>
      <c r="N101" s="518">
        <f t="shared" si="32"/>
        <v>779055.49944878952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37"/>
        <v>0</v>
      </c>
      <c r="K102" s="514"/>
      <c r="L102" s="518">
        <f t="shared" si="30"/>
        <v>680583.00655464595</v>
      </c>
      <c r="M102" s="514">
        <f t="shared" si="35"/>
        <v>0</v>
      </c>
      <c r="N102" s="518">
        <f t="shared" si="32"/>
        <v>680583.00655464595</v>
      </c>
      <c r="O102" s="514">
        <f>IF(N102&lt;&gt;0,+I102-N102,0)</f>
        <v>0</v>
      </c>
      <c r="P102" s="514">
        <f t="shared" si="34"/>
        <v>0</v>
      </c>
    </row>
    <row r="103" spans="1:16" ht="12.5">
      <c r="B103" s="195" t="str">
        <f t="shared" si="36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37"/>
        <v>0</v>
      </c>
      <c r="K103" s="514"/>
      <c r="L103" s="518">
        <f t="shared" si="30"/>
        <v>671080.87658517435</v>
      </c>
      <c r="M103" s="514">
        <f t="shared" si="35"/>
        <v>0</v>
      </c>
      <c r="N103" s="518">
        <f t="shared" si="32"/>
        <v>671080.87658517435</v>
      </c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6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37"/>
        <v>0</v>
      </c>
      <c r="K104" s="514"/>
      <c r="L104" s="518">
        <f t="shared" si="30"/>
        <v>662862.25625134655</v>
      </c>
      <c r="M104" s="514">
        <f t="shared" si="35"/>
        <v>0</v>
      </c>
      <c r="N104" s="518">
        <f t="shared" si="32"/>
        <v>662862.25625134655</v>
      </c>
      <c r="O104" s="514">
        <f t="shared" si="33"/>
        <v>0</v>
      </c>
      <c r="P104" s="514">
        <f t="shared" si="34"/>
        <v>0</v>
      </c>
    </row>
    <row r="105" spans="1:16" ht="12.5">
      <c r="B105" s="195" t="str">
        <f t="shared" si="36"/>
        <v/>
      </c>
      <c r="C105" s="507">
        <f>IF(D93="","-",+C104+1)</f>
        <v>2021</v>
      </c>
      <c r="D105" s="629">
        <v>4873899.5598006658</v>
      </c>
      <c r="E105" s="630">
        <v>134692.95121951221</v>
      </c>
      <c r="F105" s="631">
        <v>4739206.6085811537</v>
      </c>
      <c r="G105" s="631">
        <v>4806553.0841909098</v>
      </c>
      <c r="H105" s="633">
        <v>680305.10608642804</v>
      </c>
      <c r="I105" s="634">
        <v>680305.10608642804</v>
      </c>
      <c r="J105" s="514">
        <f t="shared" si="37"/>
        <v>0</v>
      </c>
      <c r="K105" s="514"/>
      <c r="L105" s="518">
        <f t="shared" ref="L105" si="38">+H105</f>
        <v>680305.10608642804</v>
      </c>
      <c r="M105" s="514">
        <f t="shared" si="35"/>
        <v>0</v>
      </c>
      <c r="N105" s="518">
        <f t="shared" ref="N105" si="39">+I105</f>
        <v>680305.10608642804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3">
      <c r="B106" s="195" t="str">
        <f t="shared" si="36"/>
        <v/>
      </c>
      <c r="C106" s="669">
        <f>IF(D93="","-",+C105+1)</f>
        <v>2022</v>
      </c>
      <c r="D106" s="374">
        <v>4739206.6085811537</v>
      </c>
      <c r="E106" s="522">
        <v>131485.97619047618</v>
      </c>
      <c r="F106" s="523">
        <v>4607720.6323906779</v>
      </c>
      <c r="G106" s="523">
        <v>4673463.6204859158</v>
      </c>
      <c r="H106" s="526">
        <v>680420.93258992897</v>
      </c>
      <c r="I106" s="577">
        <v>680420.93258992897</v>
      </c>
      <c r="J106" s="514">
        <f t="shared" si="37"/>
        <v>0</v>
      </c>
      <c r="K106" s="514"/>
      <c r="L106" s="525"/>
      <c r="M106" s="514">
        <f t="shared" si="31"/>
        <v>0</v>
      </c>
      <c r="N106" s="525"/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6"/>
        <v/>
      </c>
      <c r="C107" s="507">
        <f>IF(D93="","-",+C106+1)</f>
        <v>2023</v>
      </c>
      <c r="D107" s="374">
        <f>IF(F106+SUM(E$99:E106)=D$92,F106,D$92-SUM(E$99:E106))</f>
        <v>4607720.6323906779</v>
      </c>
      <c r="E107" s="522">
        <f t="shared" ref="E107:E154" si="42">IF(+$J$96&lt;F106,$J$96,D107)</f>
        <v>125509.34090909091</v>
      </c>
      <c r="F107" s="523">
        <f t="shared" ref="F107:F154" si="43">+D107-E107</f>
        <v>4482211.2914815871</v>
      </c>
      <c r="G107" s="523">
        <f t="shared" ref="G107:G154" si="44">+(F107+D107)/2</f>
        <v>4544965.961936133</v>
      </c>
      <c r="H107" s="526">
        <f t="shared" ref="H107:H154" si="45">+J$94*G107+E107</f>
        <v>686199.32229899464</v>
      </c>
      <c r="I107" s="577">
        <f t="shared" ref="I107:I154" si="46">+J$95*G107+E107</f>
        <v>686199.32229899464</v>
      </c>
      <c r="J107" s="514">
        <f t="shared" si="37"/>
        <v>0</v>
      </c>
      <c r="K107" s="514"/>
      <c r="L107" s="525"/>
      <c r="M107" s="514">
        <f t="shared" si="31"/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6"/>
        <v/>
      </c>
      <c r="C108" s="507">
        <f>IF(D93="","-",+C107+1)</f>
        <v>2024</v>
      </c>
      <c r="D108" s="374">
        <f>IF(F107+SUM(E$99:E107)=D$92,F107,D$92-SUM(E$99:E107))</f>
        <v>4482211.2914815871</v>
      </c>
      <c r="E108" s="522">
        <f t="shared" si="42"/>
        <v>125509.34090909091</v>
      </c>
      <c r="F108" s="523">
        <f t="shared" si="43"/>
        <v>4356701.9505724963</v>
      </c>
      <c r="G108" s="523">
        <f t="shared" si="44"/>
        <v>4419456.6210270412</v>
      </c>
      <c r="H108" s="526">
        <f t="shared" si="45"/>
        <v>670715.85540222609</v>
      </c>
      <c r="I108" s="577">
        <f t="shared" si="46"/>
        <v>670715.85540222609</v>
      </c>
      <c r="J108" s="514">
        <f t="shared" si="37"/>
        <v>0</v>
      </c>
      <c r="K108" s="514"/>
      <c r="L108" s="525"/>
      <c r="M108" s="514">
        <f t="shared" si="31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6"/>
        <v/>
      </c>
      <c r="C109" s="507">
        <f>IF(D93="","-",+C108+1)</f>
        <v>2025</v>
      </c>
      <c r="D109" s="374">
        <f>IF(F108+SUM(E$99:E108)=D$92,F108,D$92-SUM(E$99:E108))</f>
        <v>4356701.9505724963</v>
      </c>
      <c r="E109" s="522">
        <f t="shared" si="42"/>
        <v>125509.34090909091</v>
      </c>
      <c r="F109" s="523">
        <f t="shared" si="43"/>
        <v>4231192.6096634055</v>
      </c>
      <c r="G109" s="523">
        <f t="shared" si="44"/>
        <v>4293947.2801179513</v>
      </c>
      <c r="H109" s="526">
        <f t="shared" si="45"/>
        <v>655232.38850545778</v>
      </c>
      <c r="I109" s="577">
        <f t="shared" si="46"/>
        <v>655232.38850545778</v>
      </c>
      <c r="J109" s="514">
        <f t="shared" si="37"/>
        <v>0</v>
      </c>
      <c r="K109" s="514"/>
      <c r="L109" s="525"/>
      <c r="M109" s="514">
        <f t="shared" si="31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6"/>
        <v/>
      </c>
      <c r="C110" s="507">
        <f>IF(D93="","-",+C109+1)</f>
        <v>2026</v>
      </c>
      <c r="D110" s="374">
        <f>IF(F109+SUM(E$99:E109)=D$92,F109,D$92-SUM(E$99:E109))</f>
        <v>4231192.6096634055</v>
      </c>
      <c r="E110" s="522">
        <f t="shared" si="42"/>
        <v>125509.34090909091</v>
      </c>
      <c r="F110" s="523">
        <f t="shared" si="43"/>
        <v>4105683.2687543146</v>
      </c>
      <c r="G110" s="523">
        <f t="shared" si="44"/>
        <v>4168437.93920886</v>
      </c>
      <c r="H110" s="526">
        <f t="shared" si="45"/>
        <v>639748.92160868936</v>
      </c>
      <c r="I110" s="577">
        <f t="shared" si="46"/>
        <v>639748.92160868936</v>
      </c>
      <c r="J110" s="514">
        <f t="shared" si="37"/>
        <v>0</v>
      </c>
      <c r="K110" s="514"/>
      <c r="L110" s="525"/>
      <c r="M110" s="514">
        <f t="shared" si="31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6"/>
        <v/>
      </c>
      <c r="C111" s="507">
        <f>IF(D93="","-",+C110+1)</f>
        <v>2027</v>
      </c>
      <c r="D111" s="374">
        <f>IF(F110+SUM(E$99:E110)=D$92,F110,D$92-SUM(E$99:E110))</f>
        <v>4105683.2687543146</v>
      </c>
      <c r="E111" s="522">
        <f t="shared" si="42"/>
        <v>125509.34090909091</v>
      </c>
      <c r="F111" s="523">
        <f t="shared" si="43"/>
        <v>3980173.9278452238</v>
      </c>
      <c r="G111" s="523">
        <f t="shared" si="44"/>
        <v>4042928.5982997692</v>
      </c>
      <c r="H111" s="526">
        <f t="shared" si="45"/>
        <v>624265.45471192093</v>
      </c>
      <c r="I111" s="577">
        <f t="shared" si="46"/>
        <v>624265.45471192093</v>
      </c>
      <c r="J111" s="514">
        <f t="shared" si="37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6"/>
        <v/>
      </c>
      <c r="C112" s="507">
        <f>IF(D93="","-",+C111+1)</f>
        <v>2028</v>
      </c>
      <c r="D112" s="374">
        <f>IF(F111+SUM(E$99:E111)=D$92,F111,D$92-SUM(E$99:E111))</f>
        <v>3980173.9278452238</v>
      </c>
      <c r="E112" s="522">
        <f t="shared" si="42"/>
        <v>125509.34090909091</v>
      </c>
      <c r="F112" s="523">
        <f t="shared" si="43"/>
        <v>3854664.586936133</v>
      </c>
      <c r="G112" s="523">
        <f t="shared" si="44"/>
        <v>3917419.2573906784</v>
      </c>
      <c r="H112" s="526">
        <f t="shared" si="45"/>
        <v>608781.98781515262</v>
      </c>
      <c r="I112" s="577">
        <f t="shared" si="46"/>
        <v>608781.98781515262</v>
      </c>
      <c r="J112" s="514">
        <f t="shared" si="37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6"/>
        <v/>
      </c>
      <c r="C113" s="507">
        <f>IF(D93="","-",+C112+1)</f>
        <v>2029</v>
      </c>
      <c r="D113" s="374">
        <f>IF(F112+SUM(E$99:E112)=D$92,F112,D$92-SUM(E$99:E112))</f>
        <v>3854664.586936133</v>
      </c>
      <c r="E113" s="522">
        <f t="shared" si="42"/>
        <v>125509.34090909091</v>
      </c>
      <c r="F113" s="523">
        <f t="shared" si="43"/>
        <v>3729155.2460270422</v>
      </c>
      <c r="G113" s="523">
        <f t="shared" si="44"/>
        <v>3791909.9164815876</v>
      </c>
      <c r="H113" s="526">
        <f t="shared" si="45"/>
        <v>593298.52091838419</v>
      </c>
      <c r="I113" s="577">
        <f t="shared" si="46"/>
        <v>593298.52091838419</v>
      </c>
      <c r="J113" s="514">
        <f t="shared" si="37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6"/>
        <v/>
      </c>
      <c r="C114" s="507">
        <f>IF(D93="","-",+C113+1)</f>
        <v>2030</v>
      </c>
      <c r="D114" s="374">
        <f>IF(F113+SUM(E$99:E113)=D$92,F113,D$92-SUM(E$99:E113))</f>
        <v>3729155.2460270422</v>
      </c>
      <c r="E114" s="522">
        <f t="shared" si="42"/>
        <v>125509.34090909091</v>
      </c>
      <c r="F114" s="523">
        <f t="shared" si="43"/>
        <v>3603645.9051179513</v>
      </c>
      <c r="G114" s="523">
        <f t="shared" si="44"/>
        <v>3666400.5755724967</v>
      </c>
      <c r="H114" s="526">
        <f t="shared" si="45"/>
        <v>577815.05402161577</v>
      </c>
      <c r="I114" s="577">
        <f t="shared" si="46"/>
        <v>577815.05402161577</v>
      </c>
      <c r="J114" s="514">
        <f t="shared" si="37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6"/>
        <v/>
      </c>
      <c r="C115" s="507">
        <f>IF(D93="","-",+C114+1)</f>
        <v>2031</v>
      </c>
      <c r="D115" s="374">
        <f>IF(F114+SUM(E$99:E114)=D$92,F114,D$92-SUM(E$99:E114))</f>
        <v>3603645.9051179513</v>
      </c>
      <c r="E115" s="522">
        <f t="shared" si="42"/>
        <v>125509.34090909091</v>
      </c>
      <c r="F115" s="523">
        <f t="shared" si="43"/>
        <v>3478136.5642088605</v>
      </c>
      <c r="G115" s="523">
        <f t="shared" si="44"/>
        <v>3540891.2346634059</v>
      </c>
      <c r="H115" s="526">
        <f t="shared" si="45"/>
        <v>562331.58712484746</v>
      </c>
      <c r="I115" s="577">
        <f t="shared" si="46"/>
        <v>562331.58712484746</v>
      </c>
      <c r="J115" s="514">
        <f t="shared" si="37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6"/>
        <v/>
      </c>
      <c r="C116" s="507">
        <f>IF(D93="","-",+C115+1)</f>
        <v>2032</v>
      </c>
      <c r="D116" s="374">
        <f>IF(F115+SUM(E$99:E115)=D$92,F115,D$92-SUM(E$99:E115))</f>
        <v>3478136.5642088605</v>
      </c>
      <c r="E116" s="522">
        <f t="shared" si="42"/>
        <v>125509.34090909091</v>
      </c>
      <c r="F116" s="523">
        <f t="shared" si="43"/>
        <v>3352627.2232997697</v>
      </c>
      <c r="G116" s="523">
        <f t="shared" si="44"/>
        <v>3415381.8937543151</v>
      </c>
      <c r="H116" s="526">
        <f t="shared" si="45"/>
        <v>546848.12022807903</v>
      </c>
      <c r="I116" s="577">
        <f t="shared" si="46"/>
        <v>546848.12022807903</v>
      </c>
      <c r="J116" s="514">
        <f t="shared" si="37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6"/>
        <v/>
      </c>
      <c r="C117" s="507">
        <f>IF(D93="","-",+C116+1)</f>
        <v>2033</v>
      </c>
      <c r="D117" s="374">
        <f>IF(F116+SUM(E$99:E116)=D$92,F116,D$92-SUM(E$99:E116))</f>
        <v>3352627.2232997697</v>
      </c>
      <c r="E117" s="522">
        <f t="shared" si="42"/>
        <v>125509.34090909091</v>
      </c>
      <c r="F117" s="523">
        <f t="shared" si="43"/>
        <v>3227117.8823906789</v>
      </c>
      <c r="G117" s="523">
        <f t="shared" si="44"/>
        <v>3289872.5528452243</v>
      </c>
      <c r="H117" s="526">
        <f t="shared" si="45"/>
        <v>531364.6533313106</v>
      </c>
      <c r="I117" s="577">
        <f t="shared" si="46"/>
        <v>531364.6533313106</v>
      </c>
      <c r="J117" s="514">
        <f t="shared" si="37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6"/>
        <v/>
      </c>
      <c r="C118" s="507">
        <f>IF(D93="","-",+C117+1)</f>
        <v>2034</v>
      </c>
      <c r="D118" s="374">
        <f>IF(F117+SUM(E$99:E117)=D$92,F117,D$92-SUM(E$99:E117))</f>
        <v>3227117.8823906789</v>
      </c>
      <c r="E118" s="522">
        <f t="shared" si="42"/>
        <v>125509.34090909091</v>
      </c>
      <c r="F118" s="523">
        <f t="shared" si="43"/>
        <v>3101608.541481588</v>
      </c>
      <c r="G118" s="523">
        <f t="shared" si="44"/>
        <v>3164363.2119361334</v>
      </c>
      <c r="H118" s="526">
        <f t="shared" si="45"/>
        <v>515881.18643454229</v>
      </c>
      <c r="I118" s="577">
        <f t="shared" si="46"/>
        <v>515881.18643454229</v>
      </c>
      <c r="J118" s="514">
        <f t="shared" si="37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6"/>
        <v/>
      </c>
      <c r="C119" s="507">
        <f>IF(D93="","-",+C118+1)</f>
        <v>2035</v>
      </c>
      <c r="D119" s="374">
        <f>IF(F118+SUM(E$99:E118)=D$92,F118,D$92-SUM(E$99:E118))</f>
        <v>3101608.541481588</v>
      </c>
      <c r="E119" s="522">
        <f t="shared" si="42"/>
        <v>125509.34090909091</v>
      </c>
      <c r="F119" s="523">
        <f t="shared" si="43"/>
        <v>2976099.2005724972</v>
      </c>
      <c r="G119" s="523">
        <f t="shared" si="44"/>
        <v>3038853.8710270426</v>
      </c>
      <c r="H119" s="526">
        <f t="shared" si="45"/>
        <v>500397.71953777387</v>
      </c>
      <c r="I119" s="577">
        <f t="shared" si="46"/>
        <v>500397.71953777387</v>
      </c>
      <c r="J119" s="514">
        <f t="shared" si="37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6"/>
        <v/>
      </c>
      <c r="C120" s="507">
        <f>IF(D93="","-",+C119+1)</f>
        <v>2036</v>
      </c>
      <c r="D120" s="374">
        <f>IF(F119+SUM(E$99:E119)=D$92,F119,D$92-SUM(E$99:E119))</f>
        <v>2976099.2005724972</v>
      </c>
      <c r="E120" s="522">
        <f t="shared" si="42"/>
        <v>125509.34090909091</v>
      </c>
      <c r="F120" s="523">
        <f t="shared" si="43"/>
        <v>2850589.8596634064</v>
      </c>
      <c r="G120" s="523">
        <f t="shared" si="44"/>
        <v>2913344.5301179518</v>
      </c>
      <c r="H120" s="526">
        <f t="shared" si="45"/>
        <v>484914.25264100544</v>
      </c>
      <c r="I120" s="577">
        <f t="shared" si="46"/>
        <v>484914.25264100544</v>
      </c>
      <c r="J120" s="514">
        <f t="shared" si="37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6"/>
        <v/>
      </c>
      <c r="C121" s="507">
        <f>IF(D93="","-",+C120+1)</f>
        <v>2037</v>
      </c>
      <c r="D121" s="374">
        <f>IF(F120+SUM(E$99:E120)=D$92,F120,D$92-SUM(E$99:E120))</f>
        <v>2850589.8596634064</v>
      </c>
      <c r="E121" s="522">
        <f t="shared" si="42"/>
        <v>125509.34090909091</v>
      </c>
      <c r="F121" s="523">
        <f t="shared" si="43"/>
        <v>2725080.5187543156</v>
      </c>
      <c r="G121" s="523">
        <f t="shared" si="44"/>
        <v>2787835.189208861</v>
      </c>
      <c r="H121" s="526">
        <f t="shared" si="45"/>
        <v>469430.78574423713</v>
      </c>
      <c r="I121" s="577">
        <f t="shared" si="46"/>
        <v>469430.78574423713</v>
      </c>
      <c r="J121" s="514">
        <f t="shared" si="37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6"/>
        <v/>
      </c>
      <c r="C122" s="507">
        <f>IF(D93="","-",+C121+1)</f>
        <v>2038</v>
      </c>
      <c r="D122" s="374">
        <f>IF(F121+SUM(E$99:E121)=D$92,F121,D$92-SUM(E$99:E121))</f>
        <v>2725080.5187543156</v>
      </c>
      <c r="E122" s="522">
        <f t="shared" si="42"/>
        <v>125509.34090909091</v>
      </c>
      <c r="F122" s="523">
        <f t="shared" si="43"/>
        <v>2599571.1778452247</v>
      </c>
      <c r="G122" s="523">
        <f t="shared" si="44"/>
        <v>2662325.8482997702</v>
      </c>
      <c r="H122" s="526">
        <f t="shared" si="45"/>
        <v>453947.3188474687</v>
      </c>
      <c r="I122" s="577">
        <f t="shared" si="46"/>
        <v>453947.3188474687</v>
      </c>
      <c r="J122" s="514">
        <f t="shared" si="37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6"/>
        <v/>
      </c>
      <c r="C123" s="507">
        <f>IF(D93="","-",+C122+1)</f>
        <v>2039</v>
      </c>
      <c r="D123" s="374">
        <f>IF(F122+SUM(E$99:E122)=D$92,F122,D$92-SUM(E$99:E122))</f>
        <v>2599571.1778452247</v>
      </c>
      <c r="E123" s="522">
        <f t="shared" si="42"/>
        <v>125509.34090909091</v>
      </c>
      <c r="F123" s="523">
        <f t="shared" si="43"/>
        <v>2474061.8369361339</v>
      </c>
      <c r="G123" s="523">
        <f t="shared" si="44"/>
        <v>2536816.5073906793</v>
      </c>
      <c r="H123" s="526">
        <f t="shared" si="45"/>
        <v>438463.85195070028</v>
      </c>
      <c r="I123" s="577">
        <f t="shared" si="46"/>
        <v>438463.85195070028</v>
      </c>
      <c r="J123" s="514">
        <f t="shared" si="37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6"/>
        <v/>
      </c>
      <c r="C124" s="507">
        <f>IF(D93="","-",+C123+1)</f>
        <v>2040</v>
      </c>
      <c r="D124" s="374">
        <f>IF(F123+SUM(E$99:E123)=D$92,F123,D$92-SUM(E$99:E123))</f>
        <v>2474061.8369361339</v>
      </c>
      <c r="E124" s="522">
        <f t="shared" si="42"/>
        <v>125509.34090909091</v>
      </c>
      <c r="F124" s="523">
        <f t="shared" si="43"/>
        <v>2348552.4960270431</v>
      </c>
      <c r="G124" s="523">
        <f t="shared" si="44"/>
        <v>2411307.1664815885</v>
      </c>
      <c r="H124" s="526">
        <f t="shared" si="45"/>
        <v>422980.38505393197</v>
      </c>
      <c r="I124" s="577">
        <f t="shared" si="46"/>
        <v>422980.38505393197</v>
      </c>
      <c r="J124" s="514">
        <f t="shared" si="37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6"/>
        <v/>
      </c>
      <c r="C125" s="507">
        <f>IF(D93="","-",+C124+1)</f>
        <v>2041</v>
      </c>
      <c r="D125" s="374">
        <f>IF(F124+SUM(E$99:E124)=D$92,F124,D$92-SUM(E$99:E124))</f>
        <v>2348552.4960270431</v>
      </c>
      <c r="E125" s="522">
        <f t="shared" si="42"/>
        <v>125509.34090909091</v>
      </c>
      <c r="F125" s="523">
        <f t="shared" si="43"/>
        <v>2223043.1551179523</v>
      </c>
      <c r="G125" s="523">
        <f t="shared" si="44"/>
        <v>2285797.8255724977</v>
      </c>
      <c r="H125" s="526">
        <f t="shared" si="45"/>
        <v>407496.91815716354</v>
      </c>
      <c r="I125" s="577">
        <f t="shared" si="46"/>
        <v>407496.91815716354</v>
      </c>
      <c r="J125" s="514">
        <f t="shared" si="37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6"/>
        <v/>
      </c>
      <c r="C126" s="507">
        <f>IF(D93="","-",+C125+1)</f>
        <v>2042</v>
      </c>
      <c r="D126" s="374">
        <f>IF(F125+SUM(E$99:E125)=D$92,F125,D$92-SUM(E$99:E125))</f>
        <v>2223043.1551179523</v>
      </c>
      <c r="E126" s="522">
        <f t="shared" si="42"/>
        <v>125509.34090909091</v>
      </c>
      <c r="F126" s="523">
        <f t="shared" si="43"/>
        <v>2097533.8142088614</v>
      </c>
      <c r="G126" s="523">
        <f t="shared" si="44"/>
        <v>2160288.4846634069</v>
      </c>
      <c r="H126" s="526">
        <f t="shared" si="45"/>
        <v>392013.45126039512</v>
      </c>
      <c r="I126" s="577">
        <f t="shared" si="46"/>
        <v>392013.45126039512</v>
      </c>
      <c r="J126" s="514">
        <f t="shared" si="37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6"/>
        <v/>
      </c>
      <c r="C127" s="507">
        <f>IF(D93="","-",+C126+1)</f>
        <v>2043</v>
      </c>
      <c r="D127" s="374">
        <f>IF(F126+SUM(E$99:E126)=D$92,F126,D$92-SUM(E$99:E126))</f>
        <v>2097533.8142088614</v>
      </c>
      <c r="E127" s="522">
        <f t="shared" si="42"/>
        <v>125509.34090909091</v>
      </c>
      <c r="F127" s="523">
        <f t="shared" si="43"/>
        <v>1972024.4732997706</v>
      </c>
      <c r="G127" s="523">
        <f t="shared" si="44"/>
        <v>2034779.143754316</v>
      </c>
      <c r="H127" s="526">
        <f t="shared" si="45"/>
        <v>376529.98436362675</v>
      </c>
      <c r="I127" s="577">
        <f t="shared" si="46"/>
        <v>376529.98436362675</v>
      </c>
      <c r="J127" s="514">
        <f t="shared" si="37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6"/>
        <v/>
      </c>
      <c r="C128" s="507">
        <f>IF(D93="","-",+C127+1)</f>
        <v>2044</v>
      </c>
      <c r="D128" s="374">
        <f>IF(F127+SUM(E$99:E127)=D$92,F127,D$92-SUM(E$99:E127))</f>
        <v>1972024.4732997706</v>
      </c>
      <c r="E128" s="522">
        <f t="shared" si="42"/>
        <v>125509.34090909091</v>
      </c>
      <c r="F128" s="523">
        <f t="shared" si="43"/>
        <v>1846515.1323906798</v>
      </c>
      <c r="G128" s="523">
        <f t="shared" si="44"/>
        <v>1909269.8028452252</v>
      </c>
      <c r="H128" s="526">
        <f t="shared" si="45"/>
        <v>361046.51746685838</v>
      </c>
      <c r="I128" s="577">
        <f t="shared" si="46"/>
        <v>361046.51746685838</v>
      </c>
      <c r="J128" s="514">
        <f t="shared" si="37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6"/>
        <v/>
      </c>
      <c r="C129" s="507">
        <f>IF(D93="","-",+C128+1)</f>
        <v>2045</v>
      </c>
      <c r="D129" s="374">
        <f>IF(F128+SUM(E$99:E128)=D$92,F128,D$92-SUM(E$99:E128))</f>
        <v>1846515.1323906798</v>
      </c>
      <c r="E129" s="522">
        <f t="shared" si="42"/>
        <v>125509.34090909091</v>
      </c>
      <c r="F129" s="523">
        <f t="shared" si="43"/>
        <v>1721005.791481589</v>
      </c>
      <c r="G129" s="523">
        <f t="shared" si="44"/>
        <v>1783760.4619361344</v>
      </c>
      <c r="H129" s="526">
        <f t="shared" si="45"/>
        <v>345563.05057008995</v>
      </c>
      <c r="I129" s="577">
        <f t="shared" si="46"/>
        <v>345563.05057008995</v>
      </c>
      <c r="J129" s="514">
        <f t="shared" si="37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6"/>
        <v/>
      </c>
      <c r="C130" s="507">
        <f>IF(D93="","-",+C129+1)</f>
        <v>2046</v>
      </c>
      <c r="D130" s="374">
        <f>IF(F129+SUM(E$99:E129)=D$92,F129,D$92-SUM(E$99:E129))</f>
        <v>1721005.791481589</v>
      </c>
      <c r="E130" s="522">
        <f t="shared" si="42"/>
        <v>125509.34090909091</v>
      </c>
      <c r="F130" s="523">
        <f t="shared" si="43"/>
        <v>1595496.4505724981</v>
      </c>
      <c r="G130" s="523">
        <f t="shared" si="44"/>
        <v>1658251.1210270436</v>
      </c>
      <c r="H130" s="526">
        <f t="shared" si="45"/>
        <v>330079.58367332158</v>
      </c>
      <c r="I130" s="577">
        <f t="shared" si="46"/>
        <v>330079.58367332158</v>
      </c>
      <c r="J130" s="514">
        <f t="shared" si="37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6"/>
        <v/>
      </c>
      <c r="C131" s="507">
        <f>IF(D93="","-",+C130+1)</f>
        <v>2047</v>
      </c>
      <c r="D131" s="374">
        <f>IF(F130+SUM(E$99:E130)=D$92,F130,D$92-SUM(E$99:E130))</f>
        <v>1595496.4505724981</v>
      </c>
      <c r="E131" s="522">
        <f t="shared" si="42"/>
        <v>125509.34090909091</v>
      </c>
      <c r="F131" s="523">
        <f t="shared" si="43"/>
        <v>1469987.1096634073</v>
      </c>
      <c r="G131" s="523">
        <f t="shared" si="44"/>
        <v>1532741.7801179527</v>
      </c>
      <c r="H131" s="526">
        <f t="shared" si="45"/>
        <v>314596.11677655322</v>
      </c>
      <c r="I131" s="577">
        <f t="shared" si="46"/>
        <v>314596.11677655322</v>
      </c>
      <c r="J131" s="514">
        <f t="shared" si="37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6"/>
        <v/>
      </c>
      <c r="C132" s="507">
        <f>IF(D93="","-",+C131+1)</f>
        <v>2048</v>
      </c>
      <c r="D132" s="374">
        <f>IF(F131+SUM(E$99:E131)=D$92,F131,D$92-SUM(E$99:E131))</f>
        <v>1469987.1096634073</v>
      </c>
      <c r="E132" s="522">
        <f t="shared" si="42"/>
        <v>125509.34090909091</v>
      </c>
      <c r="F132" s="523">
        <f t="shared" si="43"/>
        <v>1344477.7687543165</v>
      </c>
      <c r="G132" s="523">
        <f t="shared" si="44"/>
        <v>1407232.4392088619</v>
      </c>
      <c r="H132" s="526">
        <f t="shared" si="45"/>
        <v>299112.64987978479</v>
      </c>
      <c r="I132" s="577">
        <f t="shared" si="46"/>
        <v>299112.64987978479</v>
      </c>
      <c r="J132" s="514">
        <f t="shared" si="37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6"/>
        <v/>
      </c>
      <c r="C133" s="507">
        <f>IF(D93="","-",+C132+1)</f>
        <v>2049</v>
      </c>
      <c r="D133" s="374">
        <f>IF(F132+SUM(E$99:E132)=D$92,F132,D$92-SUM(E$99:E132))</f>
        <v>1344477.7687543165</v>
      </c>
      <c r="E133" s="522">
        <f t="shared" si="42"/>
        <v>125509.34090909091</v>
      </c>
      <c r="F133" s="523">
        <f t="shared" si="43"/>
        <v>1218968.4278452257</v>
      </c>
      <c r="G133" s="523">
        <f t="shared" si="44"/>
        <v>1281723.0982997711</v>
      </c>
      <c r="H133" s="526">
        <f t="shared" si="45"/>
        <v>283629.18298301642</v>
      </c>
      <c r="I133" s="577">
        <f t="shared" si="46"/>
        <v>283629.18298301642</v>
      </c>
      <c r="J133" s="514">
        <f t="shared" si="37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6"/>
        <v/>
      </c>
      <c r="C134" s="507">
        <f>IF(D93="","-",+C133+1)</f>
        <v>2050</v>
      </c>
      <c r="D134" s="374">
        <f>IF(F133+SUM(E$99:E133)=D$92,F133,D$92-SUM(E$99:E133))</f>
        <v>1218968.4278452257</v>
      </c>
      <c r="E134" s="522">
        <f t="shared" si="42"/>
        <v>125509.34090909091</v>
      </c>
      <c r="F134" s="523">
        <f t="shared" si="43"/>
        <v>1093459.0869361348</v>
      </c>
      <c r="G134" s="523">
        <f t="shared" si="44"/>
        <v>1156213.7573906803</v>
      </c>
      <c r="H134" s="526">
        <f t="shared" si="45"/>
        <v>268145.71608624805</v>
      </c>
      <c r="I134" s="577">
        <f t="shared" si="46"/>
        <v>268145.71608624805</v>
      </c>
      <c r="J134" s="514">
        <f t="shared" si="37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6"/>
        <v/>
      </c>
      <c r="C135" s="507">
        <f>IF(D93="","-",+C134+1)</f>
        <v>2051</v>
      </c>
      <c r="D135" s="374">
        <f>IF(F134+SUM(E$99:E134)=D$92,F134,D$92-SUM(E$99:E134))</f>
        <v>1093459.0869361348</v>
      </c>
      <c r="E135" s="522">
        <f t="shared" si="42"/>
        <v>125509.34090909091</v>
      </c>
      <c r="F135" s="523">
        <f t="shared" si="43"/>
        <v>967949.7460270439</v>
      </c>
      <c r="G135" s="523">
        <f t="shared" si="44"/>
        <v>1030704.4164815894</v>
      </c>
      <c r="H135" s="526">
        <f t="shared" si="45"/>
        <v>252662.24918947965</v>
      </c>
      <c r="I135" s="577">
        <f t="shared" si="46"/>
        <v>252662.24918947965</v>
      </c>
      <c r="J135" s="514">
        <f t="shared" si="37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6"/>
        <v/>
      </c>
      <c r="C136" s="507">
        <f>IF(D93="","-",+C135+1)</f>
        <v>2052</v>
      </c>
      <c r="D136" s="374">
        <f>IF(F135+SUM(E$99:E135)=D$92,F135,D$92-SUM(E$99:E135))</f>
        <v>967949.7460270439</v>
      </c>
      <c r="E136" s="522">
        <f t="shared" si="42"/>
        <v>125509.34090909091</v>
      </c>
      <c r="F136" s="523">
        <f t="shared" si="43"/>
        <v>842440.40511795296</v>
      </c>
      <c r="G136" s="523">
        <f t="shared" si="44"/>
        <v>905195.07557249838</v>
      </c>
      <c r="H136" s="526">
        <f t="shared" si="45"/>
        <v>237178.78229271126</v>
      </c>
      <c r="I136" s="577">
        <f t="shared" si="46"/>
        <v>237178.78229271126</v>
      </c>
      <c r="J136" s="514">
        <f t="shared" si="37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6"/>
        <v/>
      </c>
      <c r="C137" s="507">
        <f>IF(D93="","-",+C136+1)</f>
        <v>2053</v>
      </c>
      <c r="D137" s="374">
        <f>IF(F136+SUM(E$99:E136)=D$92,F136,D$92-SUM(E$99:E136))</f>
        <v>842440.40511795296</v>
      </c>
      <c r="E137" s="522">
        <f t="shared" si="42"/>
        <v>125509.34090909091</v>
      </c>
      <c r="F137" s="523">
        <f t="shared" si="43"/>
        <v>716931.06420886202</v>
      </c>
      <c r="G137" s="523">
        <f t="shared" si="44"/>
        <v>779685.73466340755</v>
      </c>
      <c r="H137" s="526">
        <f t="shared" si="45"/>
        <v>221695.31539594283</v>
      </c>
      <c r="I137" s="577">
        <f t="shared" si="46"/>
        <v>221695.31539594283</v>
      </c>
      <c r="J137" s="514">
        <f t="shared" si="37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6"/>
        <v/>
      </c>
      <c r="C138" s="507">
        <f>IF(D93="","-",+C137+1)</f>
        <v>2054</v>
      </c>
      <c r="D138" s="374">
        <f>IF(F137+SUM(E$99:E137)=D$92,F137,D$92-SUM(E$99:E137))</f>
        <v>716931.06420886202</v>
      </c>
      <c r="E138" s="522">
        <f t="shared" si="42"/>
        <v>125509.34090909091</v>
      </c>
      <c r="F138" s="523">
        <f t="shared" si="43"/>
        <v>591421.72329977108</v>
      </c>
      <c r="G138" s="523">
        <f t="shared" si="44"/>
        <v>654176.39375431649</v>
      </c>
      <c r="H138" s="526">
        <f t="shared" si="45"/>
        <v>206211.84849917443</v>
      </c>
      <c r="I138" s="577">
        <f t="shared" si="46"/>
        <v>206211.84849917443</v>
      </c>
      <c r="J138" s="514">
        <f t="shared" si="37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6"/>
        <v/>
      </c>
      <c r="C139" s="507">
        <f>IF(D93="","-",+C138+1)</f>
        <v>2055</v>
      </c>
      <c r="D139" s="374">
        <f>IF(F138+SUM(E$99:E138)=D$92,F138,D$92-SUM(E$99:E138))</f>
        <v>591421.72329977108</v>
      </c>
      <c r="E139" s="522">
        <f t="shared" si="42"/>
        <v>125509.34090909091</v>
      </c>
      <c r="F139" s="523">
        <f t="shared" si="43"/>
        <v>465912.38239068014</v>
      </c>
      <c r="G139" s="523">
        <f t="shared" si="44"/>
        <v>528667.05284522567</v>
      </c>
      <c r="H139" s="526">
        <f t="shared" si="45"/>
        <v>190728.38160240604</v>
      </c>
      <c r="I139" s="577">
        <f t="shared" si="46"/>
        <v>190728.38160240604</v>
      </c>
      <c r="J139" s="514">
        <f t="shared" si="37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6"/>
        <v/>
      </c>
      <c r="C140" s="507">
        <f>IF(D93="","-",+C139+1)</f>
        <v>2056</v>
      </c>
      <c r="D140" s="374">
        <f>IF(F139+SUM(E$99:E139)=D$92,F139,D$92-SUM(E$99:E139))</f>
        <v>465912.38239068014</v>
      </c>
      <c r="E140" s="522">
        <f t="shared" si="42"/>
        <v>125509.34090909091</v>
      </c>
      <c r="F140" s="523">
        <f t="shared" si="43"/>
        <v>340403.0414815892</v>
      </c>
      <c r="G140" s="523">
        <f t="shared" si="44"/>
        <v>403157.71193613467</v>
      </c>
      <c r="H140" s="526">
        <f t="shared" si="45"/>
        <v>175244.91470563764</v>
      </c>
      <c r="I140" s="577">
        <f t="shared" si="46"/>
        <v>175244.91470563764</v>
      </c>
      <c r="J140" s="514">
        <f t="shared" si="37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6"/>
        <v/>
      </c>
      <c r="C141" s="507">
        <f>IF(D93="","-",+C140+1)</f>
        <v>2057</v>
      </c>
      <c r="D141" s="374">
        <f>IF(F140+SUM(E$99:E140)=D$92,F140,D$92-SUM(E$99:E140))</f>
        <v>340403.0414815892</v>
      </c>
      <c r="E141" s="522">
        <f t="shared" si="42"/>
        <v>125509.34090909091</v>
      </c>
      <c r="F141" s="523">
        <f t="shared" si="43"/>
        <v>214893.70057249829</v>
      </c>
      <c r="G141" s="523">
        <f t="shared" si="44"/>
        <v>277648.37102704373</v>
      </c>
      <c r="H141" s="526">
        <f t="shared" si="45"/>
        <v>159761.44780886924</v>
      </c>
      <c r="I141" s="577">
        <f t="shared" si="46"/>
        <v>159761.44780886924</v>
      </c>
      <c r="J141" s="514">
        <f t="shared" si="37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6"/>
        <v/>
      </c>
      <c r="C142" s="507">
        <f>IF(D93="","-",+C141+1)</f>
        <v>2058</v>
      </c>
      <c r="D142" s="374">
        <f>IF(F141+SUM(E$99:E141)=D$92,F141,D$92-SUM(E$99:E141))</f>
        <v>214893.70057249829</v>
      </c>
      <c r="E142" s="522">
        <f t="shared" si="42"/>
        <v>125509.34090909091</v>
      </c>
      <c r="F142" s="523">
        <f t="shared" si="43"/>
        <v>89384.359663407377</v>
      </c>
      <c r="G142" s="523">
        <f t="shared" si="44"/>
        <v>152139.03011795285</v>
      </c>
      <c r="H142" s="526">
        <f t="shared" si="45"/>
        <v>144277.98091210084</v>
      </c>
      <c r="I142" s="577">
        <f t="shared" si="46"/>
        <v>144277.98091210084</v>
      </c>
      <c r="J142" s="514">
        <f t="shared" si="37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6"/>
        <v/>
      </c>
      <c r="C143" s="507">
        <f>IF(D93="","-",+C142+1)</f>
        <v>2059</v>
      </c>
      <c r="D143" s="374">
        <f>IF(F142+SUM(E$99:E142)=D$92,F142,D$92-SUM(E$99:E142))</f>
        <v>89384.359663407377</v>
      </c>
      <c r="E143" s="522">
        <f t="shared" si="42"/>
        <v>89384.359663407377</v>
      </c>
      <c r="F143" s="523">
        <f t="shared" si="43"/>
        <v>0</v>
      </c>
      <c r="G143" s="523">
        <f t="shared" si="44"/>
        <v>44692.179831703688</v>
      </c>
      <c r="H143" s="526">
        <f t="shared" si="45"/>
        <v>94897.812940720236</v>
      </c>
      <c r="I143" s="577">
        <f t="shared" si="46"/>
        <v>94897.812940720236</v>
      </c>
      <c r="J143" s="514">
        <f t="shared" si="37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2"/>
        <v>0</v>
      </c>
      <c r="F144" s="523">
        <f t="shared" si="43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37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2"/>
        <v>0</v>
      </c>
      <c r="F145" s="523">
        <f t="shared" si="43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37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2"/>
        <v>0</v>
      </c>
      <c r="F146" s="523">
        <f t="shared" si="43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37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2"/>
        <v>0</v>
      </c>
      <c r="F147" s="523">
        <f t="shared" si="43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37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2"/>
        <v>0</v>
      </c>
      <c r="F148" s="523">
        <f t="shared" si="43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37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2"/>
        <v>0</v>
      </c>
      <c r="F149" s="523">
        <f t="shared" si="43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37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7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7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7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7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2"/>
        <v>0</v>
      </c>
      <c r="F154" s="523">
        <f t="shared" si="43"/>
        <v>0</v>
      </c>
      <c r="G154" s="523">
        <f t="shared" si="44"/>
        <v>0</v>
      </c>
      <c r="H154" s="526">
        <f t="shared" si="45"/>
        <v>0</v>
      </c>
      <c r="I154" s="577">
        <f t="shared" si="46"/>
        <v>0</v>
      </c>
      <c r="J154" s="514">
        <f t="shared" si="37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5522411.0000000019</v>
      </c>
      <c r="F155" s="375"/>
      <c r="G155" s="375"/>
      <c r="H155" s="375">
        <f>SUM(H99:H154)</f>
        <v>20354793.926355775</v>
      </c>
      <c r="I155" s="375">
        <f>SUM(I99:I154)</f>
        <v>20354793.926355775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topLeftCell="A7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1375640.2671952466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1375640.2671952466</v>
      </c>
      <c r="O6" s="269"/>
      <c r="P6" s="269"/>
    </row>
    <row r="7" spans="1:16" ht="13.5" thickBot="1">
      <c r="C7" s="467" t="s">
        <v>48</v>
      </c>
      <c r="D7" s="624" t="s">
        <v>340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467</v>
      </c>
      <c r="E9" s="637" t="s">
        <v>505</v>
      </c>
      <c r="F9" s="478"/>
      <c r="G9" s="672" t="s">
        <v>566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12017566.600000001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279478.29302325583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10140705.622180806</v>
      </c>
      <c r="E24" s="630">
        <v>286132.54761904763</v>
      </c>
      <c r="F24" s="631">
        <v>9854573.074561758</v>
      </c>
      <c r="G24" s="630">
        <v>1410308.0751093051</v>
      </c>
      <c r="H24" s="639">
        <v>1410308.0751093051</v>
      </c>
      <c r="I24" s="511">
        <f t="shared" si="3"/>
        <v>0</v>
      </c>
      <c r="J24" s="511"/>
      <c r="K24" s="518">
        <f t="shared" ref="K24" si="10">G24</f>
        <v>1410308.0751093051</v>
      </c>
      <c r="L24" s="519">
        <f t="shared" ref="L24" si="11">IF(K24&lt;&gt;0,+G24-K24,0)</f>
        <v>0</v>
      </c>
      <c r="M24" s="518">
        <f t="shared" ref="M24" si="12">H24</f>
        <v>1410308.0751093051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9854572.6745617613</v>
      </c>
      <c r="E25" s="630">
        <v>286132.53809523815</v>
      </c>
      <c r="F25" s="631">
        <v>9568440.1364665236</v>
      </c>
      <c r="G25" s="630">
        <v>1512955.948747413</v>
      </c>
      <c r="H25" s="639">
        <v>1512955.948747413</v>
      </c>
      <c r="I25" s="511">
        <f t="shared" si="3"/>
        <v>0</v>
      </c>
      <c r="J25" s="511"/>
      <c r="K25" s="518">
        <f t="shared" ref="K25" si="13">G25</f>
        <v>1512955.948747413</v>
      </c>
      <c r="L25" s="519">
        <f t="shared" ref="L25" si="14">IF(K25&lt;&gt;0,+G25-K25,0)</f>
        <v>0</v>
      </c>
      <c r="M25" s="518">
        <f t="shared" ref="M25" si="15">H25</f>
        <v>1512955.948747413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3">
      <c r="B26" s="195" t="str">
        <f t="shared" si="4"/>
        <v/>
      </c>
      <c r="C26" s="669">
        <f>IF(D11="","-",+C25+1)</f>
        <v>2024</v>
      </c>
      <c r="D26" s="631">
        <v>9568440.1364665236</v>
      </c>
      <c r="E26" s="630">
        <v>273126.51363636367</v>
      </c>
      <c r="F26" s="631">
        <v>9295313.62283016</v>
      </c>
      <c r="G26" s="630">
        <v>1400491.7031747443</v>
      </c>
      <c r="H26" s="639">
        <v>1400491.7031747443</v>
      </c>
      <c r="I26" s="511">
        <f t="shared" si="3"/>
        <v>0</v>
      </c>
      <c r="J26" s="511"/>
      <c r="K26" s="518">
        <f t="shared" ref="K26" si="18">G26</f>
        <v>1400491.7031747443</v>
      </c>
      <c r="L26" s="519">
        <f t="shared" ref="L26" si="19">IF(K26&lt;&gt;0,+G26-K26,0)</f>
        <v>0</v>
      </c>
      <c r="M26" s="518">
        <f t="shared" ref="M26" si="20">H26</f>
        <v>1400491.7031747443</v>
      </c>
      <c r="N26" s="514">
        <f t="shared" ref="N26" si="21">IF(M26&lt;&gt;0,+H26-M26,0)</f>
        <v>0</v>
      </c>
      <c r="O26" s="514">
        <f t="shared" ref="O26" si="22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9295313.62283016</v>
      </c>
      <c r="E27" s="522">
        <f t="shared" ref="E27:E72" si="23">IF(+$I$14&lt;F26,$I$14,D27)</f>
        <v>279478.29302325583</v>
      </c>
      <c r="F27" s="523">
        <f t="shared" ref="F27:F72" si="24">+D27-E27</f>
        <v>9015835.3298069034</v>
      </c>
      <c r="G27" s="524">
        <f t="shared" ref="G27:G50" si="25">+I$12*((D27+F27)/2)+E27</f>
        <v>1375640.2671952466</v>
      </c>
      <c r="H27" s="491">
        <f t="shared" ref="H27:H50" si="26">+I$13*((D27+F27)/2)+E27</f>
        <v>1375640.2671952466</v>
      </c>
      <c r="I27" s="511">
        <f t="shared" si="3"/>
        <v>0</v>
      </c>
      <c r="J27" s="511"/>
      <c r="K27" s="525"/>
      <c r="L27" s="514">
        <f t="shared" ref="L27:L72" si="27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9015835.3298069034</v>
      </c>
      <c r="E28" s="522">
        <f t="shared" si="23"/>
        <v>279478.29302325583</v>
      </c>
      <c r="F28" s="523">
        <f t="shared" si="24"/>
        <v>8736357.0367836468</v>
      </c>
      <c r="G28" s="524">
        <f t="shared" si="25"/>
        <v>1342179.3982775188</v>
      </c>
      <c r="H28" s="491">
        <f t="shared" si="26"/>
        <v>1342179.3982775188</v>
      </c>
      <c r="I28" s="511">
        <f t="shared" si="3"/>
        <v>0</v>
      </c>
      <c r="J28" s="511"/>
      <c r="K28" s="525"/>
      <c r="L28" s="514">
        <f t="shared" si="2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8736357.0367836468</v>
      </c>
      <c r="E29" s="522">
        <f t="shared" si="23"/>
        <v>279478.29302325583</v>
      </c>
      <c r="F29" s="523">
        <f t="shared" si="24"/>
        <v>8456878.7437603902</v>
      </c>
      <c r="G29" s="524">
        <f t="shared" si="25"/>
        <v>1308718.5293597905</v>
      </c>
      <c r="H29" s="491">
        <f t="shared" si="26"/>
        <v>1308718.5293597905</v>
      </c>
      <c r="I29" s="511">
        <f t="shared" si="3"/>
        <v>0</v>
      </c>
      <c r="J29" s="511"/>
      <c r="K29" s="525"/>
      <c r="L29" s="514">
        <f t="shared" si="2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8456878.7437603902</v>
      </c>
      <c r="E30" s="522">
        <f t="shared" si="23"/>
        <v>279478.29302325583</v>
      </c>
      <c r="F30" s="523">
        <f t="shared" si="24"/>
        <v>8177400.4507371346</v>
      </c>
      <c r="G30" s="524">
        <f t="shared" si="25"/>
        <v>1275257.6604420627</v>
      </c>
      <c r="H30" s="491">
        <f t="shared" si="26"/>
        <v>1275257.6604420627</v>
      </c>
      <c r="I30" s="511">
        <f t="shared" si="3"/>
        <v>0</v>
      </c>
      <c r="J30" s="511"/>
      <c r="K30" s="525"/>
      <c r="L30" s="514">
        <f t="shared" si="2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8177400.4507371346</v>
      </c>
      <c r="E31" s="522">
        <f t="shared" si="23"/>
        <v>279478.29302325583</v>
      </c>
      <c r="F31" s="523">
        <f t="shared" si="24"/>
        <v>7897922.1577138789</v>
      </c>
      <c r="G31" s="524">
        <f t="shared" si="25"/>
        <v>1241796.7915243346</v>
      </c>
      <c r="H31" s="491">
        <f t="shared" si="26"/>
        <v>1241796.7915243346</v>
      </c>
      <c r="I31" s="511">
        <f t="shared" si="3"/>
        <v>0</v>
      </c>
      <c r="J31" s="511"/>
      <c r="K31" s="525"/>
      <c r="L31" s="514">
        <f t="shared" si="2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7897922.1577138789</v>
      </c>
      <c r="E32" s="522">
        <f t="shared" si="23"/>
        <v>279478.29302325583</v>
      </c>
      <c r="F32" s="523">
        <f t="shared" si="24"/>
        <v>7618443.8646906232</v>
      </c>
      <c r="G32" s="524">
        <f t="shared" si="25"/>
        <v>1208335.9226066067</v>
      </c>
      <c r="H32" s="491">
        <f t="shared" si="26"/>
        <v>1208335.9226066067</v>
      </c>
      <c r="I32" s="511">
        <f t="shared" si="3"/>
        <v>0</v>
      </c>
      <c r="J32" s="511"/>
      <c r="K32" s="525"/>
      <c r="L32" s="514">
        <f t="shared" si="2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7618443.8646906232</v>
      </c>
      <c r="E33" s="522">
        <f t="shared" si="23"/>
        <v>279478.29302325583</v>
      </c>
      <c r="F33" s="523">
        <f t="shared" si="24"/>
        <v>7338965.5716673676</v>
      </c>
      <c r="G33" s="524">
        <f t="shared" si="25"/>
        <v>1174875.0536888787</v>
      </c>
      <c r="H33" s="491">
        <f t="shared" si="26"/>
        <v>1174875.0536888787</v>
      </c>
      <c r="I33" s="511">
        <f t="shared" si="3"/>
        <v>0</v>
      </c>
      <c r="J33" s="511"/>
      <c r="K33" s="525"/>
      <c r="L33" s="514">
        <f t="shared" si="2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7338965.5716673676</v>
      </c>
      <c r="E34" s="522">
        <f t="shared" si="23"/>
        <v>279478.29302325583</v>
      </c>
      <c r="F34" s="523">
        <f t="shared" si="24"/>
        <v>7059487.2786441119</v>
      </c>
      <c r="G34" s="524">
        <f t="shared" si="25"/>
        <v>1141414.1847711508</v>
      </c>
      <c r="H34" s="491">
        <f t="shared" si="26"/>
        <v>1141414.1847711508</v>
      </c>
      <c r="I34" s="511">
        <f t="shared" si="3"/>
        <v>0</v>
      </c>
      <c r="J34" s="511"/>
      <c r="K34" s="525"/>
      <c r="L34" s="514">
        <f t="shared" si="2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7059487.2786441119</v>
      </c>
      <c r="E35" s="522">
        <f t="shared" si="23"/>
        <v>279478.29302325583</v>
      </c>
      <c r="F35" s="523">
        <f t="shared" si="24"/>
        <v>6780008.9856208563</v>
      </c>
      <c r="G35" s="524">
        <f t="shared" si="25"/>
        <v>1107953.315853423</v>
      </c>
      <c r="H35" s="491">
        <f t="shared" si="26"/>
        <v>1107953.315853423</v>
      </c>
      <c r="I35" s="511">
        <f t="shared" si="3"/>
        <v>0</v>
      </c>
      <c r="J35" s="511"/>
      <c r="K35" s="525"/>
      <c r="L35" s="514">
        <f t="shared" si="2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6780008.9856208563</v>
      </c>
      <c r="E36" s="522">
        <f t="shared" si="23"/>
        <v>279478.29302325583</v>
      </c>
      <c r="F36" s="523">
        <f t="shared" si="24"/>
        <v>6500530.6925976006</v>
      </c>
      <c r="G36" s="524">
        <f t="shared" si="25"/>
        <v>1074492.4469356951</v>
      </c>
      <c r="H36" s="491">
        <f t="shared" si="26"/>
        <v>1074492.4469356951</v>
      </c>
      <c r="I36" s="511">
        <f t="shared" si="3"/>
        <v>0</v>
      </c>
      <c r="J36" s="511"/>
      <c r="K36" s="525"/>
      <c r="L36" s="514">
        <f t="shared" si="2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6500530.6925976006</v>
      </c>
      <c r="E37" s="522">
        <f t="shared" si="23"/>
        <v>279478.29302325583</v>
      </c>
      <c r="F37" s="523">
        <f t="shared" si="24"/>
        <v>6221052.399574345</v>
      </c>
      <c r="G37" s="524">
        <f t="shared" si="25"/>
        <v>1041031.5780179671</v>
      </c>
      <c r="H37" s="491">
        <f t="shared" si="26"/>
        <v>1041031.5780179671</v>
      </c>
      <c r="I37" s="511">
        <f t="shared" si="3"/>
        <v>0</v>
      </c>
      <c r="J37" s="511"/>
      <c r="K37" s="525"/>
      <c r="L37" s="514">
        <f t="shared" si="2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6221052.399574345</v>
      </c>
      <c r="E38" s="522">
        <f t="shared" si="23"/>
        <v>279478.29302325583</v>
      </c>
      <c r="F38" s="523">
        <f t="shared" si="24"/>
        <v>5941574.1065510893</v>
      </c>
      <c r="G38" s="524">
        <f t="shared" si="25"/>
        <v>1007570.7091002392</v>
      </c>
      <c r="H38" s="491">
        <f t="shared" si="26"/>
        <v>1007570.7091002392</v>
      </c>
      <c r="I38" s="511">
        <f t="shared" si="3"/>
        <v>0</v>
      </c>
      <c r="J38" s="511"/>
      <c r="K38" s="525"/>
      <c r="L38" s="514">
        <f t="shared" si="2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5941574.1065510893</v>
      </c>
      <c r="E39" s="522">
        <f t="shared" si="23"/>
        <v>279478.29302325583</v>
      </c>
      <c r="F39" s="523">
        <f t="shared" si="24"/>
        <v>5662095.8135278337</v>
      </c>
      <c r="G39" s="524">
        <f t="shared" si="25"/>
        <v>974109.84018251114</v>
      </c>
      <c r="H39" s="491">
        <f t="shared" si="26"/>
        <v>974109.84018251114</v>
      </c>
      <c r="I39" s="511">
        <f t="shared" si="3"/>
        <v>0</v>
      </c>
      <c r="J39" s="511"/>
      <c r="K39" s="525"/>
      <c r="L39" s="514">
        <f t="shared" si="2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5662095.8135278337</v>
      </c>
      <c r="E40" s="522">
        <f t="shared" si="23"/>
        <v>279478.29302325583</v>
      </c>
      <c r="F40" s="523">
        <f t="shared" si="24"/>
        <v>5382617.520504578</v>
      </c>
      <c r="G40" s="524">
        <f t="shared" si="25"/>
        <v>940648.97126478329</v>
      </c>
      <c r="H40" s="491">
        <f t="shared" si="26"/>
        <v>940648.97126478329</v>
      </c>
      <c r="I40" s="511">
        <f t="shared" si="3"/>
        <v>0</v>
      </c>
      <c r="J40" s="511"/>
      <c r="K40" s="525"/>
      <c r="L40" s="514">
        <f t="shared" si="2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5382617.520504578</v>
      </c>
      <c r="E41" s="522">
        <f t="shared" si="23"/>
        <v>279478.29302325583</v>
      </c>
      <c r="F41" s="523">
        <f t="shared" si="24"/>
        <v>5103139.2274813224</v>
      </c>
      <c r="G41" s="524">
        <f t="shared" si="25"/>
        <v>907188.10234705522</v>
      </c>
      <c r="H41" s="491">
        <f t="shared" si="26"/>
        <v>907188.10234705522</v>
      </c>
      <c r="I41" s="511">
        <f t="shared" si="3"/>
        <v>0</v>
      </c>
      <c r="J41" s="511"/>
      <c r="K41" s="525"/>
      <c r="L41" s="514">
        <f t="shared" si="2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5103139.2274813224</v>
      </c>
      <c r="E42" s="522">
        <f t="shared" si="23"/>
        <v>279478.29302325583</v>
      </c>
      <c r="F42" s="523">
        <f t="shared" si="24"/>
        <v>4823660.9344580667</v>
      </c>
      <c r="G42" s="524">
        <f t="shared" si="25"/>
        <v>873727.23342932737</v>
      </c>
      <c r="H42" s="491">
        <f t="shared" si="26"/>
        <v>873727.23342932737</v>
      </c>
      <c r="I42" s="511">
        <f t="shared" si="3"/>
        <v>0</v>
      </c>
      <c r="J42" s="511"/>
      <c r="K42" s="525"/>
      <c r="L42" s="514">
        <f t="shared" si="2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4823660.9344580667</v>
      </c>
      <c r="E43" s="522">
        <f t="shared" si="23"/>
        <v>279478.29302325583</v>
      </c>
      <c r="F43" s="523">
        <f t="shared" si="24"/>
        <v>4544182.6414348111</v>
      </c>
      <c r="G43" s="524">
        <f t="shared" si="25"/>
        <v>840266.3645115993</v>
      </c>
      <c r="H43" s="491">
        <f t="shared" si="26"/>
        <v>840266.3645115993</v>
      </c>
      <c r="I43" s="511">
        <f t="shared" si="3"/>
        <v>0</v>
      </c>
      <c r="J43" s="511"/>
      <c r="K43" s="525"/>
      <c r="L43" s="514">
        <f t="shared" si="2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4544182.6414348111</v>
      </c>
      <c r="E44" s="522">
        <f t="shared" si="23"/>
        <v>279478.29302325583</v>
      </c>
      <c r="F44" s="523">
        <f t="shared" si="24"/>
        <v>4264704.3484115554</v>
      </c>
      <c r="G44" s="524">
        <f t="shared" si="25"/>
        <v>806805.49559387146</v>
      </c>
      <c r="H44" s="491">
        <f t="shared" si="26"/>
        <v>806805.49559387146</v>
      </c>
      <c r="I44" s="511">
        <f t="shared" si="3"/>
        <v>0</v>
      </c>
      <c r="J44" s="511"/>
      <c r="K44" s="525"/>
      <c r="L44" s="514">
        <f t="shared" si="2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4264704.3484115554</v>
      </c>
      <c r="E45" s="522">
        <f t="shared" si="23"/>
        <v>279478.29302325583</v>
      </c>
      <c r="F45" s="523">
        <f t="shared" si="24"/>
        <v>3985226.0553882997</v>
      </c>
      <c r="G45" s="524">
        <f t="shared" si="25"/>
        <v>773344.62667614338</v>
      </c>
      <c r="H45" s="491">
        <f t="shared" si="26"/>
        <v>773344.62667614338</v>
      </c>
      <c r="I45" s="511">
        <f t="shared" si="3"/>
        <v>0</v>
      </c>
      <c r="J45" s="511"/>
      <c r="K45" s="525"/>
      <c r="L45" s="514">
        <f t="shared" si="2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3985226.0553882997</v>
      </c>
      <c r="E46" s="522">
        <f t="shared" si="23"/>
        <v>279478.29302325583</v>
      </c>
      <c r="F46" s="523">
        <f t="shared" si="24"/>
        <v>3705747.7623650441</v>
      </c>
      <c r="G46" s="524">
        <f t="shared" si="25"/>
        <v>739883.75775841554</v>
      </c>
      <c r="H46" s="491">
        <f t="shared" si="26"/>
        <v>739883.75775841554</v>
      </c>
      <c r="I46" s="511">
        <f t="shared" si="3"/>
        <v>0</v>
      </c>
      <c r="J46" s="511"/>
      <c r="K46" s="525"/>
      <c r="L46" s="514">
        <f t="shared" si="2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3705747.7623650441</v>
      </c>
      <c r="E47" s="522">
        <f t="shared" si="23"/>
        <v>279478.29302325583</v>
      </c>
      <c r="F47" s="523">
        <f t="shared" si="24"/>
        <v>3426269.4693417884</v>
      </c>
      <c r="G47" s="524">
        <f t="shared" si="25"/>
        <v>706422.88884068758</v>
      </c>
      <c r="H47" s="491">
        <f t="shared" si="26"/>
        <v>706422.88884068758</v>
      </c>
      <c r="I47" s="511">
        <f t="shared" si="3"/>
        <v>0</v>
      </c>
      <c r="J47" s="511"/>
      <c r="K47" s="525"/>
      <c r="L47" s="514">
        <f t="shared" si="2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3426269.4693417884</v>
      </c>
      <c r="E48" s="522">
        <f t="shared" si="23"/>
        <v>279478.29302325583</v>
      </c>
      <c r="F48" s="523">
        <f t="shared" si="24"/>
        <v>3146791.1763185328</v>
      </c>
      <c r="G48" s="524">
        <f t="shared" si="25"/>
        <v>672962.01992295962</v>
      </c>
      <c r="H48" s="491">
        <f t="shared" si="26"/>
        <v>672962.01992295962</v>
      </c>
      <c r="I48" s="511">
        <f t="shared" si="3"/>
        <v>0</v>
      </c>
      <c r="J48" s="511"/>
      <c r="K48" s="525"/>
      <c r="L48" s="514">
        <f t="shared" si="2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3146791.1763185328</v>
      </c>
      <c r="E49" s="522">
        <f t="shared" si="23"/>
        <v>279478.29302325583</v>
      </c>
      <c r="F49" s="523">
        <f t="shared" si="24"/>
        <v>2867312.8832952771</v>
      </c>
      <c r="G49" s="524">
        <f t="shared" si="25"/>
        <v>639501.15100523166</v>
      </c>
      <c r="H49" s="491">
        <f t="shared" si="26"/>
        <v>639501.15100523166</v>
      </c>
      <c r="I49" s="511">
        <f t="shared" si="3"/>
        <v>0</v>
      </c>
      <c r="J49" s="511"/>
      <c r="K49" s="525"/>
      <c r="L49" s="514">
        <f t="shared" si="2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2867312.8832952771</v>
      </c>
      <c r="E50" s="522">
        <f t="shared" si="23"/>
        <v>279478.29302325583</v>
      </c>
      <c r="F50" s="523">
        <f t="shared" si="24"/>
        <v>2587834.5902720215</v>
      </c>
      <c r="G50" s="524">
        <f t="shared" si="25"/>
        <v>606040.2820875037</v>
      </c>
      <c r="H50" s="491">
        <f t="shared" si="26"/>
        <v>606040.2820875037</v>
      </c>
      <c r="I50" s="511">
        <f t="shared" si="3"/>
        <v>0</v>
      </c>
      <c r="J50" s="511"/>
      <c r="K50" s="525"/>
      <c r="L50" s="514">
        <f t="shared" si="2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2587834.5902720215</v>
      </c>
      <c r="E51" s="522">
        <f t="shared" si="23"/>
        <v>279478.29302325583</v>
      </c>
      <c r="F51" s="523">
        <f t="shared" si="24"/>
        <v>2308356.2972487658</v>
      </c>
      <c r="G51" s="524">
        <f t="shared" ref="G51:G72" si="28">+I$12*((D51+F51)/2)+E51</f>
        <v>572579.41316977586</v>
      </c>
      <c r="H51" s="491">
        <f t="shared" ref="H51:H72" si="29">+I$13*((D51+F51)/2)+E51</f>
        <v>572579.41316977586</v>
      </c>
      <c r="I51" s="511">
        <f t="shared" si="3"/>
        <v>0</v>
      </c>
      <c r="J51" s="511"/>
      <c r="K51" s="525"/>
      <c r="L51" s="514">
        <f t="shared" si="2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2308356.2972487658</v>
      </c>
      <c r="E52" s="522">
        <f t="shared" si="23"/>
        <v>279478.29302325583</v>
      </c>
      <c r="F52" s="523">
        <f t="shared" si="24"/>
        <v>2028878.0042255099</v>
      </c>
      <c r="G52" s="524">
        <f t="shared" si="28"/>
        <v>539118.54425204778</v>
      </c>
      <c r="H52" s="491">
        <f t="shared" si="29"/>
        <v>539118.54425204778</v>
      </c>
      <c r="I52" s="511">
        <f t="shared" si="3"/>
        <v>0</v>
      </c>
      <c r="J52" s="511"/>
      <c r="K52" s="525"/>
      <c r="L52" s="514">
        <f t="shared" si="2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2028878.0042255099</v>
      </c>
      <c r="E53" s="522">
        <f t="shared" si="23"/>
        <v>279478.29302325583</v>
      </c>
      <c r="F53" s="523">
        <f t="shared" si="24"/>
        <v>1749399.7112022541</v>
      </c>
      <c r="G53" s="524">
        <f t="shared" si="28"/>
        <v>505657.67533431982</v>
      </c>
      <c r="H53" s="491">
        <f t="shared" si="29"/>
        <v>505657.67533431982</v>
      </c>
      <c r="I53" s="511">
        <f t="shared" si="3"/>
        <v>0</v>
      </c>
      <c r="J53" s="511"/>
      <c r="K53" s="525"/>
      <c r="L53" s="514">
        <f t="shared" si="2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1749399.7112022541</v>
      </c>
      <c r="E54" s="522">
        <f t="shared" si="23"/>
        <v>279478.29302325583</v>
      </c>
      <c r="F54" s="523">
        <f t="shared" si="24"/>
        <v>1469921.4181789982</v>
      </c>
      <c r="G54" s="524">
        <f t="shared" si="28"/>
        <v>472196.80641659186</v>
      </c>
      <c r="H54" s="491">
        <f t="shared" si="29"/>
        <v>472196.80641659186</v>
      </c>
      <c r="I54" s="511">
        <f t="shared" si="3"/>
        <v>0</v>
      </c>
      <c r="J54" s="511"/>
      <c r="K54" s="525"/>
      <c r="L54" s="514">
        <f t="shared" si="2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1469921.4181789982</v>
      </c>
      <c r="E55" s="522">
        <f t="shared" si="23"/>
        <v>279478.29302325583</v>
      </c>
      <c r="F55" s="523">
        <f t="shared" si="24"/>
        <v>1190443.1251557423</v>
      </c>
      <c r="G55" s="524">
        <f t="shared" si="28"/>
        <v>438735.9374988639</v>
      </c>
      <c r="H55" s="491">
        <f t="shared" si="29"/>
        <v>438735.9374988639</v>
      </c>
      <c r="I55" s="511">
        <f t="shared" si="3"/>
        <v>0</v>
      </c>
      <c r="J55" s="511"/>
      <c r="K55" s="525"/>
      <c r="L55" s="514">
        <f t="shared" si="2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1190443.1251557423</v>
      </c>
      <c r="E56" s="522">
        <f t="shared" si="23"/>
        <v>279478.29302325583</v>
      </c>
      <c r="F56" s="523">
        <f t="shared" si="24"/>
        <v>910964.83213248639</v>
      </c>
      <c r="G56" s="524">
        <f t="shared" si="28"/>
        <v>405275.06858113594</v>
      </c>
      <c r="H56" s="491">
        <f t="shared" si="29"/>
        <v>405275.06858113594</v>
      </c>
      <c r="I56" s="511">
        <f t="shared" si="3"/>
        <v>0</v>
      </c>
      <c r="J56" s="511"/>
      <c r="K56" s="525"/>
      <c r="L56" s="514">
        <f t="shared" si="2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910964.83213248639</v>
      </c>
      <c r="E57" s="522">
        <f t="shared" si="23"/>
        <v>279478.29302325583</v>
      </c>
      <c r="F57" s="523">
        <f t="shared" si="24"/>
        <v>631486.53910923051</v>
      </c>
      <c r="G57" s="524">
        <f t="shared" si="28"/>
        <v>371814.19966340793</v>
      </c>
      <c r="H57" s="491">
        <f t="shared" si="29"/>
        <v>371814.19966340793</v>
      </c>
      <c r="I57" s="511">
        <f t="shared" si="3"/>
        <v>0</v>
      </c>
      <c r="J57" s="511"/>
      <c r="K57" s="525"/>
      <c r="L57" s="514">
        <f t="shared" si="2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631486.53910923051</v>
      </c>
      <c r="E58" s="522">
        <f t="shared" si="23"/>
        <v>279478.29302325583</v>
      </c>
      <c r="F58" s="523">
        <f t="shared" si="24"/>
        <v>352008.24608597468</v>
      </c>
      <c r="G58" s="524">
        <f t="shared" si="28"/>
        <v>338353.33074567997</v>
      </c>
      <c r="H58" s="491">
        <f t="shared" si="29"/>
        <v>338353.33074567997</v>
      </c>
      <c r="I58" s="511">
        <f t="shared" si="3"/>
        <v>0</v>
      </c>
      <c r="J58" s="511"/>
      <c r="K58" s="525"/>
      <c r="L58" s="514">
        <f t="shared" si="2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352008.24608597468</v>
      </c>
      <c r="E59" s="522">
        <f t="shared" si="23"/>
        <v>279478.29302325583</v>
      </c>
      <c r="F59" s="523">
        <f t="shared" si="24"/>
        <v>72529.953062718851</v>
      </c>
      <c r="G59" s="524">
        <f t="shared" si="28"/>
        <v>304892.46182795201</v>
      </c>
      <c r="H59" s="491">
        <f t="shared" si="29"/>
        <v>304892.46182795201</v>
      </c>
      <c r="I59" s="511">
        <f t="shared" si="3"/>
        <v>0</v>
      </c>
      <c r="J59" s="511"/>
      <c r="K59" s="525"/>
      <c r="L59" s="514">
        <f t="shared" si="2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72529.953062718851</v>
      </c>
      <c r="E60" s="522">
        <f t="shared" si="23"/>
        <v>72529.953062718851</v>
      </c>
      <c r="F60" s="523">
        <f t="shared" si="24"/>
        <v>0</v>
      </c>
      <c r="G60" s="524">
        <f t="shared" si="28"/>
        <v>76871.820235634936</v>
      </c>
      <c r="H60" s="491">
        <f t="shared" si="29"/>
        <v>76871.820235634936</v>
      </c>
      <c r="I60" s="511">
        <f t="shared" si="3"/>
        <v>0</v>
      </c>
      <c r="J60" s="511"/>
      <c r="K60" s="525"/>
      <c r="L60" s="514">
        <f t="shared" si="2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3"/>
        <v>0</v>
      </c>
      <c r="F61" s="523">
        <f t="shared" si="24"/>
        <v>0</v>
      </c>
      <c r="G61" s="524">
        <f t="shared" si="28"/>
        <v>0</v>
      </c>
      <c r="H61" s="491">
        <f t="shared" si="29"/>
        <v>0</v>
      </c>
      <c r="I61" s="511">
        <f t="shared" si="3"/>
        <v>0</v>
      </c>
      <c r="J61" s="511"/>
      <c r="K61" s="525"/>
      <c r="L61" s="514">
        <f t="shared" si="2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3"/>
        <v>0</v>
      </c>
      <c r="F62" s="523">
        <f t="shared" si="24"/>
        <v>0</v>
      </c>
      <c r="G62" s="524">
        <f t="shared" si="28"/>
        <v>0</v>
      </c>
      <c r="H62" s="491">
        <f t="shared" si="29"/>
        <v>0</v>
      </c>
      <c r="I62" s="511">
        <f t="shared" si="3"/>
        <v>0</v>
      </c>
      <c r="J62" s="511"/>
      <c r="K62" s="525"/>
      <c r="L62" s="514">
        <f t="shared" si="2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3"/>
        <v>0</v>
      </c>
      <c r="F63" s="523">
        <f t="shared" si="24"/>
        <v>0</v>
      </c>
      <c r="G63" s="524">
        <f t="shared" si="28"/>
        <v>0</v>
      </c>
      <c r="H63" s="491">
        <f t="shared" si="29"/>
        <v>0</v>
      </c>
      <c r="I63" s="511">
        <f t="shared" si="3"/>
        <v>0</v>
      </c>
      <c r="J63" s="511"/>
      <c r="K63" s="525"/>
      <c r="L63" s="514">
        <f t="shared" si="2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3"/>
        <v>0</v>
      </c>
      <c r="F64" s="523">
        <f t="shared" si="24"/>
        <v>0</v>
      </c>
      <c r="G64" s="524">
        <f t="shared" si="28"/>
        <v>0</v>
      </c>
      <c r="H64" s="491">
        <f t="shared" si="29"/>
        <v>0</v>
      </c>
      <c r="I64" s="511">
        <f t="shared" si="3"/>
        <v>0</v>
      </c>
      <c r="J64" s="511"/>
      <c r="K64" s="525"/>
      <c r="L64" s="514">
        <f t="shared" si="2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3"/>
        <v>0</v>
      </c>
      <c r="F65" s="523">
        <f t="shared" si="24"/>
        <v>0</v>
      </c>
      <c r="G65" s="524">
        <f t="shared" si="28"/>
        <v>0</v>
      </c>
      <c r="H65" s="491">
        <f t="shared" si="29"/>
        <v>0</v>
      </c>
      <c r="I65" s="511">
        <f t="shared" si="3"/>
        <v>0</v>
      </c>
      <c r="J65" s="511"/>
      <c r="K65" s="525"/>
      <c r="L65" s="514">
        <f t="shared" si="2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3"/>
        <v>0</v>
      </c>
      <c r="F66" s="523">
        <f t="shared" si="24"/>
        <v>0</v>
      </c>
      <c r="G66" s="524">
        <f t="shared" si="28"/>
        <v>0</v>
      </c>
      <c r="H66" s="491">
        <f t="shared" si="29"/>
        <v>0</v>
      </c>
      <c r="I66" s="511">
        <f t="shared" si="3"/>
        <v>0</v>
      </c>
      <c r="J66" s="511"/>
      <c r="K66" s="525"/>
      <c r="L66" s="514">
        <f t="shared" si="2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3"/>
        <v>0</v>
      </c>
      <c r="F67" s="523">
        <f t="shared" si="24"/>
        <v>0</v>
      </c>
      <c r="G67" s="524">
        <f t="shared" si="28"/>
        <v>0</v>
      </c>
      <c r="H67" s="491">
        <f t="shared" si="29"/>
        <v>0</v>
      </c>
      <c r="I67" s="511">
        <f t="shared" si="3"/>
        <v>0</v>
      </c>
      <c r="J67" s="511"/>
      <c r="K67" s="525"/>
      <c r="L67" s="514">
        <f t="shared" si="2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3"/>
        <v>0</v>
      </c>
      <c r="F68" s="523">
        <f t="shared" si="24"/>
        <v>0</v>
      </c>
      <c r="G68" s="524">
        <f t="shared" si="28"/>
        <v>0</v>
      </c>
      <c r="H68" s="491">
        <f t="shared" si="29"/>
        <v>0</v>
      </c>
      <c r="I68" s="511">
        <f t="shared" si="3"/>
        <v>0</v>
      </c>
      <c r="J68" s="511"/>
      <c r="K68" s="525"/>
      <c r="L68" s="514">
        <f t="shared" si="2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3"/>
        <v>0</v>
      </c>
      <c r="F69" s="523">
        <f t="shared" si="24"/>
        <v>0</v>
      </c>
      <c r="G69" s="524">
        <f t="shared" si="28"/>
        <v>0</v>
      </c>
      <c r="H69" s="491">
        <f t="shared" si="29"/>
        <v>0</v>
      </c>
      <c r="I69" s="511">
        <f t="shared" si="3"/>
        <v>0</v>
      </c>
      <c r="J69" s="511"/>
      <c r="K69" s="525"/>
      <c r="L69" s="514">
        <f t="shared" si="2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3"/>
        <v>0</v>
      </c>
      <c r="F70" s="523">
        <f t="shared" si="24"/>
        <v>0</v>
      </c>
      <c r="G70" s="524">
        <f t="shared" si="28"/>
        <v>0</v>
      </c>
      <c r="H70" s="491">
        <f t="shared" si="29"/>
        <v>0</v>
      </c>
      <c r="I70" s="511">
        <f t="shared" si="3"/>
        <v>0</v>
      </c>
      <c r="J70" s="511"/>
      <c r="K70" s="525"/>
      <c r="L70" s="514">
        <f t="shared" si="2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3"/>
        <v>0</v>
      </c>
      <c r="F71" s="523">
        <f t="shared" si="24"/>
        <v>0</v>
      </c>
      <c r="G71" s="524">
        <f t="shared" si="28"/>
        <v>0</v>
      </c>
      <c r="H71" s="491">
        <f t="shared" si="29"/>
        <v>0</v>
      </c>
      <c r="I71" s="511">
        <f t="shared" si="3"/>
        <v>0</v>
      </c>
      <c r="J71" s="511"/>
      <c r="K71" s="525"/>
      <c r="L71" s="514">
        <f t="shared" si="2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3"/>
        <v>0</v>
      </c>
      <c r="F72" s="523">
        <f t="shared" si="24"/>
        <v>0</v>
      </c>
      <c r="G72" s="524">
        <f t="shared" si="28"/>
        <v>0</v>
      </c>
      <c r="H72" s="491">
        <f t="shared" si="29"/>
        <v>0</v>
      </c>
      <c r="I72" s="511">
        <f t="shared" si="3"/>
        <v>0</v>
      </c>
      <c r="J72" s="511"/>
      <c r="K72" s="532"/>
      <c r="L72" s="533">
        <f t="shared" si="2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12017566.600000011</v>
      </c>
      <c r="F73" s="375"/>
      <c r="G73" s="375">
        <f>SUM(G17:G72)</f>
        <v>43501559.136208311</v>
      </c>
      <c r="H73" s="375">
        <f>SUM(H17:H72)</f>
        <v>43501559.136208311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1512955.948747413</v>
      </c>
      <c r="N87" s="546">
        <f>IF(J92&lt;D11,0,VLOOKUP(J92,C17:O72,11))</f>
        <v>1512955.948747413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1474907.161091849</v>
      </c>
      <c r="N88" s="550">
        <f>IF(J92&lt;D11,0,VLOOKUP(J92,C99:P154,7))</f>
        <v>1474907.161091849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-38048.787655564025</v>
      </c>
      <c r="N89" s="555">
        <f>+N88-N87</f>
        <v>-38048.787655564025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TP2012164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273126.52272727271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30">+H99</f>
        <v>923325.80014683155</v>
      </c>
      <c r="M99" s="513">
        <f t="shared" ref="M99:M130" si="31">IF(L99&lt;&gt;0,+H99-L99,0)</f>
        <v>0</v>
      </c>
      <c r="N99" s="512">
        <f t="shared" ref="N99:N104" si="32">+I99</f>
        <v>923325.80014683155</v>
      </c>
      <c r="O99" s="513">
        <f t="shared" ref="O99:O130" si="33">IF(N99&lt;&gt;0,+I99-N99,0)</f>
        <v>0</v>
      </c>
      <c r="P99" s="513">
        <f t="shared" ref="P99:P130" si="3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30"/>
        <v>1769247.0731001948</v>
      </c>
      <c r="M100" s="514">
        <f t="shared" ref="M100:M105" si="35">IF(L100&lt;&gt;0,+H100-L100,0)</f>
        <v>0</v>
      </c>
      <c r="N100" s="518">
        <f t="shared" si="32"/>
        <v>1769247.0731001948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37">+I101-H101</f>
        <v>0</v>
      </c>
      <c r="K101" s="514"/>
      <c r="L101" s="518">
        <f t="shared" si="30"/>
        <v>1677257.5145835318</v>
      </c>
      <c r="M101" s="514">
        <f t="shared" si="35"/>
        <v>0</v>
      </c>
      <c r="N101" s="518">
        <f t="shared" si="32"/>
        <v>1677257.5145835318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37"/>
        <v>0</v>
      </c>
      <c r="K102" s="514"/>
      <c r="L102" s="518">
        <f t="shared" si="30"/>
        <v>1465328.7693981156</v>
      </c>
      <c r="M102" s="514">
        <f t="shared" si="35"/>
        <v>0</v>
      </c>
      <c r="N102" s="518">
        <f t="shared" si="32"/>
        <v>1465328.7693981156</v>
      </c>
      <c r="O102" s="514">
        <f>IF(N102&lt;&gt;0,+I102-N102,0)</f>
        <v>0</v>
      </c>
      <c r="P102" s="514">
        <f t="shared" si="34"/>
        <v>0</v>
      </c>
    </row>
    <row r="103" spans="1:16" ht="12.5">
      <c r="B103" s="195" t="str">
        <f t="shared" si="36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37"/>
        <v>0</v>
      </c>
      <c r="K103" s="514"/>
      <c r="L103" s="518">
        <f t="shared" si="30"/>
        <v>1444437.0239018579</v>
      </c>
      <c r="M103" s="514">
        <f t="shared" si="35"/>
        <v>0</v>
      </c>
      <c r="N103" s="518">
        <f t="shared" si="32"/>
        <v>1444437.0239018579</v>
      </c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6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37"/>
        <v>0</v>
      </c>
      <c r="K104" s="514"/>
      <c r="L104" s="518">
        <f t="shared" si="30"/>
        <v>1426472.7384823435</v>
      </c>
      <c r="M104" s="514">
        <f t="shared" si="35"/>
        <v>0</v>
      </c>
      <c r="N104" s="518">
        <f t="shared" si="32"/>
        <v>1426472.7384823435</v>
      </c>
      <c r="O104" s="514">
        <f t="shared" si="33"/>
        <v>0</v>
      </c>
      <c r="P104" s="514">
        <f t="shared" si="34"/>
        <v>0</v>
      </c>
    </row>
    <row r="105" spans="1:16" ht="12.5">
      <c r="B105" s="195" t="str">
        <f t="shared" si="36"/>
        <v/>
      </c>
      <c r="C105" s="507">
        <f>IF(D93="","-",+C104+1)</f>
        <v>2021</v>
      </c>
      <c r="D105" s="629">
        <v>10457468.859634547</v>
      </c>
      <c r="E105" s="630">
        <v>293111.39024390245</v>
      </c>
      <c r="F105" s="631">
        <v>10164357.469390644</v>
      </c>
      <c r="G105" s="631">
        <v>10310913.164512595</v>
      </c>
      <c r="H105" s="633">
        <v>1463546.7213003482</v>
      </c>
      <c r="I105" s="634">
        <v>1463546.7213003482</v>
      </c>
      <c r="J105" s="514">
        <f t="shared" si="37"/>
        <v>0</v>
      </c>
      <c r="K105" s="514"/>
      <c r="L105" s="518">
        <f t="shared" ref="L105" si="38">+H105</f>
        <v>1463546.7213003482</v>
      </c>
      <c r="M105" s="514">
        <f t="shared" si="35"/>
        <v>0</v>
      </c>
      <c r="N105" s="518">
        <f t="shared" ref="N105" si="39">+I105</f>
        <v>1463546.7213003482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3">
      <c r="B106" s="195" t="str">
        <f t="shared" si="36"/>
        <v/>
      </c>
      <c r="C106" s="669">
        <f>IF(D93="","-",+C105+1)</f>
        <v>2022</v>
      </c>
      <c r="D106" s="374">
        <v>10164357.469390644</v>
      </c>
      <c r="E106" s="522">
        <v>286132.54761904763</v>
      </c>
      <c r="F106" s="523">
        <v>9878224.9217715953</v>
      </c>
      <c r="G106" s="523">
        <v>10021291.19558112</v>
      </c>
      <c r="H106" s="526">
        <v>1463211.7959519105</v>
      </c>
      <c r="I106" s="577">
        <v>1463211.7959519105</v>
      </c>
      <c r="J106" s="514">
        <f t="shared" si="37"/>
        <v>0</v>
      </c>
      <c r="K106" s="514"/>
      <c r="L106" s="525"/>
      <c r="M106" s="514">
        <f t="shared" si="31"/>
        <v>0</v>
      </c>
      <c r="N106" s="525"/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6"/>
        <v/>
      </c>
      <c r="C107" s="507">
        <f>IF(D93="","-",+C106+1)</f>
        <v>2023</v>
      </c>
      <c r="D107" s="374">
        <f>IF(F106+SUM(E$99:E106)=D$92,F106,D$92-SUM(E$99:E106))</f>
        <v>9878224.9217715953</v>
      </c>
      <c r="E107" s="522">
        <f t="shared" ref="E107:E154" si="42">IF(+$J$96&lt;F106,$J$96,D107)</f>
        <v>273126.52272727271</v>
      </c>
      <c r="F107" s="523">
        <f t="shared" ref="F107:F154" si="43">+D107-E107</f>
        <v>9605098.3990443218</v>
      </c>
      <c r="G107" s="523">
        <f t="shared" ref="G107:G154" si="44">+(F107+D107)/2</f>
        <v>9741661.6604079586</v>
      </c>
      <c r="H107" s="526">
        <f t="shared" ref="H107:H154" si="45">+J$94*G107+E107</f>
        <v>1474907.161091849</v>
      </c>
      <c r="I107" s="577">
        <f t="shared" ref="I107:I154" si="46">+J$95*G107+E107</f>
        <v>1474907.161091849</v>
      </c>
      <c r="J107" s="514">
        <f t="shared" si="37"/>
        <v>0</v>
      </c>
      <c r="K107" s="514"/>
      <c r="L107" s="525"/>
      <c r="M107" s="514">
        <f t="shared" si="31"/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6"/>
        <v/>
      </c>
      <c r="C108" s="507">
        <f>IF(D93="","-",+C107+1)</f>
        <v>2024</v>
      </c>
      <c r="D108" s="374">
        <f>IF(F107+SUM(E$99:E107)=D$92,F107,D$92-SUM(E$99:E107))</f>
        <v>9605098.3990443218</v>
      </c>
      <c r="E108" s="522">
        <f t="shared" si="42"/>
        <v>273126.52272727271</v>
      </c>
      <c r="F108" s="523">
        <f t="shared" si="43"/>
        <v>9331971.8763170484</v>
      </c>
      <c r="G108" s="523">
        <f t="shared" si="44"/>
        <v>9468535.1376806851</v>
      </c>
      <c r="H108" s="526">
        <f t="shared" si="45"/>
        <v>1441212.892261768</v>
      </c>
      <c r="I108" s="577">
        <f t="shared" si="46"/>
        <v>1441212.892261768</v>
      </c>
      <c r="J108" s="514">
        <f t="shared" si="37"/>
        <v>0</v>
      </c>
      <c r="K108" s="514"/>
      <c r="L108" s="525"/>
      <c r="M108" s="514">
        <f t="shared" si="31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6"/>
        <v/>
      </c>
      <c r="C109" s="507">
        <f>IF(D93="","-",+C108+1)</f>
        <v>2025</v>
      </c>
      <c r="D109" s="374">
        <f>IF(F108+SUM(E$99:E108)=D$92,F108,D$92-SUM(E$99:E108))</f>
        <v>9331971.8763170484</v>
      </c>
      <c r="E109" s="522">
        <f t="shared" si="42"/>
        <v>273126.52272727271</v>
      </c>
      <c r="F109" s="523">
        <f t="shared" si="43"/>
        <v>9058845.353589775</v>
      </c>
      <c r="G109" s="523">
        <f t="shared" si="44"/>
        <v>9195408.6149534117</v>
      </c>
      <c r="H109" s="526">
        <f t="shared" si="45"/>
        <v>1407518.6234316868</v>
      </c>
      <c r="I109" s="577">
        <f t="shared" si="46"/>
        <v>1407518.6234316868</v>
      </c>
      <c r="J109" s="514">
        <f t="shared" si="37"/>
        <v>0</v>
      </c>
      <c r="K109" s="514"/>
      <c r="L109" s="525"/>
      <c r="M109" s="514">
        <f t="shared" si="31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6"/>
        <v/>
      </c>
      <c r="C110" s="507">
        <f>IF(D93="","-",+C109+1)</f>
        <v>2026</v>
      </c>
      <c r="D110" s="374">
        <f>IF(F109+SUM(E$99:E109)=D$92,F109,D$92-SUM(E$99:E109))</f>
        <v>9058845.353589775</v>
      </c>
      <c r="E110" s="522">
        <f t="shared" si="42"/>
        <v>273126.52272727271</v>
      </c>
      <c r="F110" s="523">
        <f t="shared" si="43"/>
        <v>8785718.8308625016</v>
      </c>
      <c r="G110" s="523">
        <f t="shared" si="44"/>
        <v>8922282.0922261383</v>
      </c>
      <c r="H110" s="526">
        <f t="shared" si="45"/>
        <v>1373824.3546016058</v>
      </c>
      <c r="I110" s="577">
        <f t="shared" si="46"/>
        <v>1373824.3546016058</v>
      </c>
      <c r="J110" s="514">
        <f t="shared" si="37"/>
        <v>0</v>
      </c>
      <c r="K110" s="514"/>
      <c r="L110" s="525"/>
      <c r="M110" s="514">
        <f t="shared" si="31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6"/>
        <v/>
      </c>
      <c r="C111" s="507">
        <f>IF(D93="","-",+C110+1)</f>
        <v>2027</v>
      </c>
      <c r="D111" s="374">
        <f>IF(F110+SUM(E$99:E110)=D$92,F110,D$92-SUM(E$99:E110))</f>
        <v>8785718.8308625016</v>
      </c>
      <c r="E111" s="522">
        <f t="shared" si="42"/>
        <v>273126.52272727271</v>
      </c>
      <c r="F111" s="523">
        <f t="shared" si="43"/>
        <v>8512592.3081352282</v>
      </c>
      <c r="G111" s="523">
        <f t="shared" si="44"/>
        <v>8649155.5694988649</v>
      </c>
      <c r="H111" s="526">
        <f t="shared" si="45"/>
        <v>1340130.0857715248</v>
      </c>
      <c r="I111" s="577">
        <f t="shared" si="46"/>
        <v>1340130.0857715248</v>
      </c>
      <c r="J111" s="514">
        <f t="shared" si="37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6"/>
        <v/>
      </c>
      <c r="C112" s="507">
        <f>IF(D93="","-",+C111+1)</f>
        <v>2028</v>
      </c>
      <c r="D112" s="374">
        <f>IF(F111+SUM(E$99:E111)=D$92,F111,D$92-SUM(E$99:E111))</f>
        <v>8512592.3081352282</v>
      </c>
      <c r="E112" s="522">
        <f t="shared" si="42"/>
        <v>273126.52272727271</v>
      </c>
      <c r="F112" s="523">
        <f t="shared" si="43"/>
        <v>8239465.7854079558</v>
      </c>
      <c r="G112" s="523">
        <f t="shared" si="44"/>
        <v>8376029.0467715915</v>
      </c>
      <c r="H112" s="526">
        <f t="shared" si="45"/>
        <v>1306435.8169414438</v>
      </c>
      <c r="I112" s="577">
        <f t="shared" si="46"/>
        <v>1306435.8169414438</v>
      </c>
      <c r="J112" s="514">
        <f t="shared" si="37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6"/>
        <v/>
      </c>
      <c r="C113" s="507">
        <f>IF(D93="","-",+C112+1)</f>
        <v>2029</v>
      </c>
      <c r="D113" s="374">
        <f>IF(F112+SUM(E$99:E112)=D$92,F112,D$92-SUM(E$99:E112))</f>
        <v>8239465.7854079558</v>
      </c>
      <c r="E113" s="522">
        <f t="shared" si="42"/>
        <v>273126.52272727271</v>
      </c>
      <c r="F113" s="523">
        <f t="shared" si="43"/>
        <v>7966339.2626806833</v>
      </c>
      <c r="G113" s="523">
        <f t="shared" si="44"/>
        <v>8102902.52404432</v>
      </c>
      <c r="H113" s="526">
        <f t="shared" si="45"/>
        <v>1272741.5481113628</v>
      </c>
      <c r="I113" s="577">
        <f t="shared" si="46"/>
        <v>1272741.5481113628</v>
      </c>
      <c r="J113" s="514">
        <f t="shared" si="37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6"/>
        <v/>
      </c>
      <c r="C114" s="507">
        <f>IF(D93="","-",+C113+1)</f>
        <v>2030</v>
      </c>
      <c r="D114" s="374">
        <f>IF(F113+SUM(E$99:E113)=D$92,F113,D$92-SUM(E$99:E113))</f>
        <v>7966339.2626806833</v>
      </c>
      <c r="E114" s="522">
        <f t="shared" si="42"/>
        <v>273126.52272727271</v>
      </c>
      <c r="F114" s="523">
        <f t="shared" si="43"/>
        <v>7693212.7399534108</v>
      </c>
      <c r="G114" s="523">
        <f t="shared" si="44"/>
        <v>7829776.0013170466</v>
      </c>
      <c r="H114" s="526">
        <f t="shared" si="45"/>
        <v>1239047.2792812819</v>
      </c>
      <c r="I114" s="577">
        <f t="shared" si="46"/>
        <v>1239047.2792812819</v>
      </c>
      <c r="J114" s="514">
        <f t="shared" si="37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6"/>
        <v/>
      </c>
      <c r="C115" s="507">
        <f>IF(D93="","-",+C114+1)</f>
        <v>2031</v>
      </c>
      <c r="D115" s="374">
        <f>IF(F114+SUM(E$99:E114)=D$92,F114,D$92-SUM(E$99:E114))</f>
        <v>7693212.7399534108</v>
      </c>
      <c r="E115" s="522">
        <f t="shared" si="42"/>
        <v>273126.52272727271</v>
      </c>
      <c r="F115" s="523">
        <f t="shared" si="43"/>
        <v>7420086.2172261383</v>
      </c>
      <c r="G115" s="523">
        <f t="shared" si="44"/>
        <v>7556649.478589775</v>
      </c>
      <c r="H115" s="526">
        <f t="shared" si="45"/>
        <v>1205353.0104512009</v>
      </c>
      <c r="I115" s="577">
        <f t="shared" si="46"/>
        <v>1205353.0104512009</v>
      </c>
      <c r="J115" s="514">
        <f t="shared" si="37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6"/>
        <v/>
      </c>
      <c r="C116" s="507">
        <f>IF(D93="","-",+C115+1)</f>
        <v>2032</v>
      </c>
      <c r="D116" s="374">
        <f>IF(F115+SUM(E$99:E115)=D$92,F115,D$92-SUM(E$99:E115))</f>
        <v>7420086.2172261383</v>
      </c>
      <c r="E116" s="522">
        <f t="shared" si="42"/>
        <v>273126.52272727271</v>
      </c>
      <c r="F116" s="523">
        <f t="shared" si="43"/>
        <v>7146959.6944988659</v>
      </c>
      <c r="G116" s="523">
        <f t="shared" si="44"/>
        <v>7283522.9558625016</v>
      </c>
      <c r="H116" s="526">
        <f t="shared" si="45"/>
        <v>1171658.7416211199</v>
      </c>
      <c r="I116" s="577">
        <f t="shared" si="46"/>
        <v>1171658.7416211199</v>
      </c>
      <c r="J116" s="514">
        <f t="shared" si="37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6"/>
        <v/>
      </c>
      <c r="C117" s="507">
        <f>IF(D93="","-",+C116+1)</f>
        <v>2033</v>
      </c>
      <c r="D117" s="374">
        <f>IF(F116+SUM(E$99:E116)=D$92,F116,D$92-SUM(E$99:E116))</f>
        <v>7146959.6944988659</v>
      </c>
      <c r="E117" s="522">
        <f t="shared" si="42"/>
        <v>273126.52272727271</v>
      </c>
      <c r="F117" s="523">
        <f t="shared" si="43"/>
        <v>6873833.1717715934</v>
      </c>
      <c r="G117" s="523">
        <f t="shared" si="44"/>
        <v>7010396.4331352301</v>
      </c>
      <c r="H117" s="526">
        <f t="shared" si="45"/>
        <v>1137964.4727910389</v>
      </c>
      <c r="I117" s="577">
        <f t="shared" si="46"/>
        <v>1137964.4727910389</v>
      </c>
      <c r="J117" s="514">
        <f t="shared" si="37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6"/>
        <v/>
      </c>
      <c r="C118" s="507">
        <f>IF(D93="","-",+C117+1)</f>
        <v>2034</v>
      </c>
      <c r="D118" s="374">
        <f>IF(F117+SUM(E$99:E117)=D$92,F117,D$92-SUM(E$99:E117))</f>
        <v>6873833.1717715934</v>
      </c>
      <c r="E118" s="522">
        <f t="shared" si="42"/>
        <v>273126.52272727271</v>
      </c>
      <c r="F118" s="523">
        <f t="shared" si="43"/>
        <v>6600706.6490443209</v>
      </c>
      <c r="G118" s="523">
        <f t="shared" si="44"/>
        <v>6737269.9104079567</v>
      </c>
      <c r="H118" s="526">
        <f t="shared" si="45"/>
        <v>1104270.2039609579</v>
      </c>
      <c r="I118" s="577">
        <f t="shared" si="46"/>
        <v>1104270.2039609579</v>
      </c>
      <c r="J118" s="514">
        <f t="shared" si="37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6"/>
        <v/>
      </c>
      <c r="C119" s="507">
        <f>IF(D93="","-",+C118+1)</f>
        <v>2035</v>
      </c>
      <c r="D119" s="374">
        <f>IF(F118+SUM(E$99:E118)=D$92,F118,D$92-SUM(E$99:E118))</f>
        <v>6600706.6490443209</v>
      </c>
      <c r="E119" s="522">
        <f t="shared" si="42"/>
        <v>273126.52272727271</v>
      </c>
      <c r="F119" s="523">
        <f t="shared" si="43"/>
        <v>6327580.1263170484</v>
      </c>
      <c r="G119" s="523">
        <f t="shared" si="44"/>
        <v>6464143.3876806851</v>
      </c>
      <c r="H119" s="526">
        <f t="shared" si="45"/>
        <v>1070575.9351308772</v>
      </c>
      <c r="I119" s="577">
        <f t="shared" si="46"/>
        <v>1070575.9351308772</v>
      </c>
      <c r="J119" s="514">
        <f t="shared" si="37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6"/>
        <v/>
      </c>
      <c r="C120" s="507">
        <f>IF(D93="","-",+C119+1)</f>
        <v>2036</v>
      </c>
      <c r="D120" s="374">
        <f>IF(F119+SUM(E$99:E119)=D$92,F119,D$92-SUM(E$99:E119))</f>
        <v>6327580.1263170484</v>
      </c>
      <c r="E120" s="522">
        <f t="shared" si="42"/>
        <v>273126.52272727271</v>
      </c>
      <c r="F120" s="523">
        <f t="shared" si="43"/>
        <v>6054453.603589776</v>
      </c>
      <c r="G120" s="523">
        <f t="shared" si="44"/>
        <v>6191016.8649534117</v>
      </c>
      <c r="H120" s="526">
        <f t="shared" si="45"/>
        <v>1036881.6663007961</v>
      </c>
      <c r="I120" s="577">
        <f t="shared" si="46"/>
        <v>1036881.6663007961</v>
      </c>
      <c r="J120" s="514">
        <f t="shared" si="37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6"/>
        <v/>
      </c>
      <c r="C121" s="507">
        <f>IF(D93="","-",+C120+1)</f>
        <v>2037</v>
      </c>
      <c r="D121" s="374">
        <f>IF(F120+SUM(E$99:E120)=D$92,F120,D$92-SUM(E$99:E120))</f>
        <v>6054453.603589776</v>
      </c>
      <c r="E121" s="522">
        <f t="shared" si="42"/>
        <v>273126.52272727271</v>
      </c>
      <c r="F121" s="523">
        <f t="shared" si="43"/>
        <v>5781327.0808625035</v>
      </c>
      <c r="G121" s="523">
        <f t="shared" si="44"/>
        <v>5917890.3422261402</v>
      </c>
      <c r="H121" s="526">
        <f t="shared" si="45"/>
        <v>1003187.3974707153</v>
      </c>
      <c r="I121" s="577">
        <f t="shared" si="46"/>
        <v>1003187.3974707153</v>
      </c>
      <c r="J121" s="514">
        <f t="shared" si="37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6"/>
        <v/>
      </c>
      <c r="C122" s="507">
        <f>IF(D93="","-",+C121+1)</f>
        <v>2038</v>
      </c>
      <c r="D122" s="374">
        <f>IF(F121+SUM(E$99:E121)=D$92,F121,D$92-SUM(E$99:E121))</f>
        <v>5781327.0808625035</v>
      </c>
      <c r="E122" s="522">
        <f t="shared" si="42"/>
        <v>273126.52272727271</v>
      </c>
      <c r="F122" s="523">
        <f t="shared" si="43"/>
        <v>5508200.558135231</v>
      </c>
      <c r="G122" s="523">
        <f t="shared" si="44"/>
        <v>5644763.8194988668</v>
      </c>
      <c r="H122" s="526">
        <f t="shared" si="45"/>
        <v>969493.12864063424</v>
      </c>
      <c r="I122" s="577">
        <f t="shared" si="46"/>
        <v>969493.12864063424</v>
      </c>
      <c r="J122" s="514">
        <f t="shared" si="37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6"/>
        <v/>
      </c>
      <c r="C123" s="507">
        <f>IF(D93="","-",+C122+1)</f>
        <v>2039</v>
      </c>
      <c r="D123" s="374">
        <f>IF(F122+SUM(E$99:E122)=D$92,F122,D$92-SUM(E$99:E122))</f>
        <v>5508200.558135231</v>
      </c>
      <c r="E123" s="522">
        <f t="shared" si="42"/>
        <v>273126.52272727271</v>
      </c>
      <c r="F123" s="523">
        <f t="shared" si="43"/>
        <v>5235074.0354079586</v>
      </c>
      <c r="G123" s="523">
        <f t="shared" si="44"/>
        <v>5371637.2967715953</v>
      </c>
      <c r="H123" s="526">
        <f t="shared" si="45"/>
        <v>935798.85981055337</v>
      </c>
      <c r="I123" s="577">
        <f t="shared" si="46"/>
        <v>935798.85981055337</v>
      </c>
      <c r="J123" s="514">
        <f t="shared" si="37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6"/>
        <v/>
      </c>
      <c r="C124" s="507">
        <f>IF(D93="","-",+C123+1)</f>
        <v>2040</v>
      </c>
      <c r="D124" s="374">
        <f>IF(F123+SUM(E$99:E123)=D$92,F123,D$92-SUM(E$99:E123))</f>
        <v>5235074.0354079586</v>
      </c>
      <c r="E124" s="522">
        <f t="shared" si="42"/>
        <v>273126.52272727271</v>
      </c>
      <c r="F124" s="523">
        <f t="shared" si="43"/>
        <v>4961947.5126806861</v>
      </c>
      <c r="G124" s="523">
        <f t="shared" si="44"/>
        <v>5098510.7740443218</v>
      </c>
      <c r="H124" s="526">
        <f t="shared" si="45"/>
        <v>902104.59098047239</v>
      </c>
      <c r="I124" s="577">
        <f t="shared" si="46"/>
        <v>902104.59098047239</v>
      </c>
      <c r="J124" s="514">
        <f t="shared" si="37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6"/>
        <v/>
      </c>
      <c r="C125" s="507">
        <f>IF(D93="","-",+C124+1)</f>
        <v>2041</v>
      </c>
      <c r="D125" s="374">
        <f>IF(F124+SUM(E$99:E124)=D$92,F124,D$92-SUM(E$99:E124))</f>
        <v>4961947.5126806861</v>
      </c>
      <c r="E125" s="522">
        <f t="shared" si="42"/>
        <v>273126.52272727271</v>
      </c>
      <c r="F125" s="523">
        <f t="shared" si="43"/>
        <v>4688820.9899534136</v>
      </c>
      <c r="G125" s="523">
        <f t="shared" si="44"/>
        <v>4825384.2513170503</v>
      </c>
      <c r="H125" s="526">
        <f t="shared" si="45"/>
        <v>868410.32215039153</v>
      </c>
      <c r="I125" s="577">
        <f t="shared" si="46"/>
        <v>868410.32215039153</v>
      </c>
      <c r="J125" s="514">
        <f t="shared" si="37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6"/>
        <v/>
      </c>
      <c r="C126" s="507">
        <f>IF(D93="","-",+C125+1)</f>
        <v>2042</v>
      </c>
      <c r="D126" s="374">
        <f>IF(F125+SUM(E$99:E125)=D$92,F125,D$92-SUM(E$99:E125))</f>
        <v>4688820.9899534136</v>
      </c>
      <c r="E126" s="522">
        <f t="shared" si="42"/>
        <v>273126.52272727271</v>
      </c>
      <c r="F126" s="523">
        <f t="shared" si="43"/>
        <v>4415694.4672261411</v>
      </c>
      <c r="G126" s="523">
        <f t="shared" si="44"/>
        <v>4552257.7285897769</v>
      </c>
      <c r="H126" s="526">
        <f t="shared" si="45"/>
        <v>834716.05332031043</v>
      </c>
      <c r="I126" s="577">
        <f t="shared" si="46"/>
        <v>834716.05332031043</v>
      </c>
      <c r="J126" s="514">
        <f t="shared" si="37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6"/>
        <v/>
      </c>
      <c r="C127" s="507">
        <f>IF(D93="","-",+C126+1)</f>
        <v>2043</v>
      </c>
      <c r="D127" s="374">
        <f>IF(F126+SUM(E$99:E126)=D$92,F126,D$92-SUM(E$99:E126))</f>
        <v>4415694.4672261411</v>
      </c>
      <c r="E127" s="522">
        <f t="shared" si="42"/>
        <v>273126.52272727271</v>
      </c>
      <c r="F127" s="523">
        <f t="shared" si="43"/>
        <v>4142567.9444988687</v>
      </c>
      <c r="G127" s="523">
        <f t="shared" si="44"/>
        <v>4279131.2058625054</v>
      </c>
      <c r="H127" s="526">
        <f t="shared" si="45"/>
        <v>801021.78449022968</v>
      </c>
      <c r="I127" s="577">
        <f t="shared" si="46"/>
        <v>801021.78449022968</v>
      </c>
      <c r="J127" s="514">
        <f t="shared" si="37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6"/>
        <v/>
      </c>
      <c r="C128" s="507">
        <f>IF(D93="","-",+C127+1)</f>
        <v>2044</v>
      </c>
      <c r="D128" s="374">
        <f>IF(F127+SUM(E$99:E127)=D$92,F127,D$92-SUM(E$99:E127))</f>
        <v>4142567.9444988687</v>
      </c>
      <c r="E128" s="522">
        <f t="shared" si="42"/>
        <v>273126.52272727271</v>
      </c>
      <c r="F128" s="523">
        <f t="shared" si="43"/>
        <v>3869441.4217715962</v>
      </c>
      <c r="G128" s="523">
        <f t="shared" si="44"/>
        <v>4006004.6831352324</v>
      </c>
      <c r="H128" s="526">
        <f t="shared" si="45"/>
        <v>767327.51566014858</v>
      </c>
      <c r="I128" s="577">
        <f t="shared" si="46"/>
        <v>767327.51566014858</v>
      </c>
      <c r="J128" s="514">
        <f t="shared" si="37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6"/>
        <v/>
      </c>
      <c r="C129" s="507">
        <f>IF(D93="","-",+C128+1)</f>
        <v>2045</v>
      </c>
      <c r="D129" s="374">
        <f>IF(F128+SUM(E$99:E128)=D$92,F128,D$92-SUM(E$99:E128))</f>
        <v>3869441.4217715962</v>
      </c>
      <c r="E129" s="522">
        <f t="shared" si="42"/>
        <v>273126.52272727271</v>
      </c>
      <c r="F129" s="523">
        <f t="shared" si="43"/>
        <v>3596314.8990443237</v>
      </c>
      <c r="G129" s="523">
        <f t="shared" si="44"/>
        <v>3732878.1604079599</v>
      </c>
      <c r="H129" s="526">
        <f t="shared" si="45"/>
        <v>733633.2468300676</v>
      </c>
      <c r="I129" s="577">
        <f t="shared" si="46"/>
        <v>733633.2468300676</v>
      </c>
      <c r="J129" s="514">
        <f t="shared" si="37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6"/>
        <v/>
      </c>
      <c r="C130" s="507">
        <f>IF(D93="","-",+C129+1)</f>
        <v>2046</v>
      </c>
      <c r="D130" s="374">
        <f>IF(F129+SUM(E$99:E129)=D$92,F129,D$92-SUM(E$99:E129))</f>
        <v>3596314.8990443237</v>
      </c>
      <c r="E130" s="522">
        <f t="shared" si="42"/>
        <v>273126.52272727271</v>
      </c>
      <c r="F130" s="523">
        <f t="shared" si="43"/>
        <v>3323188.3763170512</v>
      </c>
      <c r="G130" s="523">
        <f t="shared" si="44"/>
        <v>3459751.6376806875</v>
      </c>
      <c r="H130" s="526">
        <f t="shared" si="45"/>
        <v>699938.97799998673</v>
      </c>
      <c r="I130" s="577">
        <f t="shared" si="46"/>
        <v>699938.97799998673</v>
      </c>
      <c r="J130" s="514">
        <f t="shared" si="37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6"/>
        <v/>
      </c>
      <c r="C131" s="507">
        <f>IF(D93="","-",+C130+1)</f>
        <v>2047</v>
      </c>
      <c r="D131" s="374">
        <f>IF(F130+SUM(E$99:E130)=D$92,F130,D$92-SUM(E$99:E130))</f>
        <v>3323188.3763170512</v>
      </c>
      <c r="E131" s="522">
        <f t="shared" si="42"/>
        <v>273126.52272727271</v>
      </c>
      <c r="F131" s="523">
        <f t="shared" si="43"/>
        <v>3050061.8535897788</v>
      </c>
      <c r="G131" s="523">
        <f t="shared" si="44"/>
        <v>3186625.114953415</v>
      </c>
      <c r="H131" s="526">
        <f t="shared" si="45"/>
        <v>666244.70916990587</v>
      </c>
      <c r="I131" s="577">
        <f t="shared" si="46"/>
        <v>666244.70916990587</v>
      </c>
      <c r="J131" s="514">
        <f t="shared" si="37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6"/>
        <v/>
      </c>
      <c r="C132" s="507">
        <f>IF(D93="","-",+C131+1)</f>
        <v>2048</v>
      </c>
      <c r="D132" s="374">
        <f>IF(F131+SUM(E$99:E131)=D$92,F131,D$92-SUM(E$99:E131))</f>
        <v>3050061.8535897788</v>
      </c>
      <c r="E132" s="522">
        <f t="shared" si="42"/>
        <v>273126.52272727271</v>
      </c>
      <c r="F132" s="523">
        <f t="shared" si="43"/>
        <v>2776935.3308625063</v>
      </c>
      <c r="G132" s="523">
        <f t="shared" si="44"/>
        <v>2913498.5922261425</v>
      </c>
      <c r="H132" s="526">
        <f t="shared" si="45"/>
        <v>632550.44033982488</v>
      </c>
      <c r="I132" s="577">
        <f t="shared" si="46"/>
        <v>632550.44033982488</v>
      </c>
      <c r="J132" s="514">
        <f t="shared" si="37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6"/>
        <v/>
      </c>
      <c r="C133" s="507">
        <f>IF(D93="","-",+C132+1)</f>
        <v>2049</v>
      </c>
      <c r="D133" s="374">
        <f>IF(F132+SUM(E$99:E132)=D$92,F132,D$92-SUM(E$99:E132))</f>
        <v>2776935.3308625063</v>
      </c>
      <c r="E133" s="522">
        <f t="shared" si="42"/>
        <v>273126.52272727271</v>
      </c>
      <c r="F133" s="523">
        <f t="shared" si="43"/>
        <v>2503808.8081352338</v>
      </c>
      <c r="G133" s="523">
        <f t="shared" si="44"/>
        <v>2640372.0694988701</v>
      </c>
      <c r="H133" s="526">
        <f t="shared" si="45"/>
        <v>598856.1715097439</v>
      </c>
      <c r="I133" s="577">
        <f t="shared" si="46"/>
        <v>598856.1715097439</v>
      </c>
      <c r="J133" s="514">
        <f t="shared" si="37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6"/>
        <v/>
      </c>
      <c r="C134" s="507">
        <f>IF(D93="","-",+C133+1)</f>
        <v>2050</v>
      </c>
      <c r="D134" s="374">
        <f>IF(F133+SUM(E$99:E133)=D$92,F133,D$92-SUM(E$99:E133))</f>
        <v>2503808.8081352338</v>
      </c>
      <c r="E134" s="522">
        <f t="shared" si="42"/>
        <v>273126.52272727271</v>
      </c>
      <c r="F134" s="523">
        <f t="shared" si="43"/>
        <v>2230682.2854079613</v>
      </c>
      <c r="G134" s="523">
        <f t="shared" si="44"/>
        <v>2367245.5467715976</v>
      </c>
      <c r="H134" s="526">
        <f t="shared" si="45"/>
        <v>565161.90267966292</v>
      </c>
      <c r="I134" s="577">
        <f t="shared" si="46"/>
        <v>565161.90267966292</v>
      </c>
      <c r="J134" s="514">
        <f t="shared" si="37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6"/>
        <v/>
      </c>
      <c r="C135" s="507">
        <f>IF(D93="","-",+C134+1)</f>
        <v>2051</v>
      </c>
      <c r="D135" s="374">
        <f>IF(F134+SUM(E$99:E134)=D$92,F134,D$92-SUM(E$99:E134))</f>
        <v>2230682.2854079613</v>
      </c>
      <c r="E135" s="522">
        <f t="shared" si="42"/>
        <v>273126.52272727271</v>
      </c>
      <c r="F135" s="523">
        <f t="shared" si="43"/>
        <v>1957555.7626806886</v>
      </c>
      <c r="G135" s="523">
        <f t="shared" si="44"/>
        <v>2094119.0240443251</v>
      </c>
      <c r="H135" s="526">
        <f t="shared" si="45"/>
        <v>531467.63384958194</v>
      </c>
      <c r="I135" s="577">
        <f t="shared" si="46"/>
        <v>531467.63384958194</v>
      </c>
      <c r="J135" s="514">
        <f t="shared" si="37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6"/>
        <v/>
      </c>
      <c r="C136" s="507">
        <f>IF(D93="","-",+C135+1)</f>
        <v>2052</v>
      </c>
      <c r="D136" s="374">
        <f>IF(F135+SUM(E$99:E135)=D$92,F135,D$92-SUM(E$99:E135))</f>
        <v>1957555.7626806886</v>
      </c>
      <c r="E136" s="522">
        <f t="shared" si="42"/>
        <v>273126.52272727271</v>
      </c>
      <c r="F136" s="523">
        <f t="shared" si="43"/>
        <v>1684429.2399534159</v>
      </c>
      <c r="G136" s="523">
        <f t="shared" si="44"/>
        <v>1820992.5013170522</v>
      </c>
      <c r="H136" s="526">
        <f t="shared" si="45"/>
        <v>497773.36501950101</v>
      </c>
      <c r="I136" s="577">
        <f t="shared" si="46"/>
        <v>497773.36501950101</v>
      </c>
      <c r="J136" s="514">
        <f t="shared" si="37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6"/>
        <v/>
      </c>
      <c r="C137" s="507">
        <f>IF(D93="","-",+C136+1)</f>
        <v>2053</v>
      </c>
      <c r="D137" s="374">
        <f>IF(F136+SUM(E$99:E136)=D$92,F136,D$92-SUM(E$99:E136))</f>
        <v>1684429.2399534159</v>
      </c>
      <c r="E137" s="522">
        <f t="shared" si="42"/>
        <v>273126.52272727271</v>
      </c>
      <c r="F137" s="523">
        <f t="shared" si="43"/>
        <v>1411302.7172261432</v>
      </c>
      <c r="G137" s="523">
        <f t="shared" si="44"/>
        <v>1547865.9785897797</v>
      </c>
      <c r="H137" s="526">
        <f t="shared" si="45"/>
        <v>464079.09618942009</v>
      </c>
      <c r="I137" s="577">
        <f t="shared" si="46"/>
        <v>464079.09618942009</v>
      </c>
      <c r="J137" s="514">
        <f t="shared" si="37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6"/>
        <v/>
      </c>
      <c r="C138" s="507">
        <f>IF(D93="","-",+C137+1)</f>
        <v>2054</v>
      </c>
      <c r="D138" s="374">
        <f>IF(F137+SUM(E$99:E137)=D$92,F137,D$92-SUM(E$99:E137))</f>
        <v>1411302.7172261432</v>
      </c>
      <c r="E138" s="522">
        <f t="shared" si="42"/>
        <v>273126.52272727271</v>
      </c>
      <c r="F138" s="523">
        <f t="shared" si="43"/>
        <v>1138176.1944988705</v>
      </c>
      <c r="G138" s="523">
        <f t="shared" si="44"/>
        <v>1274739.4558625068</v>
      </c>
      <c r="H138" s="526">
        <f t="shared" si="45"/>
        <v>430384.82735933905</v>
      </c>
      <c r="I138" s="577">
        <f t="shared" si="46"/>
        <v>430384.82735933905</v>
      </c>
      <c r="J138" s="514">
        <f t="shared" si="37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6"/>
        <v/>
      </c>
      <c r="C139" s="507">
        <f>IF(D93="","-",+C138+1)</f>
        <v>2055</v>
      </c>
      <c r="D139" s="374">
        <f>IF(F138+SUM(E$99:E138)=D$92,F138,D$92-SUM(E$99:E138))</f>
        <v>1138176.1944988705</v>
      </c>
      <c r="E139" s="522">
        <f t="shared" si="42"/>
        <v>273126.52272727271</v>
      </c>
      <c r="F139" s="523">
        <f t="shared" si="43"/>
        <v>865049.67177159782</v>
      </c>
      <c r="G139" s="523">
        <f t="shared" si="44"/>
        <v>1001612.9331352342</v>
      </c>
      <c r="H139" s="526">
        <f t="shared" si="45"/>
        <v>396690.55852925812</v>
      </c>
      <c r="I139" s="577">
        <f t="shared" si="46"/>
        <v>396690.55852925812</v>
      </c>
      <c r="J139" s="514">
        <f t="shared" si="37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6"/>
        <v/>
      </c>
      <c r="C140" s="507">
        <f>IF(D93="","-",+C139+1)</f>
        <v>2056</v>
      </c>
      <c r="D140" s="374">
        <f>IF(F139+SUM(E$99:E139)=D$92,F139,D$92-SUM(E$99:E139))</f>
        <v>865049.67177159782</v>
      </c>
      <c r="E140" s="522">
        <f t="shared" si="42"/>
        <v>273126.52272727271</v>
      </c>
      <c r="F140" s="523">
        <f t="shared" si="43"/>
        <v>591923.14904432511</v>
      </c>
      <c r="G140" s="523">
        <f t="shared" si="44"/>
        <v>728486.41040796146</v>
      </c>
      <c r="H140" s="526">
        <f t="shared" si="45"/>
        <v>362996.28969917714</v>
      </c>
      <c r="I140" s="577">
        <f t="shared" si="46"/>
        <v>362996.28969917714</v>
      </c>
      <c r="J140" s="514">
        <f t="shared" si="37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6"/>
        <v/>
      </c>
      <c r="C141" s="507">
        <f>IF(D93="","-",+C140+1)</f>
        <v>2057</v>
      </c>
      <c r="D141" s="374">
        <f>IF(F140+SUM(E$99:E140)=D$92,F140,D$92-SUM(E$99:E140))</f>
        <v>591923.14904432511</v>
      </c>
      <c r="E141" s="522">
        <f t="shared" si="42"/>
        <v>273126.52272727271</v>
      </c>
      <c r="F141" s="523">
        <f t="shared" si="43"/>
        <v>318796.6263170524</v>
      </c>
      <c r="G141" s="523">
        <f t="shared" si="44"/>
        <v>455359.88768068876</v>
      </c>
      <c r="H141" s="526">
        <f t="shared" si="45"/>
        <v>329302.02086909616</v>
      </c>
      <c r="I141" s="577">
        <f t="shared" si="46"/>
        <v>329302.02086909616</v>
      </c>
      <c r="J141" s="514">
        <f t="shared" si="37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6"/>
        <v/>
      </c>
      <c r="C142" s="507">
        <f>IF(D93="","-",+C141+1)</f>
        <v>2058</v>
      </c>
      <c r="D142" s="374">
        <f>IF(F141+SUM(E$99:E141)=D$92,F141,D$92-SUM(E$99:E141))</f>
        <v>318796.6263170524</v>
      </c>
      <c r="E142" s="522">
        <f t="shared" si="42"/>
        <v>273126.52272727271</v>
      </c>
      <c r="F142" s="523">
        <f t="shared" si="43"/>
        <v>45670.103589779697</v>
      </c>
      <c r="G142" s="523">
        <f t="shared" si="44"/>
        <v>182233.36495341605</v>
      </c>
      <c r="H142" s="526">
        <f t="shared" si="45"/>
        <v>295607.75203901518</v>
      </c>
      <c r="I142" s="577">
        <f t="shared" si="46"/>
        <v>295607.75203901518</v>
      </c>
      <c r="J142" s="514">
        <f t="shared" si="37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6"/>
        <v/>
      </c>
      <c r="C143" s="507">
        <f>IF(D93="","-",+C142+1)</f>
        <v>2059</v>
      </c>
      <c r="D143" s="374">
        <f>IF(F142+SUM(E$99:E142)=D$92,F142,D$92-SUM(E$99:E142))</f>
        <v>45670.103589779697</v>
      </c>
      <c r="E143" s="522">
        <f t="shared" si="42"/>
        <v>45670.103589779697</v>
      </c>
      <c r="F143" s="523">
        <f t="shared" si="43"/>
        <v>0</v>
      </c>
      <c r="G143" s="523">
        <f t="shared" si="44"/>
        <v>22835.051794889849</v>
      </c>
      <c r="H143" s="526">
        <f t="shared" si="45"/>
        <v>48487.151038130687</v>
      </c>
      <c r="I143" s="577">
        <f t="shared" si="46"/>
        <v>48487.151038130687</v>
      </c>
      <c r="J143" s="514">
        <f t="shared" si="37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2"/>
        <v>0</v>
      </c>
      <c r="F144" s="523">
        <f t="shared" si="43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37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2"/>
        <v>0</v>
      </c>
      <c r="F145" s="523">
        <f t="shared" si="43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37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2"/>
        <v>0</v>
      </c>
      <c r="F146" s="523">
        <f t="shared" si="43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37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2"/>
        <v>0</v>
      </c>
      <c r="F147" s="523">
        <f t="shared" si="43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37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2"/>
        <v>0</v>
      </c>
      <c r="F148" s="523">
        <f t="shared" si="43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37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2"/>
        <v>0</v>
      </c>
      <c r="F149" s="523">
        <f t="shared" si="43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37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7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7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7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7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2"/>
        <v>0</v>
      </c>
      <c r="F154" s="523">
        <f t="shared" si="43"/>
        <v>0</v>
      </c>
      <c r="G154" s="523">
        <f t="shared" si="44"/>
        <v>0</v>
      </c>
      <c r="H154" s="526">
        <f t="shared" si="45"/>
        <v>0</v>
      </c>
      <c r="I154" s="577">
        <f t="shared" si="46"/>
        <v>0</v>
      </c>
      <c r="J154" s="514">
        <f t="shared" si="37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12017567</v>
      </c>
      <c r="F155" s="375"/>
      <c r="G155" s="375"/>
      <c r="H155" s="375">
        <f>SUM(H99:H154)</f>
        <v>43550583.024258815</v>
      </c>
      <c r="I155" s="375">
        <f>SUM(I99:I154)</f>
        <v>43550583.024258815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topLeftCell="A10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663795.91826384934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663795.91826384934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468</v>
      </c>
      <c r="E9" s="637" t="s">
        <v>399</v>
      </c>
      <c r="F9" s="478"/>
      <c r="G9" s="672" t="s">
        <v>567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5738012.9100000001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133442.16069767441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4900091.7353897123</v>
      </c>
      <c r="E24" s="630">
        <v>136619.35714285713</v>
      </c>
      <c r="F24" s="631">
        <v>4763472.378246855</v>
      </c>
      <c r="G24" s="630">
        <v>679924.72685761354</v>
      </c>
      <c r="H24" s="639">
        <v>679924.72685761354</v>
      </c>
      <c r="I24" s="511">
        <f t="shared" si="3"/>
        <v>0</v>
      </c>
      <c r="J24" s="511"/>
      <c r="K24" s="518">
        <f t="shared" ref="K24" si="10">G24</f>
        <v>679924.72685761354</v>
      </c>
      <c r="L24" s="519">
        <f t="shared" ref="L24" si="11">IF(K24&lt;&gt;0,+G24-K24,0)</f>
        <v>0</v>
      </c>
      <c r="M24" s="518">
        <f t="shared" ref="M24" si="12">H24</f>
        <v>679924.72685761354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4763472.2882468551</v>
      </c>
      <c r="E25" s="630">
        <v>136619.35500000001</v>
      </c>
      <c r="F25" s="631">
        <v>4626852.9332468547</v>
      </c>
      <c r="G25" s="630">
        <v>729744.16665768996</v>
      </c>
      <c r="H25" s="639">
        <v>729744.16665768996</v>
      </c>
      <c r="I25" s="511">
        <f t="shared" si="3"/>
        <v>0</v>
      </c>
      <c r="J25" s="511"/>
      <c r="K25" s="518">
        <f t="shared" ref="K25" si="13">G25</f>
        <v>729744.16665768996</v>
      </c>
      <c r="L25" s="519">
        <f t="shared" ref="L25" si="14">IF(K25&lt;&gt;0,+G25-K25,0)</f>
        <v>0</v>
      </c>
      <c r="M25" s="518">
        <f t="shared" ref="M25" si="15">H25</f>
        <v>729744.16665768996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3">
      <c r="B26" s="195" t="str">
        <f t="shared" si="4"/>
        <v/>
      </c>
      <c r="C26" s="669">
        <f>IF(D11="","-",+C25+1)</f>
        <v>2024</v>
      </c>
      <c r="D26" s="631">
        <v>4626852.9332468547</v>
      </c>
      <c r="E26" s="630">
        <v>130409.38431818182</v>
      </c>
      <c r="F26" s="631">
        <v>4496443.5489286724</v>
      </c>
      <c r="G26" s="630">
        <v>675650.11419007811</v>
      </c>
      <c r="H26" s="639">
        <v>675650.11419007811</v>
      </c>
      <c r="I26" s="511">
        <f t="shared" si="3"/>
        <v>0</v>
      </c>
      <c r="J26" s="511"/>
      <c r="K26" s="518">
        <f t="shared" ref="K26" si="18">G26</f>
        <v>675650.11419007811</v>
      </c>
      <c r="L26" s="519">
        <f t="shared" ref="L26" si="19">IF(K26&lt;&gt;0,+G26-K26,0)</f>
        <v>0</v>
      </c>
      <c r="M26" s="518">
        <f t="shared" ref="M26" si="20">H26</f>
        <v>675650.11419007811</v>
      </c>
      <c r="N26" s="514">
        <f t="shared" ref="N26" si="21">IF(M26&lt;&gt;0,+H26-M26,0)</f>
        <v>0</v>
      </c>
      <c r="O26" s="514">
        <f t="shared" ref="O26" si="22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4496443.5489286724</v>
      </c>
      <c r="E27" s="522">
        <f t="shared" ref="E27:E72" si="23">IF(+$I$14&lt;F26,$I$14,D27)</f>
        <v>133442.16069767441</v>
      </c>
      <c r="F27" s="523">
        <f t="shared" ref="F27:F72" si="24">+D27-E27</f>
        <v>4363001.3882309981</v>
      </c>
      <c r="G27" s="524">
        <f t="shared" ref="G27:G50" si="25">+I$12*((D27+F27)/2)+E27</f>
        <v>663795.91826384934</v>
      </c>
      <c r="H27" s="491">
        <f t="shared" ref="H27:H50" si="26">+I$13*((D27+F27)/2)+E27</f>
        <v>663795.91826384934</v>
      </c>
      <c r="I27" s="511">
        <f t="shared" si="3"/>
        <v>0</v>
      </c>
      <c r="J27" s="511"/>
      <c r="K27" s="525"/>
      <c r="L27" s="514">
        <f t="shared" ref="L27:L72" si="27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4363001.3882309981</v>
      </c>
      <c r="E28" s="522">
        <f t="shared" si="23"/>
        <v>133442.16069767441</v>
      </c>
      <c r="F28" s="523">
        <f t="shared" si="24"/>
        <v>4229559.2275333237</v>
      </c>
      <c r="G28" s="524">
        <f t="shared" si="25"/>
        <v>647819.39787329535</v>
      </c>
      <c r="H28" s="491">
        <f t="shared" si="26"/>
        <v>647819.39787329535</v>
      </c>
      <c r="I28" s="511">
        <f t="shared" si="3"/>
        <v>0</v>
      </c>
      <c r="J28" s="511"/>
      <c r="K28" s="525"/>
      <c r="L28" s="514">
        <f t="shared" si="2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4229559.2275333237</v>
      </c>
      <c r="E29" s="522">
        <f t="shared" si="23"/>
        <v>133442.16069767441</v>
      </c>
      <c r="F29" s="523">
        <f t="shared" si="24"/>
        <v>4096117.0668356493</v>
      </c>
      <c r="G29" s="524">
        <f t="shared" si="25"/>
        <v>631842.87748274137</v>
      </c>
      <c r="H29" s="491">
        <f t="shared" si="26"/>
        <v>631842.87748274137</v>
      </c>
      <c r="I29" s="511">
        <f t="shared" si="3"/>
        <v>0</v>
      </c>
      <c r="J29" s="511"/>
      <c r="K29" s="525"/>
      <c r="L29" s="514">
        <f t="shared" si="2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4096117.0668356493</v>
      </c>
      <c r="E30" s="522">
        <f t="shared" si="23"/>
        <v>133442.16069767441</v>
      </c>
      <c r="F30" s="523">
        <f t="shared" si="24"/>
        <v>3962674.9061379749</v>
      </c>
      <c r="G30" s="524">
        <f t="shared" si="25"/>
        <v>615866.35709218727</v>
      </c>
      <c r="H30" s="491">
        <f t="shared" si="26"/>
        <v>615866.35709218727</v>
      </c>
      <c r="I30" s="511">
        <f t="shared" si="3"/>
        <v>0</v>
      </c>
      <c r="J30" s="511"/>
      <c r="K30" s="525"/>
      <c r="L30" s="514">
        <f t="shared" si="2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3962674.9061379749</v>
      </c>
      <c r="E31" s="522">
        <f t="shared" si="23"/>
        <v>133442.16069767441</v>
      </c>
      <c r="F31" s="523">
        <f t="shared" si="24"/>
        <v>3829232.7454403006</v>
      </c>
      <c r="G31" s="524">
        <f t="shared" si="25"/>
        <v>599889.83670163329</v>
      </c>
      <c r="H31" s="491">
        <f t="shared" si="26"/>
        <v>599889.83670163329</v>
      </c>
      <c r="I31" s="511">
        <f t="shared" si="3"/>
        <v>0</v>
      </c>
      <c r="J31" s="511"/>
      <c r="K31" s="525"/>
      <c r="L31" s="514">
        <f t="shared" si="2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3829232.7454403006</v>
      </c>
      <c r="E32" s="522">
        <f t="shared" si="23"/>
        <v>133442.16069767441</v>
      </c>
      <c r="F32" s="523">
        <f t="shared" si="24"/>
        <v>3695790.5847426262</v>
      </c>
      <c r="G32" s="524">
        <f t="shared" si="25"/>
        <v>583913.31631107931</v>
      </c>
      <c r="H32" s="491">
        <f t="shared" si="26"/>
        <v>583913.31631107931</v>
      </c>
      <c r="I32" s="511">
        <f t="shared" si="3"/>
        <v>0</v>
      </c>
      <c r="J32" s="511"/>
      <c r="K32" s="525"/>
      <c r="L32" s="514">
        <f t="shared" si="2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3695790.5847426262</v>
      </c>
      <c r="E33" s="522">
        <f t="shared" si="23"/>
        <v>133442.16069767441</v>
      </c>
      <c r="F33" s="523">
        <f t="shared" si="24"/>
        <v>3562348.4240449518</v>
      </c>
      <c r="G33" s="524">
        <f t="shared" si="25"/>
        <v>567936.79592052533</v>
      </c>
      <c r="H33" s="491">
        <f t="shared" si="26"/>
        <v>567936.79592052533</v>
      </c>
      <c r="I33" s="511">
        <f t="shared" si="3"/>
        <v>0</v>
      </c>
      <c r="J33" s="511"/>
      <c r="K33" s="525"/>
      <c r="L33" s="514">
        <f t="shared" si="2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3562348.4240449518</v>
      </c>
      <c r="E34" s="522">
        <f t="shared" si="23"/>
        <v>133442.16069767441</v>
      </c>
      <c r="F34" s="523">
        <f t="shared" si="24"/>
        <v>3428906.2633472774</v>
      </c>
      <c r="G34" s="524">
        <f t="shared" si="25"/>
        <v>551960.27552997135</v>
      </c>
      <c r="H34" s="491">
        <f t="shared" si="26"/>
        <v>551960.27552997135</v>
      </c>
      <c r="I34" s="511">
        <f t="shared" si="3"/>
        <v>0</v>
      </c>
      <c r="J34" s="511"/>
      <c r="K34" s="525"/>
      <c r="L34" s="514">
        <f t="shared" si="2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3428906.2633472774</v>
      </c>
      <c r="E35" s="522">
        <f t="shared" si="23"/>
        <v>133442.16069767441</v>
      </c>
      <c r="F35" s="523">
        <f t="shared" si="24"/>
        <v>3295464.102649603</v>
      </c>
      <c r="G35" s="524">
        <f t="shared" si="25"/>
        <v>535983.75513941725</v>
      </c>
      <c r="H35" s="491">
        <f t="shared" si="26"/>
        <v>535983.75513941725</v>
      </c>
      <c r="I35" s="511">
        <f t="shared" si="3"/>
        <v>0</v>
      </c>
      <c r="J35" s="511"/>
      <c r="K35" s="525"/>
      <c r="L35" s="514">
        <f t="shared" si="2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3295464.102649603</v>
      </c>
      <c r="E36" s="522">
        <f t="shared" si="23"/>
        <v>133442.16069767441</v>
      </c>
      <c r="F36" s="523">
        <f t="shared" si="24"/>
        <v>3162021.9419519287</v>
      </c>
      <c r="G36" s="524">
        <f t="shared" si="25"/>
        <v>520007.23474886327</v>
      </c>
      <c r="H36" s="491">
        <f t="shared" si="26"/>
        <v>520007.23474886327</v>
      </c>
      <c r="I36" s="511">
        <f t="shared" si="3"/>
        <v>0</v>
      </c>
      <c r="J36" s="511"/>
      <c r="K36" s="525"/>
      <c r="L36" s="514">
        <f t="shared" si="2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3162021.9419519287</v>
      </c>
      <c r="E37" s="522">
        <f t="shared" si="23"/>
        <v>133442.16069767441</v>
      </c>
      <c r="F37" s="523">
        <f t="shared" si="24"/>
        <v>3028579.7812542543</v>
      </c>
      <c r="G37" s="524">
        <f t="shared" si="25"/>
        <v>504030.71435830928</v>
      </c>
      <c r="H37" s="491">
        <f t="shared" si="26"/>
        <v>504030.71435830928</v>
      </c>
      <c r="I37" s="511">
        <f t="shared" si="3"/>
        <v>0</v>
      </c>
      <c r="J37" s="511"/>
      <c r="K37" s="525"/>
      <c r="L37" s="514">
        <f t="shared" si="2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3028579.7812542543</v>
      </c>
      <c r="E38" s="522">
        <f t="shared" si="23"/>
        <v>133442.16069767441</v>
      </c>
      <c r="F38" s="523">
        <f t="shared" si="24"/>
        <v>2895137.6205565799</v>
      </c>
      <c r="G38" s="524">
        <f t="shared" si="25"/>
        <v>488054.1939677553</v>
      </c>
      <c r="H38" s="491">
        <f t="shared" si="26"/>
        <v>488054.1939677553</v>
      </c>
      <c r="I38" s="511">
        <f t="shared" si="3"/>
        <v>0</v>
      </c>
      <c r="J38" s="511"/>
      <c r="K38" s="525"/>
      <c r="L38" s="514">
        <f t="shared" si="2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2895137.6205565799</v>
      </c>
      <c r="E39" s="522">
        <f t="shared" si="23"/>
        <v>133442.16069767441</v>
      </c>
      <c r="F39" s="523">
        <f t="shared" si="24"/>
        <v>2761695.4598589055</v>
      </c>
      <c r="G39" s="524">
        <f t="shared" si="25"/>
        <v>472077.67357720132</v>
      </c>
      <c r="H39" s="491">
        <f t="shared" si="26"/>
        <v>472077.67357720132</v>
      </c>
      <c r="I39" s="511">
        <f t="shared" si="3"/>
        <v>0</v>
      </c>
      <c r="J39" s="511"/>
      <c r="K39" s="525"/>
      <c r="L39" s="514">
        <f t="shared" si="2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2761695.4598589055</v>
      </c>
      <c r="E40" s="522">
        <f t="shared" si="23"/>
        <v>133442.16069767441</v>
      </c>
      <c r="F40" s="523">
        <f t="shared" si="24"/>
        <v>2628253.2991612311</v>
      </c>
      <c r="G40" s="524">
        <f t="shared" si="25"/>
        <v>456101.15318664734</v>
      </c>
      <c r="H40" s="491">
        <f t="shared" si="26"/>
        <v>456101.15318664734</v>
      </c>
      <c r="I40" s="511">
        <f t="shared" si="3"/>
        <v>0</v>
      </c>
      <c r="J40" s="511"/>
      <c r="K40" s="525"/>
      <c r="L40" s="514">
        <f t="shared" si="2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2628253.2991612311</v>
      </c>
      <c r="E41" s="522">
        <f t="shared" si="23"/>
        <v>133442.16069767441</v>
      </c>
      <c r="F41" s="523">
        <f t="shared" si="24"/>
        <v>2494811.1384635568</v>
      </c>
      <c r="G41" s="524">
        <f t="shared" si="25"/>
        <v>440124.63279609324</v>
      </c>
      <c r="H41" s="491">
        <f t="shared" si="26"/>
        <v>440124.63279609324</v>
      </c>
      <c r="I41" s="511">
        <f t="shared" si="3"/>
        <v>0</v>
      </c>
      <c r="J41" s="511"/>
      <c r="K41" s="525"/>
      <c r="L41" s="514">
        <f t="shared" si="2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2494811.1384635568</v>
      </c>
      <c r="E42" s="522">
        <f t="shared" si="23"/>
        <v>133442.16069767441</v>
      </c>
      <c r="F42" s="523">
        <f t="shared" si="24"/>
        <v>2361368.9777658824</v>
      </c>
      <c r="G42" s="524">
        <f t="shared" si="25"/>
        <v>424148.11240553926</v>
      </c>
      <c r="H42" s="491">
        <f t="shared" si="26"/>
        <v>424148.11240553926</v>
      </c>
      <c r="I42" s="511">
        <f t="shared" si="3"/>
        <v>0</v>
      </c>
      <c r="J42" s="511"/>
      <c r="K42" s="525"/>
      <c r="L42" s="514">
        <f t="shared" si="2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2361368.9777658824</v>
      </c>
      <c r="E43" s="522">
        <f t="shared" si="23"/>
        <v>133442.16069767441</v>
      </c>
      <c r="F43" s="523">
        <f t="shared" si="24"/>
        <v>2227926.817068208</v>
      </c>
      <c r="G43" s="524">
        <f t="shared" si="25"/>
        <v>408171.59201498528</v>
      </c>
      <c r="H43" s="491">
        <f t="shared" si="26"/>
        <v>408171.59201498528</v>
      </c>
      <c r="I43" s="511">
        <f t="shared" si="3"/>
        <v>0</v>
      </c>
      <c r="J43" s="511"/>
      <c r="K43" s="525"/>
      <c r="L43" s="514">
        <f t="shared" si="2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2227926.817068208</v>
      </c>
      <c r="E44" s="522">
        <f t="shared" si="23"/>
        <v>133442.16069767441</v>
      </c>
      <c r="F44" s="523">
        <f t="shared" si="24"/>
        <v>2094484.6563705336</v>
      </c>
      <c r="G44" s="524">
        <f t="shared" si="25"/>
        <v>392195.07162443129</v>
      </c>
      <c r="H44" s="491">
        <f t="shared" si="26"/>
        <v>392195.07162443129</v>
      </c>
      <c r="I44" s="511">
        <f t="shared" si="3"/>
        <v>0</v>
      </c>
      <c r="J44" s="511"/>
      <c r="K44" s="525"/>
      <c r="L44" s="514">
        <f t="shared" si="2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2094484.6563705336</v>
      </c>
      <c r="E45" s="522">
        <f t="shared" si="23"/>
        <v>133442.16069767441</v>
      </c>
      <c r="F45" s="523">
        <f t="shared" si="24"/>
        <v>1961042.4956728593</v>
      </c>
      <c r="G45" s="524">
        <f t="shared" si="25"/>
        <v>376218.55123387731</v>
      </c>
      <c r="H45" s="491">
        <f t="shared" si="26"/>
        <v>376218.55123387731</v>
      </c>
      <c r="I45" s="511">
        <f t="shared" si="3"/>
        <v>0</v>
      </c>
      <c r="J45" s="511"/>
      <c r="K45" s="525"/>
      <c r="L45" s="514">
        <f t="shared" si="2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1961042.4956728593</v>
      </c>
      <c r="E46" s="522">
        <f t="shared" si="23"/>
        <v>133442.16069767441</v>
      </c>
      <c r="F46" s="523">
        <f t="shared" si="24"/>
        <v>1827600.3349751849</v>
      </c>
      <c r="G46" s="524">
        <f t="shared" si="25"/>
        <v>360242.03084332327</v>
      </c>
      <c r="H46" s="491">
        <f t="shared" si="26"/>
        <v>360242.03084332327</v>
      </c>
      <c r="I46" s="511">
        <f t="shared" si="3"/>
        <v>0</v>
      </c>
      <c r="J46" s="511"/>
      <c r="K46" s="525"/>
      <c r="L46" s="514">
        <f t="shared" si="2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1827600.3349751849</v>
      </c>
      <c r="E47" s="522">
        <f t="shared" si="23"/>
        <v>133442.16069767441</v>
      </c>
      <c r="F47" s="523">
        <f t="shared" si="24"/>
        <v>1694158.1742775105</v>
      </c>
      <c r="G47" s="524">
        <f t="shared" si="25"/>
        <v>344265.51045276923</v>
      </c>
      <c r="H47" s="491">
        <f t="shared" si="26"/>
        <v>344265.51045276923</v>
      </c>
      <c r="I47" s="511">
        <f t="shared" si="3"/>
        <v>0</v>
      </c>
      <c r="J47" s="511"/>
      <c r="K47" s="525"/>
      <c r="L47" s="514">
        <f t="shared" si="2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1694158.1742775105</v>
      </c>
      <c r="E48" s="522">
        <f t="shared" si="23"/>
        <v>133442.16069767441</v>
      </c>
      <c r="F48" s="523">
        <f t="shared" si="24"/>
        <v>1560716.0135798361</v>
      </c>
      <c r="G48" s="524">
        <f t="shared" si="25"/>
        <v>328288.99006221525</v>
      </c>
      <c r="H48" s="491">
        <f t="shared" si="26"/>
        <v>328288.99006221525</v>
      </c>
      <c r="I48" s="511">
        <f t="shared" si="3"/>
        <v>0</v>
      </c>
      <c r="J48" s="511"/>
      <c r="K48" s="525"/>
      <c r="L48" s="514">
        <f t="shared" si="2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1560716.0135798361</v>
      </c>
      <c r="E49" s="522">
        <f t="shared" si="23"/>
        <v>133442.16069767441</v>
      </c>
      <c r="F49" s="523">
        <f t="shared" si="24"/>
        <v>1427273.8528821617</v>
      </c>
      <c r="G49" s="524">
        <f t="shared" si="25"/>
        <v>312312.46967166127</v>
      </c>
      <c r="H49" s="491">
        <f t="shared" si="26"/>
        <v>312312.46967166127</v>
      </c>
      <c r="I49" s="511">
        <f t="shared" si="3"/>
        <v>0</v>
      </c>
      <c r="J49" s="511"/>
      <c r="K49" s="525"/>
      <c r="L49" s="514">
        <f t="shared" si="2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1427273.8528821617</v>
      </c>
      <c r="E50" s="522">
        <f t="shared" si="23"/>
        <v>133442.16069767441</v>
      </c>
      <c r="F50" s="523">
        <f t="shared" si="24"/>
        <v>1293831.6921844874</v>
      </c>
      <c r="G50" s="524">
        <f t="shared" si="25"/>
        <v>296335.94928110729</v>
      </c>
      <c r="H50" s="491">
        <f t="shared" si="26"/>
        <v>296335.94928110729</v>
      </c>
      <c r="I50" s="511">
        <f t="shared" si="3"/>
        <v>0</v>
      </c>
      <c r="J50" s="511"/>
      <c r="K50" s="525"/>
      <c r="L50" s="514">
        <f t="shared" si="2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1293831.6921844874</v>
      </c>
      <c r="E51" s="522">
        <f t="shared" si="23"/>
        <v>133442.16069767441</v>
      </c>
      <c r="F51" s="523">
        <f t="shared" si="24"/>
        <v>1160389.531486813</v>
      </c>
      <c r="G51" s="524">
        <f t="shared" ref="G51:G72" si="28">+I$12*((D51+F51)/2)+E51</f>
        <v>280359.42889055324</v>
      </c>
      <c r="H51" s="491">
        <f t="shared" ref="H51:H72" si="29">+I$13*((D51+F51)/2)+E51</f>
        <v>280359.42889055324</v>
      </c>
      <c r="I51" s="511">
        <f t="shared" si="3"/>
        <v>0</v>
      </c>
      <c r="J51" s="511"/>
      <c r="K51" s="525"/>
      <c r="L51" s="514">
        <f t="shared" si="2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1160389.531486813</v>
      </c>
      <c r="E52" s="522">
        <f t="shared" si="23"/>
        <v>133442.16069767441</v>
      </c>
      <c r="F52" s="523">
        <f t="shared" si="24"/>
        <v>1026947.3707891386</v>
      </c>
      <c r="G52" s="524">
        <f t="shared" si="28"/>
        <v>264382.90849999926</v>
      </c>
      <c r="H52" s="491">
        <f t="shared" si="29"/>
        <v>264382.90849999926</v>
      </c>
      <c r="I52" s="511">
        <f t="shared" si="3"/>
        <v>0</v>
      </c>
      <c r="J52" s="511"/>
      <c r="K52" s="525"/>
      <c r="L52" s="514">
        <f t="shared" si="2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1026947.3707891386</v>
      </c>
      <c r="E53" s="522">
        <f t="shared" si="23"/>
        <v>133442.16069767441</v>
      </c>
      <c r="F53" s="523">
        <f t="shared" si="24"/>
        <v>893505.21009146422</v>
      </c>
      <c r="G53" s="524">
        <f t="shared" si="28"/>
        <v>248406.38810944522</v>
      </c>
      <c r="H53" s="491">
        <f t="shared" si="29"/>
        <v>248406.38810944522</v>
      </c>
      <c r="I53" s="511">
        <f t="shared" si="3"/>
        <v>0</v>
      </c>
      <c r="J53" s="511"/>
      <c r="K53" s="525"/>
      <c r="L53" s="514">
        <f t="shared" si="2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893505.21009146422</v>
      </c>
      <c r="E54" s="522">
        <f t="shared" si="23"/>
        <v>133442.16069767441</v>
      </c>
      <c r="F54" s="523">
        <f t="shared" si="24"/>
        <v>760063.04939378984</v>
      </c>
      <c r="G54" s="524">
        <f t="shared" si="28"/>
        <v>232429.86771889124</v>
      </c>
      <c r="H54" s="491">
        <f t="shared" si="29"/>
        <v>232429.86771889124</v>
      </c>
      <c r="I54" s="511">
        <f t="shared" si="3"/>
        <v>0</v>
      </c>
      <c r="J54" s="511"/>
      <c r="K54" s="525"/>
      <c r="L54" s="514">
        <f t="shared" si="2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760063.04939378984</v>
      </c>
      <c r="E55" s="522">
        <f t="shared" si="23"/>
        <v>133442.16069767441</v>
      </c>
      <c r="F55" s="523">
        <f t="shared" si="24"/>
        <v>626620.88869611546</v>
      </c>
      <c r="G55" s="524">
        <f t="shared" si="28"/>
        <v>216453.34732833726</v>
      </c>
      <c r="H55" s="491">
        <f t="shared" si="29"/>
        <v>216453.34732833726</v>
      </c>
      <c r="I55" s="511">
        <f t="shared" si="3"/>
        <v>0</v>
      </c>
      <c r="J55" s="511"/>
      <c r="K55" s="525"/>
      <c r="L55" s="514">
        <f t="shared" si="2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626620.88869611546</v>
      </c>
      <c r="E56" s="522">
        <f t="shared" si="23"/>
        <v>133442.16069767441</v>
      </c>
      <c r="F56" s="523">
        <f t="shared" si="24"/>
        <v>493178.72799844109</v>
      </c>
      <c r="G56" s="524">
        <f t="shared" si="28"/>
        <v>200476.82693778322</v>
      </c>
      <c r="H56" s="491">
        <f t="shared" si="29"/>
        <v>200476.82693778322</v>
      </c>
      <c r="I56" s="511">
        <f t="shared" si="3"/>
        <v>0</v>
      </c>
      <c r="J56" s="511"/>
      <c r="K56" s="525"/>
      <c r="L56" s="514">
        <f t="shared" si="2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493178.72799844109</v>
      </c>
      <c r="E57" s="522">
        <f t="shared" si="23"/>
        <v>133442.16069767441</v>
      </c>
      <c r="F57" s="523">
        <f t="shared" si="24"/>
        <v>359736.56730076671</v>
      </c>
      <c r="G57" s="524">
        <f t="shared" si="28"/>
        <v>184500.30654722924</v>
      </c>
      <c r="H57" s="491">
        <f t="shared" si="29"/>
        <v>184500.30654722924</v>
      </c>
      <c r="I57" s="511">
        <f t="shared" si="3"/>
        <v>0</v>
      </c>
      <c r="J57" s="511"/>
      <c r="K57" s="525"/>
      <c r="L57" s="514">
        <f t="shared" si="2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359736.56730076671</v>
      </c>
      <c r="E58" s="522">
        <f t="shared" si="23"/>
        <v>133442.16069767441</v>
      </c>
      <c r="F58" s="523">
        <f t="shared" si="24"/>
        <v>226294.4066030923</v>
      </c>
      <c r="G58" s="524">
        <f t="shared" si="28"/>
        <v>168523.78615667523</v>
      </c>
      <c r="H58" s="491">
        <f t="shared" si="29"/>
        <v>168523.78615667523</v>
      </c>
      <c r="I58" s="511">
        <f t="shared" si="3"/>
        <v>0</v>
      </c>
      <c r="J58" s="511"/>
      <c r="K58" s="525"/>
      <c r="L58" s="514">
        <f t="shared" si="2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226294.4066030923</v>
      </c>
      <c r="E59" s="522">
        <f t="shared" si="23"/>
        <v>133442.16069767441</v>
      </c>
      <c r="F59" s="523">
        <f t="shared" si="24"/>
        <v>92852.245905417891</v>
      </c>
      <c r="G59" s="524">
        <f t="shared" si="28"/>
        <v>152547.26576612121</v>
      </c>
      <c r="H59" s="491">
        <f t="shared" si="29"/>
        <v>152547.26576612121</v>
      </c>
      <c r="I59" s="511">
        <f t="shared" si="3"/>
        <v>0</v>
      </c>
      <c r="J59" s="511"/>
      <c r="K59" s="525"/>
      <c r="L59" s="514">
        <f t="shared" si="2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92852.245905417891</v>
      </c>
      <c r="E60" s="522">
        <f t="shared" si="23"/>
        <v>92852.245905417891</v>
      </c>
      <c r="F60" s="523">
        <f t="shared" si="24"/>
        <v>0</v>
      </c>
      <c r="G60" s="524">
        <f t="shared" si="28"/>
        <v>98410.668342002798</v>
      </c>
      <c r="H60" s="491">
        <f t="shared" si="29"/>
        <v>98410.668342002798</v>
      </c>
      <c r="I60" s="511">
        <f t="shared" si="3"/>
        <v>0</v>
      </c>
      <c r="J60" s="511"/>
      <c r="K60" s="525"/>
      <c r="L60" s="514">
        <f t="shared" si="2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3"/>
        <v>0</v>
      </c>
      <c r="F61" s="523">
        <f t="shared" si="24"/>
        <v>0</v>
      </c>
      <c r="G61" s="524">
        <f t="shared" si="28"/>
        <v>0</v>
      </c>
      <c r="H61" s="491">
        <f t="shared" si="29"/>
        <v>0</v>
      </c>
      <c r="I61" s="511">
        <f t="shared" si="3"/>
        <v>0</v>
      </c>
      <c r="J61" s="511"/>
      <c r="K61" s="525"/>
      <c r="L61" s="514">
        <f t="shared" si="2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3"/>
        <v>0</v>
      </c>
      <c r="F62" s="523">
        <f t="shared" si="24"/>
        <v>0</v>
      </c>
      <c r="G62" s="524">
        <f t="shared" si="28"/>
        <v>0</v>
      </c>
      <c r="H62" s="491">
        <f t="shared" si="29"/>
        <v>0</v>
      </c>
      <c r="I62" s="511">
        <f t="shared" si="3"/>
        <v>0</v>
      </c>
      <c r="J62" s="511"/>
      <c r="K62" s="525"/>
      <c r="L62" s="514">
        <f t="shared" si="2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3"/>
        <v>0</v>
      </c>
      <c r="F63" s="523">
        <f t="shared" si="24"/>
        <v>0</v>
      </c>
      <c r="G63" s="524">
        <f t="shared" si="28"/>
        <v>0</v>
      </c>
      <c r="H63" s="491">
        <f t="shared" si="29"/>
        <v>0</v>
      </c>
      <c r="I63" s="511">
        <f t="shared" si="3"/>
        <v>0</v>
      </c>
      <c r="J63" s="511"/>
      <c r="K63" s="525"/>
      <c r="L63" s="514">
        <f t="shared" si="2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3"/>
        <v>0</v>
      </c>
      <c r="F64" s="523">
        <f t="shared" si="24"/>
        <v>0</v>
      </c>
      <c r="G64" s="524">
        <f t="shared" si="28"/>
        <v>0</v>
      </c>
      <c r="H64" s="491">
        <f t="shared" si="29"/>
        <v>0</v>
      </c>
      <c r="I64" s="511">
        <f t="shared" si="3"/>
        <v>0</v>
      </c>
      <c r="J64" s="511"/>
      <c r="K64" s="525"/>
      <c r="L64" s="514">
        <f t="shared" si="2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3"/>
        <v>0</v>
      </c>
      <c r="F65" s="523">
        <f t="shared" si="24"/>
        <v>0</v>
      </c>
      <c r="G65" s="524">
        <f t="shared" si="28"/>
        <v>0</v>
      </c>
      <c r="H65" s="491">
        <f t="shared" si="29"/>
        <v>0</v>
      </c>
      <c r="I65" s="511">
        <f t="shared" si="3"/>
        <v>0</v>
      </c>
      <c r="J65" s="511"/>
      <c r="K65" s="525"/>
      <c r="L65" s="514">
        <f t="shared" si="2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3"/>
        <v>0</v>
      </c>
      <c r="F66" s="523">
        <f t="shared" si="24"/>
        <v>0</v>
      </c>
      <c r="G66" s="524">
        <f t="shared" si="28"/>
        <v>0</v>
      </c>
      <c r="H66" s="491">
        <f t="shared" si="29"/>
        <v>0</v>
      </c>
      <c r="I66" s="511">
        <f t="shared" si="3"/>
        <v>0</v>
      </c>
      <c r="J66" s="511"/>
      <c r="K66" s="525"/>
      <c r="L66" s="514">
        <f t="shared" si="2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3"/>
        <v>0</v>
      </c>
      <c r="F67" s="523">
        <f t="shared" si="24"/>
        <v>0</v>
      </c>
      <c r="G67" s="524">
        <f t="shared" si="28"/>
        <v>0</v>
      </c>
      <c r="H67" s="491">
        <f t="shared" si="29"/>
        <v>0</v>
      </c>
      <c r="I67" s="511">
        <f t="shared" si="3"/>
        <v>0</v>
      </c>
      <c r="J67" s="511"/>
      <c r="K67" s="525"/>
      <c r="L67" s="514">
        <f t="shared" si="2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3"/>
        <v>0</v>
      </c>
      <c r="F68" s="523">
        <f t="shared" si="24"/>
        <v>0</v>
      </c>
      <c r="G68" s="524">
        <f t="shared" si="28"/>
        <v>0</v>
      </c>
      <c r="H68" s="491">
        <f t="shared" si="29"/>
        <v>0</v>
      </c>
      <c r="I68" s="511">
        <f t="shared" si="3"/>
        <v>0</v>
      </c>
      <c r="J68" s="511"/>
      <c r="K68" s="525"/>
      <c r="L68" s="514">
        <f t="shared" si="2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3"/>
        <v>0</v>
      </c>
      <c r="F69" s="523">
        <f t="shared" si="24"/>
        <v>0</v>
      </c>
      <c r="G69" s="524">
        <f t="shared" si="28"/>
        <v>0</v>
      </c>
      <c r="H69" s="491">
        <f t="shared" si="29"/>
        <v>0</v>
      </c>
      <c r="I69" s="511">
        <f t="shared" si="3"/>
        <v>0</v>
      </c>
      <c r="J69" s="511"/>
      <c r="K69" s="525"/>
      <c r="L69" s="514">
        <f t="shared" si="2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3"/>
        <v>0</v>
      </c>
      <c r="F70" s="523">
        <f t="shared" si="24"/>
        <v>0</v>
      </c>
      <c r="G70" s="524">
        <f t="shared" si="28"/>
        <v>0</v>
      </c>
      <c r="H70" s="491">
        <f t="shared" si="29"/>
        <v>0</v>
      </c>
      <c r="I70" s="511">
        <f t="shared" si="3"/>
        <v>0</v>
      </c>
      <c r="J70" s="511"/>
      <c r="K70" s="525"/>
      <c r="L70" s="514">
        <f t="shared" si="2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3"/>
        <v>0</v>
      </c>
      <c r="F71" s="523">
        <f t="shared" si="24"/>
        <v>0</v>
      </c>
      <c r="G71" s="524">
        <f t="shared" si="28"/>
        <v>0</v>
      </c>
      <c r="H71" s="491">
        <f t="shared" si="29"/>
        <v>0</v>
      </c>
      <c r="I71" s="511">
        <f t="shared" si="3"/>
        <v>0</v>
      </c>
      <c r="J71" s="511"/>
      <c r="K71" s="525"/>
      <c r="L71" s="514">
        <f t="shared" si="2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3"/>
        <v>0</v>
      </c>
      <c r="F72" s="523">
        <f t="shared" si="24"/>
        <v>0</v>
      </c>
      <c r="G72" s="524">
        <f t="shared" si="28"/>
        <v>0</v>
      </c>
      <c r="H72" s="491">
        <f t="shared" si="29"/>
        <v>0</v>
      </c>
      <c r="I72" s="511">
        <f t="shared" si="3"/>
        <v>0</v>
      </c>
      <c r="J72" s="511"/>
      <c r="K72" s="532"/>
      <c r="L72" s="533">
        <f t="shared" si="2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5738012.9099999992</v>
      </c>
      <c r="F73" s="375"/>
      <c r="G73" s="375">
        <f>SUM(G17:G72)</f>
        <v>21077899.553767007</v>
      </c>
      <c r="H73" s="375">
        <f>SUM(H17:H72)</f>
        <v>21077899.553767007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729744.16665768996</v>
      </c>
      <c r="N87" s="546">
        <f>IF(J92&lt;D11,0,VLOOKUP(J92,C17:O72,11))</f>
        <v>729744.16665768996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711228.94538235525</v>
      </c>
      <c r="N88" s="550">
        <f>IF(J92&lt;D11,0,VLOOKUP(J92,C99:P154,7))</f>
        <v>711228.94538235525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-18515.221275334712</v>
      </c>
      <c r="N89" s="555">
        <f>+N88-N87</f>
        <v>-18515.221275334712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TP2013081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130409.38636363637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30">+H99</f>
        <v>387768.60042600508</v>
      </c>
      <c r="M99" s="513">
        <f t="shared" ref="M99:M130" si="31">IF(L99&lt;&gt;0,+H99-L99,0)</f>
        <v>0</v>
      </c>
      <c r="N99" s="512">
        <f t="shared" ref="N99:N104" si="32">+I99</f>
        <v>387768.60042600508</v>
      </c>
      <c r="O99" s="513">
        <f t="shared" ref="O99:O130" si="33">IF(N99&lt;&gt;0,+I99-N99,0)</f>
        <v>0</v>
      </c>
      <c r="P99" s="513">
        <f t="shared" ref="P99:P130" si="3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30"/>
        <v>851970.67799992743</v>
      </c>
      <c r="M100" s="514">
        <f t="shared" ref="M100:M105" si="35">IF(L100&lt;&gt;0,+H100-L100,0)</f>
        <v>0</v>
      </c>
      <c r="N100" s="518">
        <f t="shared" si="32"/>
        <v>851970.67799992743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37">+I101-H101</f>
        <v>0</v>
      </c>
      <c r="K101" s="514"/>
      <c r="L101" s="518">
        <f t="shared" si="30"/>
        <v>807737.36918670509</v>
      </c>
      <c r="M101" s="514">
        <f t="shared" si="35"/>
        <v>0</v>
      </c>
      <c r="N101" s="518">
        <f t="shared" si="32"/>
        <v>807737.36918670509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37"/>
        <v>0</v>
      </c>
      <c r="K102" s="514"/>
      <c r="L102" s="518">
        <f t="shared" si="30"/>
        <v>705646.81176386797</v>
      </c>
      <c r="M102" s="514">
        <f t="shared" si="35"/>
        <v>0</v>
      </c>
      <c r="N102" s="518">
        <f t="shared" si="32"/>
        <v>705646.81176386797</v>
      </c>
      <c r="O102" s="514">
        <f>IF(N102&lt;&gt;0,+I102-N102,0)</f>
        <v>0</v>
      </c>
      <c r="P102" s="514">
        <f t="shared" si="34"/>
        <v>0</v>
      </c>
    </row>
    <row r="103" spans="1:16" ht="12.5">
      <c r="B103" s="195" t="str">
        <f t="shared" si="36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37"/>
        <v>0</v>
      </c>
      <c r="K103" s="514"/>
      <c r="L103" s="518">
        <f t="shared" si="30"/>
        <v>695753.21463092987</v>
      </c>
      <c r="M103" s="514">
        <f t="shared" si="35"/>
        <v>0</v>
      </c>
      <c r="N103" s="518">
        <f t="shared" si="32"/>
        <v>695753.21463092987</v>
      </c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6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37"/>
        <v>0</v>
      </c>
      <c r="K104" s="514"/>
      <c r="L104" s="518">
        <f t="shared" si="30"/>
        <v>687206.11858859565</v>
      </c>
      <c r="M104" s="514">
        <f t="shared" si="35"/>
        <v>0</v>
      </c>
      <c r="N104" s="518">
        <f t="shared" si="32"/>
        <v>687206.11858859565</v>
      </c>
      <c r="O104" s="514">
        <f t="shared" si="33"/>
        <v>0</v>
      </c>
      <c r="P104" s="514">
        <f t="shared" si="34"/>
        <v>0</v>
      </c>
    </row>
    <row r="105" spans="1:16" ht="12.5">
      <c r="B105" s="195" t="str">
        <f t="shared" si="36"/>
        <v/>
      </c>
      <c r="C105" s="507">
        <f>IF(D93="","-",+C104+1)</f>
        <v>2021</v>
      </c>
      <c r="D105" s="629">
        <v>5049912.3708471749</v>
      </c>
      <c r="E105" s="630">
        <v>139951.53658536586</v>
      </c>
      <c r="F105" s="631">
        <v>4909960.8342618095</v>
      </c>
      <c r="G105" s="631">
        <v>4979936.6025544927</v>
      </c>
      <c r="H105" s="633">
        <v>705245.18740494445</v>
      </c>
      <c r="I105" s="634">
        <v>705245.18740494445</v>
      </c>
      <c r="J105" s="514">
        <f t="shared" si="37"/>
        <v>0</v>
      </c>
      <c r="K105" s="514"/>
      <c r="L105" s="518">
        <f t="shared" ref="L105" si="38">+H105</f>
        <v>705245.18740494445</v>
      </c>
      <c r="M105" s="514">
        <f t="shared" si="35"/>
        <v>0</v>
      </c>
      <c r="N105" s="518">
        <f t="shared" ref="N105" si="39">+I105</f>
        <v>705245.18740494445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3">
      <c r="B106" s="195" t="str">
        <f t="shared" si="36"/>
        <v/>
      </c>
      <c r="C106" s="669">
        <f>IF(D93="","-",+C105+1)</f>
        <v>2022</v>
      </c>
      <c r="D106" s="374">
        <v>4909960.8342618095</v>
      </c>
      <c r="E106" s="522">
        <v>136619.35714285713</v>
      </c>
      <c r="F106" s="523">
        <v>4773341.4771189522</v>
      </c>
      <c r="G106" s="523">
        <v>4841651.1556903813</v>
      </c>
      <c r="H106" s="526">
        <v>705309.25865404611</v>
      </c>
      <c r="I106" s="577">
        <v>705309.25865404611</v>
      </c>
      <c r="J106" s="514">
        <f t="shared" si="37"/>
        <v>0</v>
      </c>
      <c r="K106" s="514"/>
      <c r="L106" s="525"/>
      <c r="M106" s="514">
        <f t="shared" si="31"/>
        <v>0</v>
      </c>
      <c r="N106" s="525"/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6"/>
        <v/>
      </c>
      <c r="C107" s="507">
        <f>IF(D93="","-",+C106+1)</f>
        <v>2023</v>
      </c>
      <c r="D107" s="374">
        <f>IF(F106+SUM(E$99:E106)=D$92,F106,D$92-SUM(E$99:E106))</f>
        <v>4773341.4771189522</v>
      </c>
      <c r="E107" s="522">
        <f t="shared" ref="E107:E154" si="42">IF(+$J$96&lt;F106,$J$96,D107)</f>
        <v>130409.38636363637</v>
      </c>
      <c r="F107" s="523">
        <f t="shared" ref="F107:F154" si="43">+D107-E107</f>
        <v>4642932.0907553155</v>
      </c>
      <c r="G107" s="523">
        <f t="shared" ref="G107:G154" si="44">+(F107+D107)/2</f>
        <v>4708136.7839371338</v>
      </c>
      <c r="H107" s="526">
        <f t="shared" ref="H107:H154" si="45">+J$94*G107+E107</f>
        <v>711228.94538235525</v>
      </c>
      <c r="I107" s="577">
        <f t="shared" ref="I107:I154" si="46">+J$95*G107+E107</f>
        <v>711228.94538235525</v>
      </c>
      <c r="J107" s="514">
        <f t="shared" si="37"/>
        <v>0</v>
      </c>
      <c r="K107" s="514"/>
      <c r="L107" s="525"/>
      <c r="M107" s="514">
        <f t="shared" si="31"/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6"/>
        <v/>
      </c>
      <c r="C108" s="507">
        <f>IF(D93="","-",+C107+1)</f>
        <v>2024</v>
      </c>
      <c r="D108" s="374">
        <f>IF(F107+SUM(E$99:E107)=D$92,F107,D$92-SUM(E$99:E107))</f>
        <v>4642932.0907553155</v>
      </c>
      <c r="E108" s="522">
        <f t="shared" si="42"/>
        <v>130409.38636363637</v>
      </c>
      <c r="F108" s="523">
        <f t="shared" si="43"/>
        <v>4512522.7043916788</v>
      </c>
      <c r="G108" s="523">
        <f t="shared" si="44"/>
        <v>4577727.3975734971</v>
      </c>
      <c r="H108" s="526">
        <f t="shared" si="45"/>
        <v>695140.98410263041</v>
      </c>
      <c r="I108" s="577">
        <f t="shared" si="46"/>
        <v>695140.98410263041</v>
      </c>
      <c r="J108" s="514">
        <f t="shared" si="37"/>
        <v>0</v>
      </c>
      <c r="K108" s="514"/>
      <c r="L108" s="525"/>
      <c r="M108" s="514">
        <f t="shared" si="31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6"/>
        <v/>
      </c>
      <c r="C109" s="507">
        <f>IF(D93="","-",+C108+1)</f>
        <v>2025</v>
      </c>
      <c r="D109" s="374">
        <f>IF(F108+SUM(E$99:E108)=D$92,F108,D$92-SUM(E$99:E108))</f>
        <v>4512522.7043916788</v>
      </c>
      <c r="E109" s="522">
        <f t="shared" si="42"/>
        <v>130409.38636363637</v>
      </c>
      <c r="F109" s="523">
        <f t="shared" si="43"/>
        <v>4382113.3180280421</v>
      </c>
      <c r="G109" s="523">
        <f t="shared" si="44"/>
        <v>4447318.0112098604</v>
      </c>
      <c r="H109" s="526">
        <f t="shared" si="45"/>
        <v>679053.02282290545</v>
      </c>
      <c r="I109" s="577">
        <f t="shared" si="46"/>
        <v>679053.02282290545</v>
      </c>
      <c r="J109" s="514">
        <f t="shared" si="37"/>
        <v>0</v>
      </c>
      <c r="K109" s="514"/>
      <c r="L109" s="525"/>
      <c r="M109" s="514">
        <f t="shared" si="31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6"/>
        <v/>
      </c>
      <c r="C110" s="507">
        <f>IF(D93="","-",+C109+1)</f>
        <v>2026</v>
      </c>
      <c r="D110" s="374">
        <f>IF(F109+SUM(E$99:E109)=D$92,F109,D$92-SUM(E$99:E109))</f>
        <v>4382113.3180280421</v>
      </c>
      <c r="E110" s="522">
        <f t="shared" si="42"/>
        <v>130409.38636363637</v>
      </c>
      <c r="F110" s="523">
        <f t="shared" si="43"/>
        <v>4251703.9316644054</v>
      </c>
      <c r="G110" s="523">
        <f t="shared" si="44"/>
        <v>4316908.6248462237</v>
      </c>
      <c r="H110" s="526">
        <f t="shared" si="45"/>
        <v>662965.06154318049</v>
      </c>
      <c r="I110" s="577">
        <f t="shared" si="46"/>
        <v>662965.06154318049</v>
      </c>
      <c r="J110" s="514">
        <f t="shared" si="37"/>
        <v>0</v>
      </c>
      <c r="K110" s="514"/>
      <c r="L110" s="525"/>
      <c r="M110" s="514">
        <f t="shared" si="31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6"/>
        <v/>
      </c>
      <c r="C111" s="507">
        <f>IF(D93="","-",+C110+1)</f>
        <v>2027</v>
      </c>
      <c r="D111" s="374">
        <f>IF(F110+SUM(E$99:E110)=D$92,F110,D$92-SUM(E$99:E110))</f>
        <v>4251703.9316644054</v>
      </c>
      <c r="E111" s="522">
        <f t="shared" si="42"/>
        <v>130409.38636363637</v>
      </c>
      <c r="F111" s="523">
        <f t="shared" si="43"/>
        <v>4121294.5453007692</v>
      </c>
      <c r="G111" s="523">
        <f t="shared" si="44"/>
        <v>4186499.238482587</v>
      </c>
      <c r="H111" s="526">
        <f t="shared" si="45"/>
        <v>646877.10026345565</v>
      </c>
      <c r="I111" s="577">
        <f t="shared" si="46"/>
        <v>646877.10026345565</v>
      </c>
      <c r="J111" s="514">
        <f t="shared" si="37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6"/>
        <v/>
      </c>
      <c r="C112" s="507">
        <f>IF(D93="","-",+C111+1)</f>
        <v>2028</v>
      </c>
      <c r="D112" s="374">
        <f>IF(F111+SUM(E$99:E111)=D$92,F111,D$92-SUM(E$99:E111))</f>
        <v>4121294.5453007692</v>
      </c>
      <c r="E112" s="522">
        <f t="shared" si="42"/>
        <v>130409.38636363637</v>
      </c>
      <c r="F112" s="523">
        <f t="shared" si="43"/>
        <v>3990885.1589371329</v>
      </c>
      <c r="G112" s="523">
        <f t="shared" si="44"/>
        <v>4056089.8521189513</v>
      </c>
      <c r="H112" s="526">
        <f t="shared" si="45"/>
        <v>630789.13898373081</v>
      </c>
      <c r="I112" s="577">
        <f t="shared" si="46"/>
        <v>630789.13898373081</v>
      </c>
      <c r="J112" s="514">
        <f t="shared" si="37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6"/>
        <v/>
      </c>
      <c r="C113" s="507">
        <f>IF(D93="","-",+C112+1)</f>
        <v>2029</v>
      </c>
      <c r="D113" s="374">
        <f>IF(F112+SUM(E$99:E112)=D$92,F112,D$92-SUM(E$99:E112))</f>
        <v>3990885.1589371329</v>
      </c>
      <c r="E113" s="522">
        <f t="shared" si="42"/>
        <v>130409.38636363637</v>
      </c>
      <c r="F113" s="523">
        <f t="shared" si="43"/>
        <v>3860475.7725734967</v>
      </c>
      <c r="G113" s="523">
        <f t="shared" si="44"/>
        <v>3925680.4657553146</v>
      </c>
      <c r="H113" s="526">
        <f t="shared" si="45"/>
        <v>614701.17770400597</v>
      </c>
      <c r="I113" s="577">
        <f t="shared" si="46"/>
        <v>614701.17770400597</v>
      </c>
      <c r="J113" s="514">
        <f t="shared" si="37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6"/>
        <v/>
      </c>
      <c r="C114" s="507">
        <f>IF(D93="","-",+C113+1)</f>
        <v>2030</v>
      </c>
      <c r="D114" s="374">
        <f>IF(F113+SUM(E$99:E113)=D$92,F113,D$92-SUM(E$99:E113))</f>
        <v>3860475.7725734967</v>
      </c>
      <c r="E114" s="522">
        <f t="shared" si="42"/>
        <v>130409.38636363637</v>
      </c>
      <c r="F114" s="523">
        <f t="shared" si="43"/>
        <v>3730066.3862098604</v>
      </c>
      <c r="G114" s="523">
        <f t="shared" si="44"/>
        <v>3795271.0793916788</v>
      </c>
      <c r="H114" s="526">
        <f t="shared" si="45"/>
        <v>598613.21642428113</v>
      </c>
      <c r="I114" s="577">
        <f t="shared" si="46"/>
        <v>598613.21642428113</v>
      </c>
      <c r="J114" s="514">
        <f t="shared" si="37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6"/>
        <v/>
      </c>
      <c r="C115" s="507">
        <f>IF(D93="","-",+C114+1)</f>
        <v>2031</v>
      </c>
      <c r="D115" s="374">
        <f>IF(F114+SUM(E$99:E114)=D$92,F114,D$92-SUM(E$99:E114))</f>
        <v>3730066.3862098604</v>
      </c>
      <c r="E115" s="522">
        <f t="shared" si="42"/>
        <v>130409.38636363637</v>
      </c>
      <c r="F115" s="523">
        <f t="shared" si="43"/>
        <v>3599656.9998462242</v>
      </c>
      <c r="G115" s="523">
        <f t="shared" si="44"/>
        <v>3664861.6930280421</v>
      </c>
      <c r="H115" s="526">
        <f t="shared" si="45"/>
        <v>582525.25514455617</v>
      </c>
      <c r="I115" s="577">
        <f t="shared" si="46"/>
        <v>582525.25514455617</v>
      </c>
      <c r="J115" s="514">
        <f t="shared" si="37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6"/>
        <v/>
      </c>
      <c r="C116" s="507">
        <f>IF(D93="","-",+C115+1)</f>
        <v>2032</v>
      </c>
      <c r="D116" s="374">
        <f>IF(F115+SUM(E$99:E115)=D$92,F115,D$92-SUM(E$99:E115))</f>
        <v>3599656.9998462242</v>
      </c>
      <c r="E116" s="522">
        <f t="shared" si="42"/>
        <v>130409.38636363637</v>
      </c>
      <c r="F116" s="523">
        <f t="shared" si="43"/>
        <v>3469247.613482588</v>
      </c>
      <c r="G116" s="523">
        <f t="shared" si="44"/>
        <v>3534452.3066644063</v>
      </c>
      <c r="H116" s="526">
        <f t="shared" si="45"/>
        <v>566437.29386483144</v>
      </c>
      <c r="I116" s="577">
        <f t="shared" si="46"/>
        <v>566437.29386483144</v>
      </c>
      <c r="J116" s="514">
        <f t="shared" si="37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6"/>
        <v/>
      </c>
      <c r="C117" s="507">
        <f>IF(D93="","-",+C116+1)</f>
        <v>2033</v>
      </c>
      <c r="D117" s="374">
        <f>IF(F116+SUM(E$99:E116)=D$92,F116,D$92-SUM(E$99:E116))</f>
        <v>3469247.613482588</v>
      </c>
      <c r="E117" s="522">
        <f t="shared" si="42"/>
        <v>130409.38636363637</v>
      </c>
      <c r="F117" s="523">
        <f t="shared" si="43"/>
        <v>3338838.2271189517</v>
      </c>
      <c r="G117" s="523">
        <f t="shared" si="44"/>
        <v>3404042.9203007696</v>
      </c>
      <c r="H117" s="526">
        <f t="shared" si="45"/>
        <v>550349.33258510649</v>
      </c>
      <c r="I117" s="577">
        <f t="shared" si="46"/>
        <v>550349.33258510649</v>
      </c>
      <c r="J117" s="514">
        <f t="shared" si="37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6"/>
        <v/>
      </c>
      <c r="C118" s="507">
        <f>IF(D93="","-",+C117+1)</f>
        <v>2034</v>
      </c>
      <c r="D118" s="374">
        <f>IF(F117+SUM(E$99:E117)=D$92,F117,D$92-SUM(E$99:E117))</f>
        <v>3338838.2271189517</v>
      </c>
      <c r="E118" s="522">
        <f t="shared" si="42"/>
        <v>130409.38636363637</v>
      </c>
      <c r="F118" s="523">
        <f t="shared" si="43"/>
        <v>3208428.8407553155</v>
      </c>
      <c r="G118" s="523">
        <f t="shared" si="44"/>
        <v>3273633.5339371338</v>
      </c>
      <c r="H118" s="526">
        <f t="shared" si="45"/>
        <v>534261.37130538165</v>
      </c>
      <c r="I118" s="577">
        <f t="shared" si="46"/>
        <v>534261.37130538165</v>
      </c>
      <c r="J118" s="514">
        <f t="shared" si="37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6"/>
        <v/>
      </c>
      <c r="C119" s="507">
        <f>IF(D93="","-",+C118+1)</f>
        <v>2035</v>
      </c>
      <c r="D119" s="374">
        <f>IF(F118+SUM(E$99:E118)=D$92,F118,D$92-SUM(E$99:E118))</f>
        <v>3208428.8407553155</v>
      </c>
      <c r="E119" s="522">
        <f t="shared" si="42"/>
        <v>130409.38636363637</v>
      </c>
      <c r="F119" s="523">
        <f t="shared" si="43"/>
        <v>3078019.4543916793</v>
      </c>
      <c r="G119" s="523">
        <f t="shared" si="44"/>
        <v>3143224.1475734971</v>
      </c>
      <c r="H119" s="526">
        <f t="shared" si="45"/>
        <v>518173.41002565675</v>
      </c>
      <c r="I119" s="577">
        <f t="shared" si="46"/>
        <v>518173.41002565675</v>
      </c>
      <c r="J119" s="514">
        <f t="shared" si="37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6"/>
        <v/>
      </c>
      <c r="C120" s="507">
        <f>IF(D93="","-",+C119+1)</f>
        <v>2036</v>
      </c>
      <c r="D120" s="374">
        <f>IF(F119+SUM(E$99:E119)=D$92,F119,D$92-SUM(E$99:E119))</f>
        <v>3078019.4543916793</v>
      </c>
      <c r="E120" s="522">
        <f t="shared" si="42"/>
        <v>130409.38636363637</v>
      </c>
      <c r="F120" s="523">
        <f t="shared" si="43"/>
        <v>2947610.068028043</v>
      </c>
      <c r="G120" s="523">
        <f t="shared" si="44"/>
        <v>3012814.7612098614</v>
      </c>
      <c r="H120" s="526">
        <f t="shared" si="45"/>
        <v>502085.44874593196</v>
      </c>
      <c r="I120" s="577">
        <f t="shared" si="46"/>
        <v>502085.44874593196</v>
      </c>
      <c r="J120" s="514">
        <f t="shared" si="37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6"/>
        <v/>
      </c>
      <c r="C121" s="507">
        <f>IF(D93="","-",+C120+1)</f>
        <v>2037</v>
      </c>
      <c r="D121" s="374">
        <f>IF(F120+SUM(E$99:E120)=D$92,F120,D$92-SUM(E$99:E120))</f>
        <v>2947610.068028043</v>
      </c>
      <c r="E121" s="522">
        <f t="shared" si="42"/>
        <v>130409.38636363637</v>
      </c>
      <c r="F121" s="523">
        <f t="shared" si="43"/>
        <v>2817200.6816644068</v>
      </c>
      <c r="G121" s="523">
        <f t="shared" si="44"/>
        <v>2882405.3748462247</v>
      </c>
      <c r="H121" s="526">
        <f t="shared" si="45"/>
        <v>485997.48746620701</v>
      </c>
      <c r="I121" s="577">
        <f t="shared" si="46"/>
        <v>485997.48746620701</v>
      </c>
      <c r="J121" s="514">
        <f t="shared" si="37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6"/>
        <v/>
      </c>
      <c r="C122" s="507">
        <f>IF(D93="","-",+C121+1)</f>
        <v>2038</v>
      </c>
      <c r="D122" s="374">
        <f>IF(F121+SUM(E$99:E121)=D$92,F121,D$92-SUM(E$99:E121))</f>
        <v>2817200.6816644068</v>
      </c>
      <c r="E122" s="522">
        <f t="shared" si="42"/>
        <v>130409.38636363637</v>
      </c>
      <c r="F122" s="523">
        <f t="shared" si="43"/>
        <v>2686791.2953007706</v>
      </c>
      <c r="G122" s="523">
        <f t="shared" si="44"/>
        <v>2751995.9884825889</v>
      </c>
      <c r="H122" s="526">
        <f t="shared" si="45"/>
        <v>469909.52618648222</v>
      </c>
      <c r="I122" s="577">
        <f t="shared" si="46"/>
        <v>469909.52618648222</v>
      </c>
      <c r="J122" s="514">
        <f t="shared" si="37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6"/>
        <v/>
      </c>
      <c r="C123" s="507">
        <f>IF(D93="","-",+C122+1)</f>
        <v>2039</v>
      </c>
      <c r="D123" s="374">
        <f>IF(F122+SUM(E$99:E122)=D$92,F122,D$92-SUM(E$99:E122))</f>
        <v>2686791.2953007706</v>
      </c>
      <c r="E123" s="522">
        <f t="shared" si="42"/>
        <v>130409.38636363637</v>
      </c>
      <c r="F123" s="523">
        <f t="shared" si="43"/>
        <v>2556381.9089371343</v>
      </c>
      <c r="G123" s="523">
        <f t="shared" si="44"/>
        <v>2621586.6021189522</v>
      </c>
      <c r="H123" s="526">
        <f t="shared" si="45"/>
        <v>453821.56490675732</v>
      </c>
      <c r="I123" s="577">
        <f t="shared" si="46"/>
        <v>453821.56490675732</v>
      </c>
      <c r="J123" s="514">
        <f t="shared" si="37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6"/>
        <v/>
      </c>
      <c r="C124" s="507">
        <f>IF(D93="","-",+C123+1)</f>
        <v>2040</v>
      </c>
      <c r="D124" s="374">
        <f>IF(F123+SUM(E$99:E123)=D$92,F123,D$92-SUM(E$99:E123))</f>
        <v>2556381.9089371343</v>
      </c>
      <c r="E124" s="522">
        <f t="shared" si="42"/>
        <v>130409.38636363637</v>
      </c>
      <c r="F124" s="523">
        <f t="shared" si="43"/>
        <v>2425972.5225734981</v>
      </c>
      <c r="G124" s="523">
        <f t="shared" si="44"/>
        <v>2491177.2157553164</v>
      </c>
      <c r="H124" s="526">
        <f t="shared" si="45"/>
        <v>437733.60362703248</v>
      </c>
      <c r="I124" s="577">
        <f t="shared" si="46"/>
        <v>437733.60362703248</v>
      </c>
      <c r="J124" s="514">
        <f t="shared" si="37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6"/>
        <v/>
      </c>
      <c r="C125" s="507">
        <f>IF(D93="","-",+C124+1)</f>
        <v>2041</v>
      </c>
      <c r="D125" s="374">
        <f>IF(F124+SUM(E$99:E124)=D$92,F124,D$92-SUM(E$99:E124))</f>
        <v>2425972.5225734981</v>
      </c>
      <c r="E125" s="522">
        <f t="shared" si="42"/>
        <v>130409.38636363637</v>
      </c>
      <c r="F125" s="523">
        <f t="shared" si="43"/>
        <v>2295563.1362098618</v>
      </c>
      <c r="G125" s="523">
        <f t="shared" si="44"/>
        <v>2360767.8293916797</v>
      </c>
      <c r="H125" s="526">
        <f t="shared" si="45"/>
        <v>421645.64234730758</v>
      </c>
      <c r="I125" s="577">
        <f t="shared" si="46"/>
        <v>421645.64234730758</v>
      </c>
      <c r="J125" s="514">
        <f t="shared" si="37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6"/>
        <v/>
      </c>
      <c r="C126" s="507">
        <f>IF(D93="","-",+C125+1)</f>
        <v>2042</v>
      </c>
      <c r="D126" s="374">
        <f>IF(F125+SUM(E$99:E125)=D$92,F125,D$92-SUM(E$99:E125))</f>
        <v>2295563.1362098618</v>
      </c>
      <c r="E126" s="522">
        <f t="shared" si="42"/>
        <v>130409.38636363637</v>
      </c>
      <c r="F126" s="523">
        <f t="shared" si="43"/>
        <v>2165153.7498462256</v>
      </c>
      <c r="G126" s="523">
        <f t="shared" si="44"/>
        <v>2230358.443028044</v>
      </c>
      <c r="H126" s="526">
        <f t="shared" si="45"/>
        <v>405557.6810675828</v>
      </c>
      <c r="I126" s="577">
        <f t="shared" si="46"/>
        <v>405557.6810675828</v>
      </c>
      <c r="J126" s="514">
        <f t="shared" si="37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6"/>
        <v/>
      </c>
      <c r="C127" s="507">
        <f>IF(D93="","-",+C126+1)</f>
        <v>2043</v>
      </c>
      <c r="D127" s="374">
        <f>IF(F126+SUM(E$99:E126)=D$92,F126,D$92-SUM(E$99:E126))</f>
        <v>2165153.7498462256</v>
      </c>
      <c r="E127" s="522">
        <f t="shared" si="42"/>
        <v>130409.38636363637</v>
      </c>
      <c r="F127" s="523">
        <f t="shared" si="43"/>
        <v>2034744.3634825891</v>
      </c>
      <c r="G127" s="523">
        <f t="shared" si="44"/>
        <v>2099949.0566644073</v>
      </c>
      <c r="H127" s="526">
        <f t="shared" si="45"/>
        <v>389469.7197878579</v>
      </c>
      <c r="I127" s="577">
        <f t="shared" si="46"/>
        <v>389469.7197878579</v>
      </c>
      <c r="J127" s="514">
        <f t="shared" si="37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6"/>
        <v/>
      </c>
      <c r="C128" s="507">
        <f>IF(D93="","-",+C127+1)</f>
        <v>2044</v>
      </c>
      <c r="D128" s="374">
        <f>IF(F127+SUM(E$99:E127)=D$92,F127,D$92-SUM(E$99:E127))</f>
        <v>2034744.3634825891</v>
      </c>
      <c r="E128" s="522">
        <f t="shared" si="42"/>
        <v>130409.38636363637</v>
      </c>
      <c r="F128" s="523">
        <f t="shared" si="43"/>
        <v>1904334.9771189527</v>
      </c>
      <c r="G128" s="523">
        <f t="shared" si="44"/>
        <v>1969539.670300771</v>
      </c>
      <c r="H128" s="526">
        <f t="shared" si="45"/>
        <v>373381.758508133</v>
      </c>
      <c r="I128" s="577">
        <f t="shared" si="46"/>
        <v>373381.758508133</v>
      </c>
      <c r="J128" s="514">
        <f t="shared" si="37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6"/>
        <v/>
      </c>
      <c r="C129" s="507">
        <f>IF(D93="","-",+C128+1)</f>
        <v>2045</v>
      </c>
      <c r="D129" s="374">
        <f>IF(F128+SUM(E$99:E128)=D$92,F128,D$92-SUM(E$99:E128))</f>
        <v>1904334.9771189527</v>
      </c>
      <c r="E129" s="522">
        <f t="shared" si="42"/>
        <v>130409.38636363637</v>
      </c>
      <c r="F129" s="523">
        <f t="shared" si="43"/>
        <v>1773925.5907553162</v>
      </c>
      <c r="G129" s="523">
        <f t="shared" si="44"/>
        <v>1839130.2839371343</v>
      </c>
      <c r="H129" s="526">
        <f t="shared" si="45"/>
        <v>357293.7972284081</v>
      </c>
      <c r="I129" s="577">
        <f t="shared" si="46"/>
        <v>357293.7972284081</v>
      </c>
      <c r="J129" s="514">
        <f t="shared" si="37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6"/>
        <v/>
      </c>
      <c r="C130" s="507">
        <f>IF(D93="","-",+C129+1)</f>
        <v>2046</v>
      </c>
      <c r="D130" s="374">
        <f>IF(F129+SUM(E$99:E129)=D$92,F129,D$92-SUM(E$99:E129))</f>
        <v>1773925.5907553162</v>
      </c>
      <c r="E130" s="522">
        <f t="shared" si="42"/>
        <v>130409.38636363637</v>
      </c>
      <c r="F130" s="523">
        <f t="shared" si="43"/>
        <v>1643516.2043916797</v>
      </c>
      <c r="G130" s="523">
        <f t="shared" si="44"/>
        <v>1708720.8975734981</v>
      </c>
      <c r="H130" s="526">
        <f t="shared" si="45"/>
        <v>341205.83594868326</v>
      </c>
      <c r="I130" s="577">
        <f t="shared" si="46"/>
        <v>341205.83594868326</v>
      </c>
      <c r="J130" s="514">
        <f t="shared" si="37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6"/>
        <v/>
      </c>
      <c r="C131" s="507">
        <f>IF(D93="","-",+C130+1)</f>
        <v>2047</v>
      </c>
      <c r="D131" s="374">
        <f>IF(F130+SUM(E$99:E130)=D$92,F130,D$92-SUM(E$99:E130))</f>
        <v>1643516.2043916797</v>
      </c>
      <c r="E131" s="522">
        <f t="shared" si="42"/>
        <v>130409.38636363637</v>
      </c>
      <c r="F131" s="523">
        <f t="shared" si="43"/>
        <v>1513106.8180280433</v>
      </c>
      <c r="G131" s="523">
        <f t="shared" si="44"/>
        <v>1578311.5112098614</v>
      </c>
      <c r="H131" s="526">
        <f t="shared" si="45"/>
        <v>325117.87466895831</v>
      </c>
      <c r="I131" s="577">
        <f t="shared" si="46"/>
        <v>325117.87466895831</v>
      </c>
      <c r="J131" s="514">
        <f t="shared" si="37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6"/>
        <v/>
      </c>
      <c r="C132" s="507">
        <f>IF(D93="","-",+C131+1)</f>
        <v>2048</v>
      </c>
      <c r="D132" s="374">
        <f>IF(F131+SUM(E$99:E131)=D$92,F131,D$92-SUM(E$99:E131))</f>
        <v>1513106.8180280433</v>
      </c>
      <c r="E132" s="522">
        <f t="shared" si="42"/>
        <v>130409.38636363637</v>
      </c>
      <c r="F132" s="523">
        <f t="shared" si="43"/>
        <v>1382697.4316644068</v>
      </c>
      <c r="G132" s="523">
        <f t="shared" si="44"/>
        <v>1447902.1248462251</v>
      </c>
      <c r="H132" s="526">
        <f t="shared" si="45"/>
        <v>309029.91338923346</v>
      </c>
      <c r="I132" s="577">
        <f t="shared" si="46"/>
        <v>309029.91338923346</v>
      </c>
      <c r="J132" s="514">
        <f t="shared" si="37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6"/>
        <v/>
      </c>
      <c r="C133" s="507">
        <f>IF(D93="","-",+C132+1)</f>
        <v>2049</v>
      </c>
      <c r="D133" s="374">
        <f>IF(F132+SUM(E$99:E132)=D$92,F132,D$92-SUM(E$99:E132))</f>
        <v>1382697.4316644068</v>
      </c>
      <c r="E133" s="522">
        <f t="shared" si="42"/>
        <v>130409.38636363637</v>
      </c>
      <c r="F133" s="523">
        <f t="shared" si="43"/>
        <v>1252288.0453007703</v>
      </c>
      <c r="G133" s="523">
        <f t="shared" si="44"/>
        <v>1317492.7384825884</v>
      </c>
      <c r="H133" s="526">
        <f t="shared" si="45"/>
        <v>292941.95210950857</v>
      </c>
      <c r="I133" s="577">
        <f t="shared" si="46"/>
        <v>292941.95210950857</v>
      </c>
      <c r="J133" s="514">
        <f t="shared" si="37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6"/>
        <v/>
      </c>
      <c r="C134" s="507">
        <f>IF(D93="","-",+C133+1)</f>
        <v>2050</v>
      </c>
      <c r="D134" s="374">
        <f>IF(F133+SUM(E$99:E133)=D$92,F133,D$92-SUM(E$99:E133))</f>
        <v>1252288.0453007703</v>
      </c>
      <c r="E134" s="522">
        <f t="shared" si="42"/>
        <v>130409.38636363637</v>
      </c>
      <c r="F134" s="523">
        <f t="shared" si="43"/>
        <v>1121878.6589371338</v>
      </c>
      <c r="G134" s="523">
        <f t="shared" si="44"/>
        <v>1187083.3521189522</v>
      </c>
      <c r="H134" s="526">
        <f t="shared" si="45"/>
        <v>276853.99082978367</v>
      </c>
      <c r="I134" s="577">
        <f t="shared" si="46"/>
        <v>276853.99082978367</v>
      </c>
      <c r="J134" s="514">
        <f t="shared" si="37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6"/>
        <v/>
      </c>
      <c r="C135" s="507">
        <f>IF(D93="","-",+C134+1)</f>
        <v>2051</v>
      </c>
      <c r="D135" s="374">
        <f>IF(F134+SUM(E$99:E134)=D$92,F134,D$92-SUM(E$99:E134))</f>
        <v>1121878.6589371338</v>
      </c>
      <c r="E135" s="522">
        <f t="shared" si="42"/>
        <v>130409.38636363637</v>
      </c>
      <c r="F135" s="523">
        <f t="shared" si="43"/>
        <v>991469.2725734975</v>
      </c>
      <c r="G135" s="523">
        <f t="shared" si="44"/>
        <v>1056673.9657553157</v>
      </c>
      <c r="H135" s="526">
        <f t="shared" si="45"/>
        <v>260766.0295500588</v>
      </c>
      <c r="I135" s="577">
        <f t="shared" si="46"/>
        <v>260766.0295500588</v>
      </c>
      <c r="J135" s="514">
        <f t="shared" si="37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6"/>
        <v/>
      </c>
      <c r="C136" s="507">
        <f>IF(D93="","-",+C135+1)</f>
        <v>2052</v>
      </c>
      <c r="D136" s="374">
        <f>IF(F135+SUM(E$99:E135)=D$92,F135,D$92-SUM(E$99:E135))</f>
        <v>991469.2725734975</v>
      </c>
      <c r="E136" s="522">
        <f t="shared" si="42"/>
        <v>130409.38636363637</v>
      </c>
      <c r="F136" s="523">
        <f t="shared" si="43"/>
        <v>861059.88620986114</v>
      </c>
      <c r="G136" s="523">
        <f t="shared" si="44"/>
        <v>926264.57939167926</v>
      </c>
      <c r="H136" s="526">
        <f t="shared" si="45"/>
        <v>244678.06827033393</v>
      </c>
      <c r="I136" s="577">
        <f t="shared" si="46"/>
        <v>244678.06827033393</v>
      </c>
      <c r="J136" s="514">
        <f t="shared" si="37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6"/>
        <v/>
      </c>
      <c r="C137" s="507">
        <f>IF(D93="","-",+C136+1)</f>
        <v>2053</v>
      </c>
      <c r="D137" s="374">
        <f>IF(F136+SUM(E$99:E136)=D$92,F136,D$92-SUM(E$99:E136))</f>
        <v>861059.88620986114</v>
      </c>
      <c r="E137" s="522">
        <f t="shared" si="42"/>
        <v>130409.38636363637</v>
      </c>
      <c r="F137" s="523">
        <f t="shared" si="43"/>
        <v>730650.49984622479</v>
      </c>
      <c r="G137" s="523">
        <f t="shared" si="44"/>
        <v>795855.19302804302</v>
      </c>
      <c r="H137" s="526">
        <f t="shared" si="45"/>
        <v>228590.10699060906</v>
      </c>
      <c r="I137" s="577">
        <f t="shared" si="46"/>
        <v>228590.10699060906</v>
      </c>
      <c r="J137" s="514">
        <f t="shared" si="37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6"/>
        <v/>
      </c>
      <c r="C138" s="507">
        <f>IF(D93="","-",+C137+1)</f>
        <v>2054</v>
      </c>
      <c r="D138" s="374">
        <f>IF(F137+SUM(E$99:E137)=D$92,F137,D$92-SUM(E$99:E137))</f>
        <v>730650.49984622479</v>
      </c>
      <c r="E138" s="522">
        <f t="shared" si="42"/>
        <v>130409.38636363637</v>
      </c>
      <c r="F138" s="523">
        <f t="shared" si="43"/>
        <v>600241.11348258844</v>
      </c>
      <c r="G138" s="523">
        <f t="shared" si="44"/>
        <v>665445.80666440655</v>
      </c>
      <c r="H138" s="526">
        <f t="shared" si="45"/>
        <v>212502.14571088416</v>
      </c>
      <c r="I138" s="577">
        <f t="shared" si="46"/>
        <v>212502.14571088416</v>
      </c>
      <c r="J138" s="514">
        <f t="shared" si="37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6"/>
        <v/>
      </c>
      <c r="C139" s="507">
        <f>IF(D93="","-",+C138+1)</f>
        <v>2055</v>
      </c>
      <c r="D139" s="374">
        <f>IF(F138+SUM(E$99:E138)=D$92,F138,D$92-SUM(E$99:E138))</f>
        <v>600241.11348258844</v>
      </c>
      <c r="E139" s="522">
        <f t="shared" si="42"/>
        <v>130409.38636363637</v>
      </c>
      <c r="F139" s="523">
        <f t="shared" si="43"/>
        <v>469831.72711895208</v>
      </c>
      <c r="G139" s="523">
        <f t="shared" si="44"/>
        <v>535036.42030077032</v>
      </c>
      <c r="H139" s="526">
        <f t="shared" si="45"/>
        <v>196414.18443115929</v>
      </c>
      <c r="I139" s="577">
        <f t="shared" si="46"/>
        <v>196414.18443115929</v>
      </c>
      <c r="J139" s="514">
        <f t="shared" si="37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6"/>
        <v/>
      </c>
      <c r="C140" s="507">
        <f>IF(D93="","-",+C139+1)</f>
        <v>2056</v>
      </c>
      <c r="D140" s="374">
        <f>IF(F139+SUM(E$99:E139)=D$92,F139,D$92-SUM(E$99:E139))</f>
        <v>469831.72711895208</v>
      </c>
      <c r="E140" s="522">
        <f t="shared" si="42"/>
        <v>130409.38636363637</v>
      </c>
      <c r="F140" s="523">
        <f t="shared" si="43"/>
        <v>339422.34075531573</v>
      </c>
      <c r="G140" s="523">
        <f t="shared" si="44"/>
        <v>404627.03393713391</v>
      </c>
      <c r="H140" s="526">
        <f t="shared" si="45"/>
        <v>180326.22315143442</v>
      </c>
      <c r="I140" s="577">
        <f t="shared" si="46"/>
        <v>180326.22315143442</v>
      </c>
      <c r="J140" s="514">
        <f t="shared" si="37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6"/>
        <v/>
      </c>
      <c r="C141" s="507">
        <f>IF(D93="","-",+C140+1)</f>
        <v>2057</v>
      </c>
      <c r="D141" s="374">
        <f>IF(F140+SUM(E$99:E140)=D$92,F140,D$92-SUM(E$99:E140))</f>
        <v>339422.34075531573</v>
      </c>
      <c r="E141" s="522">
        <f t="shared" si="42"/>
        <v>130409.38636363637</v>
      </c>
      <c r="F141" s="523">
        <f t="shared" si="43"/>
        <v>209012.95439167938</v>
      </c>
      <c r="G141" s="523">
        <f t="shared" si="44"/>
        <v>274217.64757349755</v>
      </c>
      <c r="H141" s="526">
        <f t="shared" si="45"/>
        <v>164238.26187170955</v>
      </c>
      <c r="I141" s="577">
        <f t="shared" si="46"/>
        <v>164238.26187170955</v>
      </c>
      <c r="J141" s="514">
        <f t="shared" si="37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6"/>
        <v/>
      </c>
      <c r="C142" s="507">
        <f>IF(D93="","-",+C141+1)</f>
        <v>2058</v>
      </c>
      <c r="D142" s="374">
        <f>IF(F141+SUM(E$99:E141)=D$92,F141,D$92-SUM(E$99:E141))</f>
        <v>209012.95439167938</v>
      </c>
      <c r="E142" s="522">
        <f t="shared" si="42"/>
        <v>130409.38636363637</v>
      </c>
      <c r="F142" s="523">
        <f t="shared" si="43"/>
        <v>78603.56802804301</v>
      </c>
      <c r="G142" s="523">
        <f t="shared" si="44"/>
        <v>143808.2612098612</v>
      </c>
      <c r="H142" s="526">
        <f t="shared" si="45"/>
        <v>148150.30059198468</v>
      </c>
      <c r="I142" s="577">
        <f t="shared" si="46"/>
        <v>148150.30059198468</v>
      </c>
      <c r="J142" s="514">
        <f t="shared" si="37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6"/>
        <v/>
      </c>
      <c r="C143" s="507">
        <f>IF(D93="","-",+C142+1)</f>
        <v>2059</v>
      </c>
      <c r="D143" s="374">
        <f>IF(F142+SUM(E$99:E142)=D$92,F142,D$92-SUM(E$99:E142))</f>
        <v>78603.56802804301</v>
      </c>
      <c r="E143" s="522">
        <f t="shared" si="42"/>
        <v>78603.56802804301</v>
      </c>
      <c r="F143" s="523">
        <f t="shared" si="43"/>
        <v>0</v>
      </c>
      <c r="G143" s="523">
        <f t="shared" si="44"/>
        <v>39301.784014021505</v>
      </c>
      <c r="H143" s="526">
        <f t="shared" si="45"/>
        <v>83452.034822285947</v>
      </c>
      <c r="I143" s="577">
        <f t="shared" si="46"/>
        <v>83452.034822285947</v>
      </c>
      <c r="J143" s="514">
        <f t="shared" si="37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2"/>
        <v>0</v>
      </c>
      <c r="F144" s="523">
        <f t="shared" si="43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37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2"/>
        <v>0</v>
      </c>
      <c r="F145" s="523">
        <f t="shared" si="43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37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2"/>
        <v>0</v>
      </c>
      <c r="F146" s="523">
        <f t="shared" si="43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37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2"/>
        <v>0</v>
      </c>
      <c r="F147" s="523">
        <f t="shared" si="43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37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2"/>
        <v>0</v>
      </c>
      <c r="F148" s="523">
        <f t="shared" si="43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37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2"/>
        <v>0</v>
      </c>
      <c r="F149" s="523">
        <f t="shared" si="43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37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7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7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7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7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2"/>
        <v>0</v>
      </c>
      <c r="F154" s="523">
        <f t="shared" si="43"/>
        <v>0</v>
      </c>
      <c r="G154" s="523">
        <f t="shared" si="44"/>
        <v>0</v>
      </c>
      <c r="H154" s="526">
        <f t="shared" si="45"/>
        <v>0</v>
      </c>
      <c r="I154" s="577">
        <f t="shared" si="46"/>
        <v>0</v>
      </c>
      <c r="J154" s="514">
        <f t="shared" si="37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5738013.0000000019</v>
      </c>
      <c r="F155" s="375"/>
      <c r="G155" s="375"/>
      <c r="H155" s="375">
        <f>SUM(H99:H154)</f>
        <v>21098915.701015424</v>
      </c>
      <c r="I155" s="375">
        <f>SUM(I99:I154)</f>
        <v>21098915.701015424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topLeftCell="A10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1602372.5265525933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1602372.5265525933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469</v>
      </c>
      <c r="E9" s="637" t="s">
        <v>400</v>
      </c>
      <c r="F9" s="478"/>
      <c r="G9" s="672" t="s">
        <v>568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322137.20930232556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11828525.989303946</v>
      </c>
      <c r="E24" s="630">
        <v>329807.14285714284</v>
      </c>
      <c r="F24" s="631">
        <v>11498718.846446803</v>
      </c>
      <c r="G24" s="630">
        <v>1641312.6320202737</v>
      </c>
      <c r="H24" s="639">
        <v>1641312.6320202737</v>
      </c>
      <c r="I24" s="511">
        <f t="shared" si="3"/>
        <v>0</v>
      </c>
      <c r="J24" s="511"/>
      <c r="K24" s="518">
        <f t="shared" ref="K24" si="10">G24</f>
        <v>1641312.6320202737</v>
      </c>
      <c r="L24" s="519">
        <f t="shared" ref="L24" si="11">IF(K24&lt;&gt;0,+G24-K24,0)</f>
        <v>0</v>
      </c>
      <c r="M24" s="518">
        <f t="shared" ref="M24" si="12">H24</f>
        <v>1641312.6320202737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631">
        <v>11498718.846446803</v>
      </c>
      <c r="E25" s="630">
        <v>329807.14285714284</v>
      </c>
      <c r="F25" s="631">
        <v>11168911.703589659</v>
      </c>
      <c r="G25" s="630">
        <v>1761571.6221046289</v>
      </c>
      <c r="H25" s="639">
        <v>1761571.6221046289</v>
      </c>
      <c r="I25" s="511">
        <f t="shared" si="3"/>
        <v>0</v>
      </c>
      <c r="J25" s="511"/>
      <c r="K25" s="518">
        <f t="shared" ref="K25" si="13">G25</f>
        <v>1761571.6221046289</v>
      </c>
      <c r="L25" s="519">
        <f t="shared" ref="L25" si="14">IF(K25&lt;&gt;0,+G25-K25,0)</f>
        <v>0</v>
      </c>
      <c r="M25" s="518">
        <f t="shared" ref="M25" si="15">H25</f>
        <v>1761571.6221046289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3">
      <c r="B26" s="195" t="str">
        <f t="shared" si="4"/>
        <v/>
      </c>
      <c r="C26" s="669">
        <f>IF(D11="","-",+C25+1)</f>
        <v>2024</v>
      </c>
      <c r="D26" s="631">
        <v>11168911.703589659</v>
      </c>
      <c r="E26" s="630">
        <v>314815.90909090912</v>
      </c>
      <c r="F26" s="631">
        <v>10854095.794498751</v>
      </c>
      <c r="G26" s="630">
        <v>1630989.3674118209</v>
      </c>
      <c r="H26" s="639">
        <v>1630989.3674118209</v>
      </c>
      <c r="I26" s="511">
        <f t="shared" si="3"/>
        <v>0</v>
      </c>
      <c r="J26" s="511"/>
      <c r="K26" s="518">
        <f t="shared" ref="K26" si="18">G26</f>
        <v>1630989.3674118209</v>
      </c>
      <c r="L26" s="519">
        <f t="shared" ref="L26" si="19">IF(K26&lt;&gt;0,+G26-K26,0)</f>
        <v>0</v>
      </c>
      <c r="M26" s="518">
        <f t="shared" ref="M26" si="20">H26</f>
        <v>1630989.3674118209</v>
      </c>
      <c r="N26" s="514">
        <f t="shared" ref="N26" si="21">IF(M26&lt;&gt;0,+H26-M26,0)</f>
        <v>0</v>
      </c>
      <c r="O26" s="514">
        <f t="shared" ref="O26" si="22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10854095.794498751</v>
      </c>
      <c r="E27" s="522">
        <f t="shared" ref="E27:E72" si="23">IF(+$I$14&lt;F26,$I$14,D27)</f>
        <v>322137.20930232556</v>
      </c>
      <c r="F27" s="523">
        <f t="shared" ref="F27:F72" si="24">+D27-E27</f>
        <v>10531958.585196426</v>
      </c>
      <c r="G27" s="524">
        <f t="shared" ref="G27:G50" si="25">+I$12*((D27+F27)/2)+E27</f>
        <v>1602372.5265525933</v>
      </c>
      <c r="H27" s="491">
        <f t="shared" ref="H27:H50" si="26">+I$13*((D27+F27)/2)+E27</f>
        <v>1602372.5265525933</v>
      </c>
      <c r="I27" s="511">
        <f t="shared" si="3"/>
        <v>0</v>
      </c>
      <c r="J27" s="511"/>
      <c r="K27" s="525"/>
      <c r="L27" s="514">
        <f t="shared" ref="L27:L72" si="27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10531958.585196426</v>
      </c>
      <c r="E28" s="522">
        <f t="shared" si="23"/>
        <v>322137.20930232556</v>
      </c>
      <c r="F28" s="523">
        <f t="shared" si="24"/>
        <v>10209821.375894101</v>
      </c>
      <c r="G28" s="524">
        <f t="shared" si="25"/>
        <v>1563804.2684693409</v>
      </c>
      <c r="H28" s="491">
        <f t="shared" si="26"/>
        <v>1563804.2684693409</v>
      </c>
      <c r="I28" s="511">
        <f t="shared" si="3"/>
        <v>0</v>
      </c>
      <c r="J28" s="511"/>
      <c r="K28" s="525"/>
      <c r="L28" s="514">
        <f t="shared" si="2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10209821.375894101</v>
      </c>
      <c r="E29" s="522">
        <f t="shared" si="23"/>
        <v>322137.20930232556</v>
      </c>
      <c r="F29" s="523">
        <f t="shared" si="24"/>
        <v>9887684.1665917765</v>
      </c>
      <c r="G29" s="524">
        <f t="shared" si="25"/>
        <v>1525236.0103860884</v>
      </c>
      <c r="H29" s="491">
        <f t="shared" si="26"/>
        <v>1525236.0103860884</v>
      </c>
      <c r="I29" s="511">
        <f t="shared" si="3"/>
        <v>0</v>
      </c>
      <c r="J29" s="511"/>
      <c r="K29" s="525"/>
      <c r="L29" s="514">
        <f t="shared" si="2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9887684.1665917765</v>
      </c>
      <c r="E30" s="522">
        <f t="shared" si="23"/>
        <v>322137.20930232556</v>
      </c>
      <c r="F30" s="523">
        <f t="shared" si="24"/>
        <v>9565546.9572894517</v>
      </c>
      <c r="G30" s="524">
        <f t="shared" si="25"/>
        <v>1486667.7523028359</v>
      </c>
      <c r="H30" s="491">
        <f t="shared" si="26"/>
        <v>1486667.7523028359</v>
      </c>
      <c r="I30" s="511">
        <f t="shared" si="3"/>
        <v>0</v>
      </c>
      <c r="J30" s="511"/>
      <c r="K30" s="525"/>
      <c r="L30" s="514">
        <f t="shared" si="2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9565546.9572894517</v>
      </c>
      <c r="E31" s="522">
        <f t="shared" si="23"/>
        <v>322137.20930232556</v>
      </c>
      <c r="F31" s="523">
        <f t="shared" si="24"/>
        <v>9243409.7479871269</v>
      </c>
      <c r="G31" s="524">
        <f t="shared" si="25"/>
        <v>1448099.4942195835</v>
      </c>
      <c r="H31" s="491">
        <f t="shared" si="26"/>
        <v>1448099.4942195835</v>
      </c>
      <c r="I31" s="511">
        <f t="shared" si="3"/>
        <v>0</v>
      </c>
      <c r="J31" s="511"/>
      <c r="K31" s="525"/>
      <c r="L31" s="514">
        <f t="shared" si="2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9243409.7479871269</v>
      </c>
      <c r="E32" s="522">
        <f t="shared" si="23"/>
        <v>322137.20930232556</v>
      </c>
      <c r="F32" s="523">
        <f t="shared" si="24"/>
        <v>8921272.5386848021</v>
      </c>
      <c r="G32" s="524">
        <f t="shared" si="25"/>
        <v>1409531.236136331</v>
      </c>
      <c r="H32" s="491">
        <f t="shared" si="26"/>
        <v>1409531.236136331</v>
      </c>
      <c r="I32" s="511">
        <f t="shared" si="3"/>
        <v>0</v>
      </c>
      <c r="J32" s="511"/>
      <c r="K32" s="525"/>
      <c r="L32" s="514">
        <f t="shared" si="2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8921272.5386848021</v>
      </c>
      <c r="E33" s="522">
        <f t="shared" si="23"/>
        <v>322137.20930232556</v>
      </c>
      <c r="F33" s="523">
        <f t="shared" si="24"/>
        <v>8599135.3293824773</v>
      </c>
      <c r="G33" s="524">
        <f t="shared" si="25"/>
        <v>1370962.9780530785</v>
      </c>
      <c r="H33" s="491">
        <f t="shared" si="26"/>
        <v>1370962.9780530785</v>
      </c>
      <c r="I33" s="511">
        <f t="shared" si="3"/>
        <v>0</v>
      </c>
      <c r="J33" s="511"/>
      <c r="K33" s="525"/>
      <c r="L33" s="514">
        <f t="shared" si="2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8599135.3293824773</v>
      </c>
      <c r="E34" s="522">
        <f t="shared" si="23"/>
        <v>322137.20930232556</v>
      </c>
      <c r="F34" s="523">
        <f t="shared" si="24"/>
        <v>8276998.1200801516</v>
      </c>
      <c r="G34" s="524">
        <f t="shared" si="25"/>
        <v>1332394.7199698261</v>
      </c>
      <c r="H34" s="491">
        <f t="shared" si="26"/>
        <v>1332394.7199698261</v>
      </c>
      <c r="I34" s="511">
        <f t="shared" si="3"/>
        <v>0</v>
      </c>
      <c r="J34" s="511"/>
      <c r="K34" s="525"/>
      <c r="L34" s="514">
        <f t="shared" si="2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8276998.1200801516</v>
      </c>
      <c r="E35" s="522">
        <f t="shared" si="23"/>
        <v>322137.20930232556</v>
      </c>
      <c r="F35" s="523">
        <f t="shared" si="24"/>
        <v>7954860.9107778259</v>
      </c>
      <c r="G35" s="524">
        <f t="shared" si="25"/>
        <v>1293826.4618865734</v>
      </c>
      <c r="H35" s="491">
        <f t="shared" si="26"/>
        <v>1293826.4618865734</v>
      </c>
      <c r="I35" s="511">
        <f t="shared" si="3"/>
        <v>0</v>
      </c>
      <c r="J35" s="511"/>
      <c r="K35" s="525"/>
      <c r="L35" s="514">
        <f t="shared" si="2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7954860.9107778259</v>
      </c>
      <c r="E36" s="522">
        <f t="shared" si="23"/>
        <v>322137.20930232556</v>
      </c>
      <c r="F36" s="523">
        <f t="shared" si="24"/>
        <v>7632723.7014755001</v>
      </c>
      <c r="G36" s="524">
        <f t="shared" si="25"/>
        <v>1255258.2038033209</v>
      </c>
      <c r="H36" s="491">
        <f t="shared" si="26"/>
        <v>1255258.2038033209</v>
      </c>
      <c r="I36" s="511">
        <f t="shared" si="3"/>
        <v>0</v>
      </c>
      <c r="J36" s="511"/>
      <c r="K36" s="525"/>
      <c r="L36" s="514">
        <f t="shared" si="2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7632723.7014755001</v>
      </c>
      <c r="E37" s="522">
        <f t="shared" si="23"/>
        <v>322137.20930232556</v>
      </c>
      <c r="F37" s="523">
        <f t="shared" si="24"/>
        <v>7310586.4921731744</v>
      </c>
      <c r="G37" s="524">
        <f t="shared" si="25"/>
        <v>1216689.9457200682</v>
      </c>
      <c r="H37" s="491">
        <f t="shared" si="26"/>
        <v>1216689.9457200682</v>
      </c>
      <c r="I37" s="511">
        <f t="shared" si="3"/>
        <v>0</v>
      </c>
      <c r="J37" s="511"/>
      <c r="K37" s="525"/>
      <c r="L37" s="514">
        <f t="shared" si="2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7310586.4921731744</v>
      </c>
      <c r="E38" s="522">
        <f t="shared" si="23"/>
        <v>322137.20930232556</v>
      </c>
      <c r="F38" s="523">
        <f t="shared" si="24"/>
        <v>6988449.2828708487</v>
      </c>
      <c r="G38" s="524">
        <f t="shared" si="25"/>
        <v>1178121.6876368157</v>
      </c>
      <c r="H38" s="491">
        <f t="shared" si="26"/>
        <v>1178121.6876368157</v>
      </c>
      <c r="I38" s="511">
        <f t="shared" si="3"/>
        <v>0</v>
      </c>
      <c r="J38" s="511"/>
      <c r="K38" s="525"/>
      <c r="L38" s="514">
        <f t="shared" si="2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6988449.2828708487</v>
      </c>
      <c r="E39" s="522">
        <f t="shared" si="23"/>
        <v>322137.20930232556</v>
      </c>
      <c r="F39" s="523">
        <f t="shared" si="24"/>
        <v>6666312.0735685229</v>
      </c>
      <c r="G39" s="524">
        <f t="shared" si="25"/>
        <v>1139553.429553563</v>
      </c>
      <c r="H39" s="491">
        <f t="shared" si="26"/>
        <v>1139553.429553563</v>
      </c>
      <c r="I39" s="511">
        <f t="shared" si="3"/>
        <v>0</v>
      </c>
      <c r="J39" s="511"/>
      <c r="K39" s="525"/>
      <c r="L39" s="514">
        <f t="shared" si="2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6666312.0735685229</v>
      </c>
      <c r="E40" s="522">
        <f t="shared" si="23"/>
        <v>322137.20930232556</v>
      </c>
      <c r="F40" s="523">
        <f t="shared" si="24"/>
        <v>6344174.8642661972</v>
      </c>
      <c r="G40" s="524">
        <f t="shared" si="25"/>
        <v>1100985.1714703105</v>
      </c>
      <c r="H40" s="491">
        <f t="shared" si="26"/>
        <v>1100985.1714703105</v>
      </c>
      <c r="I40" s="511">
        <f t="shared" si="3"/>
        <v>0</v>
      </c>
      <c r="J40" s="511"/>
      <c r="K40" s="525"/>
      <c r="L40" s="514">
        <f t="shared" si="2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6344174.8642661972</v>
      </c>
      <c r="E41" s="522">
        <f t="shared" si="23"/>
        <v>322137.20930232556</v>
      </c>
      <c r="F41" s="523">
        <f t="shared" si="24"/>
        <v>6022037.6549638715</v>
      </c>
      <c r="G41" s="524">
        <f t="shared" si="25"/>
        <v>1062416.9133870578</v>
      </c>
      <c r="H41" s="491">
        <f t="shared" si="26"/>
        <v>1062416.9133870578</v>
      </c>
      <c r="I41" s="511">
        <f t="shared" si="3"/>
        <v>0</v>
      </c>
      <c r="J41" s="511"/>
      <c r="K41" s="525"/>
      <c r="L41" s="514">
        <f t="shared" si="2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6022037.6549638715</v>
      </c>
      <c r="E42" s="522">
        <f t="shared" si="23"/>
        <v>322137.20930232556</v>
      </c>
      <c r="F42" s="523">
        <f t="shared" si="24"/>
        <v>5699900.4456615457</v>
      </c>
      <c r="G42" s="524">
        <f t="shared" si="25"/>
        <v>1023848.6553038054</v>
      </c>
      <c r="H42" s="491">
        <f t="shared" si="26"/>
        <v>1023848.6553038054</v>
      </c>
      <c r="I42" s="511">
        <f t="shared" si="3"/>
        <v>0</v>
      </c>
      <c r="J42" s="511"/>
      <c r="K42" s="525"/>
      <c r="L42" s="514">
        <f t="shared" si="2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5699900.4456615457</v>
      </c>
      <c r="E43" s="522">
        <f t="shared" si="23"/>
        <v>322137.20930232556</v>
      </c>
      <c r="F43" s="523">
        <f t="shared" si="24"/>
        <v>5377763.23635922</v>
      </c>
      <c r="G43" s="524">
        <f t="shared" si="25"/>
        <v>985280.39722055267</v>
      </c>
      <c r="H43" s="491">
        <f t="shared" si="26"/>
        <v>985280.39722055267</v>
      </c>
      <c r="I43" s="511">
        <f t="shared" si="3"/>
        <v>0</v>
      </c>
      <c r="J43" s="511"/>
      <c r="K43" s="525"/>
      <c r="L43" s="514">
        <f t="shared" si="2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5377763.23635922</v>
      </c>
      <c r="E44" s="522">
        <f t="shared" si="23"/>
        <v>322137.20930232556</v>
      </c>
      <c r="F44" s="523">
        <f t="shared" si="24"/>
        <v>5055626.0270568943</v>
      </c>
      <c r="G44" s="524">
        <f t="shared" si="25"/>
        <v>946712.1391373002</v>
      </c>
      <c r="H44" s="491">
        <f t="shared" si="26"/>
        <v>946712.1391373002</v>
      </c>
      <c r="I44" s="511">
        <f t="shared" si="3"/>
        <v>0</v>
      </c>
      <c r="J44" s="511"/>
      <c r="K44" s="525"/>
      <c r="L44" s="514">
        <f t="shared" si="2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5055626.0270568943</v>
      </c>
      <c r="E45" s="522">
        <f t="shared" si="23"/>
        <v>322137.20930232556</v>
      </c>
      <c r="F45" s="523">
        <f t="shared" si="24"/>
        <v>4733488.8177545685</v>
      </c>
      <c r="G45" s="524">
        <f t="shared" si="25"/>
        <v>908143.8810540475</v>
      </c>
      <c r="H45" s="491">
        <f t="shared" si="26"/>
        <v>908143.8810540475</v>
      </c>
      <c r="I45" s="511">
        <f t="shared" si="3"/>
        <v>0</v>
      </c>
      <c r="J45" s="511"/>
      <c r="K45" s="525"/>
      <c r="L45" s="514">
        <f t="shared" si="2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4733488.8177545685</v>
      </c>
      <c r="E46" s="522">
        <f t="shared" si="23"/>
        <v>322137.20930232556</v>
      </c>
      <c r="F46" s="523">
        <f t="shared" si="24"/>
        <v>4411351.6084522428</v>
      </c>
      <c r="G46" s="524">
        <f t="shared" si="25"/>
        <v>869575.62297079503</v>
      </c>
      <c r="H46" s="491">
        <f t="shared" si="26"/>
        <v>869575.62297079503</v>
      </c>
      <c r="I46" s="511">
        <f t="shared" si="3"/>
        <v>0</v>
      </c>
      <c r="J46" s="511"/>
      <c r="K46" s="525"/>
      <c r="L46" s="514">
        <f t="shared" si="2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4411351.6084522428</v>
      </c>
      <c r="E47" s="522">
        <f t="shared" si="23"/>
        <v>322137.20930232556</v>
      </c>
      <c r="F47" s="523">
        <f t="shared" si="24"/>
        <v>4089214.3991499171</v>
      </c>
      <c r="G47" s="524">
        <f t="shared" si="25"/>
        <v>831007.36488754232</v>
      </c>
      <c r="H47" s="491">
        <f t="shared" si="26"/>
        <v>831007.36488754232</v>
      </c>
      <c r="I47" s="511">
        <f t="shared" si="3"/>
        <v>0</v>
      </c>
      <c r="J47" s="511"/>
      <c r="K47" s="525"/>
      <c r="L47" s="514">
        <f t="shared" si="2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4089214.3991499171</v>
      </c>
      <c r="E48" s="522">
        <f t="shared" si="23"/>
        <v>322137.20930232556</v>
      </c>
      <c r="F48" s="523">
        <f t="shared" si="24"/>
        <v>3767077.1898475913</v>
      </c>
      <c r="G48" s="524">
        <f t="shared" si="25"/>
        <v>792439.10680428986</v>
      </c>
      <c r="H48" s="491">
        <f t="shared" si="26"/>
        <v>792439.10680428986</v>
      </c>
      <c r="I48" s="511">
        <f t="shared" si="3"/>
        <v>0</v>
      </c>
      <c r="J48" s="511"/>
      <c r="K48" s="525"/>
      <c r="L48" s="514">
        <f t="shared" si="2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3767077.1898475913</v>
      </c>
      <c r="E49" s="522">
        <f t="shared" si="23"/>
        <v>322137.20930232556</v>
      </c>
      <c r="F49" s="523">
        <f t="shared" si="24"/>
        <v>3444939.9805452656</v>
      </c>
      <c r="G49" s="524">
        <f t="shared" si="25"/>
        <v>753870.84872103727</v>
      </c>
      <c r="H49" s="491">
        <f t="shared" si="26"/>
        <v>753870.84872103727</v>
      </c>
      <c r="I49" s="511">
        <f t="shared" si="3"/>
        <v>0</v>
      </c>
      <c r="J49" s="511"/>
      <c r="K49" s="525"/>
      <c r="L49" s="514">
        <f t="shared" si="2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3444939.9805452656</v>
      </c>
      <c r="E50" s="522">
        <f t="shared" si="23"/>
        <v>322137.20930232556</v>
      </c>
      <c r="F50" s="523">
        <f t="shared" si="24"/>
        <v>3122802.7712429399</v>
      </c>
      <c r="G50" s="524">
        <f t="shared" si="25"/>
        <v>715302.59063778468</v>
      </c>
      <c r="H50" s="491">
        <f t="shared" si="26"/>
        <v>715302.59063778468</v>
      </c>
      <c r="I50" s="511">
        <f t="shared" si="3"/>
        <v>0</v>
      </c>
      <c r="J50" s="511"/>
      <c r="K50" s="525"/>
      <c r="L50" s="514">
        <f t="shared" si="2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3122802.7712429399</v>
      </c>
      <c r="E51" s="522">
        <f t="shared" si="23"/>
        <v>322137.20930232556</v>
      </c>
      <c r="F51" s="523">
        <f t="shared" si="24"/>
        <v>2800665.5619406141</v>
      </c>
      <c r="G51" s="524">
        <f t="shared" ref="G51:G72" si="28">+I$12*((D51+F51)/2)+E51</f>
        <v>676734.3325545321</v>
      </c>
      <c r="H51" s="491">
        <f t="shared" ref="H51:H72" si="29">+I$13*((D51+F51)/2)+E51</f>
        <v>676734.3325545321</v>
      </c>
      <c r="I51" s="511">
        <f t="shared" si="3"/>
        <v>0</v>
      </c>
      <c r="J51" s="511"/>
      <c r="K51" s="525"/>
      <c r="L51" s="514">
        <f t="shared" si="2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2800665.5619406141</v>
      </c>
      <c r="E52" s="522">
        <f t="shared" si="23"/>
        <v>322137.20930232556</v>
      </c>
      <c r="F52" s="523">
        <f t="shared" si="24"/>
        <v>2478528.3526382884</v>
      </c>
      <c r="G52" s="524">
        <f t="shared" si="28"/>
        <v>638166.07447127951</v>
      </c>
      <c r="H52" s="491">
        <f t="shared" si="29"/>
        <v>638166.07447127951</v>
      </c>
      <c r="I52" s="511">
        <f t="shared" si="3"/>
        <v>0</v>
      </c>
      <c r="J52" s="511"/>
      <c r="K52" s="525"/>
      <c r="L52" s="514">
        <f t="shared" si="2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2478528.3526382884</v>
      </c>
      <c r="E53" s="522">
        <f t="shared" si="23"/>
        <v>322137.20930232556</v>
      </c>
      <c r="F53" s="523">
        <f t="shared" si="24"/>
        <v>2156391.1433359627</v>
      </c>
      <c r="G53" s="524">
        <f t="shared" si="28"/>
        <v>599597.81638802693</v>
      </c>
      <c r="H53" s="491">
        <f t="shared" si="29"/>
        <v>599597.81638802693</v>
      </c>
      <c r="I53" s="511">
        <f t="shared" si="3"/>
        <v>0</v>
      </c>
      <c r="J53" s="511"/>
      <c r="K53" s="525"/>
      <c r="L53" s="514">
        <f t="shared" si="2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2156391.1433359627</v>
      </c>
      <c r="E54" s="522">
        <f t="shared" si="23"/>
        <v>322137.20930232556</v>
      </c>
      <c r="F54" s="523">
        <f t="shared" si="24"/>
        <v>1834253.9340336372</v>
      </c>
      <c r="G54" s="524">
        <f t="shared" si="28"/>
        <v>561029.55830477434</v>
      </c>
      <c r="H54" s="491">
        <f t="shared" si="29"/>
        <v>561029.55830477434</v>
      </c>
      <c r="I54" s="511">
        <f t="shared" si="3"/>
        <v>0</v>
      </c>
      <c r="J54" s="511"/>
      <c r="K54" s="525"/>
      <c r="L54" s="514">
        <f t="shared" si="2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1834253.9340336372</v>
      </c>
      <c r="E55" s="522">
        <f t="shared" si="23"/>
        <v>322137.20930232556</v>
      </c>
      <c r="F55" s="523">
        <f t="shared" si="24"/>
        <v>1512116.7247313117</v>
      </c>
      <c r="G55" s="524">
        <f t="shared" si="28"/>
        <v>522461.30022152181</v>
      </c>
      <c r="H55" s="491">
        <f t="shared" si="29"/>
        <v>522461.30022152181</v>
      </c>
      <c r="I55" s="511">
        <f t="shared" si="3"/>
        <v>0</v>
      </c>
      <c r="J55" s="511"/>
      <c r="K55" s="525"/>
      <c r="L55" s="514">
        <f t="shared" si="2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1512116.7247313117</v>
      </c>
      <c r="E56" s="522">
        <f t="shared" si="23"/>
        <v>322137.20930232556</v>
      </c>
      <c r="F56" s="523">
        <f t="shared" si="24"/>
        <v>1189979.5154289862</v>
      </c>
      <c r="G56" s="524">
        <f t="shared" si="28"/>
        <v>483893.04213826923</v>
      </c>
      <c r="H56" s="491">
        <f t="shared" si="29"/>
        <v>483893.04213826923</v>
      </c>
      <c r="I56" s="511">
        <f t="shared" si="3"/>
        <v>0</v>
      </c>
      <c r="J56" s="511"/>
      <c r="K56" s="525"/>
      <c r="L56" s="514">
        <f t="shared" si="2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1189979.5154289862</v>
      </c>
      <c r="E57" s="522">
        <f t="shared" si="23"/>
        <v>322137.20930232556</v>
      </c>
      <c r="F57" s="523">
        <f t="shared" si="24"/>
        <v>867842.30612666067</v>
      </c>
      <c r="G57" s="524">
        <f t="shared" si="28"/>
        <v>445324.7840550167</v>
      </c>
      <c r="H57" s="491">
        <f t="shared" si="29"/>
        <v>445324.7840550167</v>
      </c>
      <c r="I57" s="511">
        <f t="shared" si="3"/>
        <v>0</v>
      </c>
      <c r="J57" s="511"/>
      <c r="K57" s="525"/>
      <c r="L57" s="514">
        <f t="shared" si="2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867842.30612666067</v>
      </c>
      <c r="E58" s="522">
        <f t="shared" si="23"/>
        <v>322137.20930232556</v>
      </c>
      <c r="F58" s="523">
        <f t="shared" si="24"/>
        <v>545705.09682433517</v>
      </c>
      <c r="G58" s="524">
        <f t="shared" si="28"/>
        <v>406756.52597176412</v>
      </c>
      <c r="H58" s="491">
        <f t="shared" si="29"/>
        <v>406756.52597176412</v>
      </c>
      <c r="I58" s="511">
        <f t="shared" si="3"/>
        <v>0</v>
      </c>
      <c r="J58" s="511"/>
      <c r="K58" s="525"/>
      <c r="L58" s="514">
        <f t="shared" si="2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545705.09682433517</v>
      </c>
      <c r="E59" s="522">
        <f t="shared" si="23"/>
        <v>322137.20930232556</v>
      </c>
      <c r="F59" s="523">
        <f t="shared" si="24"/>
        <v>223567.88752200961</v>
      </c>
      <c r="G59" s="524">
        <f t="shared" si="28"/>
        <v>368188.26788851159</v>
      </c>
      <c r="H59" s="491">
        <f t="shared" si="29"/>
        <v>368188.26788851159</v>
      </c>
      <c r="I59" s="511">
        <f t="shared" si="3"/>
        <v>0</v>
      </c>
      <c r="J59" s="511"/>
      <c r="K59" s="525"/>
      <c r="L59" s="514">
        <f t="shared" si="2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223567.88752200961</v>
      </c>
      <c r="E60" s="522">
        <f t="shared" si="23"/>
        <v>223567.88752200961</v>
      </c>
      <c r="F60" s="523">
        <f t="shared" si="24"/>
        <v>0</v>
      </c>
      <c r="G60" s="524">
        <f t="shared" si="28"/>
        <v>236951.35229428948</v>
      </c>
      <c r="H60" s="491">
        <f t="shared" si="29"/>
        <v>236951.35229428948</v>
      </c>
      <c r="I60" s="511">
        <f t="shared" si="3"/>
        <v>0</v>
      </c>
      <c r="J60" s="511"/>
      <c r="K60" s="525"/>
      <c r="L60" s="514">
        <f t="shared" si="2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3"/>
        <v>0</v>
      </c>
      <c r="F61" s="523">
        <f t="shared" si="24"/>
        <v>0</v>
      </c>
      <c r="G61" s="524">
        <f t="shared" si="28"/>
        <v>0</v>
      </c>
      <c r="H61" s="491">
        <f t="shared" si="29"/>
        <v>0</v>
      </c>
      <c r="I61" s="511">
        <f t="shared" si="3"/>
        <v>0</v>
      </c>
      <c r="J61" s="511"/>
      <c r="K61" s="525"/>
      <c r="L61" s="514">
        <f t="shared" si="2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3"/>
        <v>0</v>
      </c>
      <c r="F62" s="523">
        <f t="shared" si="24"/>
        <v>0</v>
      </c>
      <c r="G62" s="524">
        <f t="shared" si="28"/>
        <v>0</v>
      </c>
      <c r="H62" s="491">
        <f t="shared" si="29"/>
        <v>0</v>
      </c>
      <c r="I62" s="511">
        <f t="shared" si="3"/>
        <v>0</v>
      </c>
      <c r="J62" s="511"/>
      <c r="K62" s="525"/>
      <c r="L62" s="514">
        <f t="shared" si="2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3"/>
        <v>0</v>
      </c>
      <c r="F63" s="523">
        <f t="shared" si="24"/>
        <v>0</v>
      </c>
      <c r="G63" s="524">
        <f t="shared" si="28"/>
        <v>0</v>
      </c>
      <c r="H63" s="491">
        <f t="shared" si="29"/>
        <v>0</v>
      </c>
      <c r="I63" s="511">
        <f t="shared" si="3"/>
        <v>0</v>
      </c>
      <c r="J63" s="511"/>
      <c r="K63" s="525"/>
      <c r="L63" s="514">
        <f t="shared" si="2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3"/>
        <v>0</v>
      </c>
      <c r="F64" s="523">
        <f t="shared" si="24"/>
        <v>0</v>
      </c>
      <c r="G64" s="524">
        <f t="shared" si="28"/>
        <v>0</v>
      </c>
      <c r="H64" s="491">
        <f t="shared" si="29"/>
        <v>0</v>
      </c>
      <c r="I64" s="511">
        <f t="shared" si="3"/>
        <v>0</v>
      </c>
      <c r="J64" s="511"/>
      <c r="K64" s="525"/>
      <c r="L64" s="514">
        <f t="shared" si="2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3"/>
        <v>0</v>
      </c>
      <c r="F65" s="523">
        <f t="shared" si="24"/>
        <v>0</v>
      </c>
      <c r="G65" s="524">
        <f t="shared" si="28"/>
        <v>0</v>
      </c>
      <c r="H65" s="491">
        <f t="shared" si="29"/>
        <v>0</v>
      </c>
      <c r="I65" s="511">
        <f t="shared" si="3"/>
        <v>0</v>
      </c>
      <c r="J65" s="511"/>
      <c r="K65" s="525"/>
      <c r="L65" s="514">
        <f t="shared" si="2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3"/>
        <v>0</v>
      </c>
      <c r="F66" s="523">
        <f t="shared" si="24"/>
        <v>0</v>
      </c>
      <c r="G66" s="524">
        <f t="shared" si="28"/>
        <v>0</v>
      </c>
      <c r="H66" s="491">
        <f t="shared" si="29"/>
        <v>0</v>
      </c>
      <c r="I66" s="511">
        <f t="shared" si="3"/>
        <v>0</v>
      </c>
      <c r="J66" s="511"/>
      <c r="K66" s="525"/>
      <c r="L66" s="514">
        <f t="shared" si="2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3"/>
        <v>0</v>
      </c>
      <c r="F67" s="523">
        <f t="shared" si="24"/>
        <v>0</v>
      </c>
      <c r="G67" s="524">
        <f t="shared" si="28"/>
        <v>0</v>
      </c>
      <c r="H67" s="491">
        <f t="shared" si="29"/>
        <v>0</v>
      </c>
      <c r="I67" s="511">
        <f t="shared" si="3"/>
        <v>0</v>
      </c>
      <c r="J67" s="511"/>
      <c r="K67" s="525"/>
      <c r="L67" s="514">
        <f t="shared" si="2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3"/>
        <v>0</v>
      </c>
      <c r="F68" s="523">
        <f t="shared" si="24"/>
        <v>0</v>
      </c>
      <c r="G68" s="524">
        <f t="shared" si="28"/>
        <v>0</v>
      </c>
      <c r="H68" s="491">
        <f t="shared" si="29"/>
        <v>0</v>
      </c>
      <c r="I68" s="511">
        <f t="shared" si="3"/>
        <v>0</v>
      </c>
      <c r="J68" s="511"/>
      <c r="K68" s="525"/>
      <c r="L68" s="514">
        <f t="shared" si="2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3"/>
        <v>0</v>
      </c>
      <c r="F69" s="523">
        <f t="shared" si="24"/>
        <v>0</v>
      </c>
      <c r="G69" s="524">
        <f t="shared" si="28"/>
        <v>0</v>
      </c>
      <c r="H69" s="491">
        <f t="shared" si="29"/>
        <v>0</v>
      </c>
      <c r="I69" s="511">
        <f t="shared" si="3"/>
        <v>0</v>
      </c>
      <c r="J69" s="511"/>
      <c r="K69" s="525"/>
      <c r="L69" s="514">
        <f t="shared" si="2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3"/>
        <v>0</v>
      </c>
      <c r="F70" s="523">
        <f t="shared" si="24"/>
        <v>0</v>
      </c>
      <c r="G70" s="524">
        <f t="shared" si="28"/>
        <v>0</v>
      </c>
      <c r="H70" s="491">
        <f t="shared" si="29"/>
        <v>0</v>
      </c>
      <c r="I70" s="511">
        <f t="shared" si="3"/>
        <v>0</v>
      </c>
      <c r="J70" s="511"/>
      <c r="K70" s="525"/>
      <c r="L70" s="514">
        <f t="shared" si="2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3"/>
        <v>0</v>
      </c>
      <c r="F71" s="523">
        <f t="shared" si="24"/>
        <v>0</v>
      </c>
      <c r="G71" s="524">
        <f t="shared" si="28"/>
        <v>0</v>
      </c>
      <c r="H71" s="491">
        <f t="shared" si="29"/>
        <v>0</v>
      </c>
      <c r="I71" s="511">
        <f t="shared" si="3"/>
        <v>0</v>
      </c>
      <c r="J71" s="511"/>
      <c r="K71" s="525"/>
      <c r="L71" s="514">
        <f t="shared" si="2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3"/>
        <v>0</v>
      </c>
      <c r="F72" s="523">
        <f t="shared" si="24"/>
        <v>0</v>
      </c>
      <c r="G72" s="524">
        <f t="shared" si="28"/>
        <v>0</v>
      </c>
      <c r="H72" s="491">
        <f t="shared" si="29"/>
        <v>0</v>
      </c>
      <c r="I72" s="511">
        <f t="shared" si="3"/>
        <v>0</v>
      </c>
      <c r="J72" s="511"/>
      <c r="K72" s="532"/>
      <c r="L72" s="533">
        <f t="shared" si="2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13851899.999999993</v>
      </c>
      <c r="F73" s="375"/>
      <c r="G73" s="375">
        <f>SUM(G17:G72)</f>
        <v>50837322.361853451</v>
      </c>
      <c r="H73" s="375">
        <f>SUM(H17:H72)</f>
        <v>50837322.361853451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1761571.6221046289</v>
      </c>
      <c r="N87" s="546">
        <f>IF(J92&lt;D11,0,VLOOKUP(J92,C17:O72,11))</f>
        <v>1761571.6221046289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1716934.5941997194</v>
      </c>
      <c r="N88" s="550">
        <f>IF(J92&lt;D11,0,VLOOKUP(J92,C99:P154,7))</f>
        <v>1716934.5941997194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-44637.02790490957</v>
      </c>
      <c r="N89" s="555">
        <f>+N88-N87</f>
        <v>-44637.02790490957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TP2012172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314815.90909090912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30">+H99</f>
        <v>939916.21761685633</v>
      </c>
      <c r="M99" s="513">
        <f t="shared" ref="M99:M130" si="31">IF(L99&lt;&gt;0,+H99-L99,0)</f>
        <v>0</v>
      </c>
      <c r="N99" s="512">
        <f t="shared" ref="N99:N104" si="32">+I99</f>
        <v>939916.21761685633</v>
      </c>
      <c r="O99" s="513">
        <f t="shared" ref="O99:O130" si="33">IF(N99&lt;&gt;0,+I99-N99,0)</f>
        <v>0</v>
      </c>
      <c r="P99" s="513">
        <f t="shared" ref="P99:P130" si="3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30"/>
        <v>2056692.9921555684</v>
      </c>
      <c r="M100" s="514">
        <f t="shared" ref="M100:M105" si="35">IF(L100&lt;&gt;0,+H100-L100,0)</f>
        <v>0</v>
      </c>
      <c r="N100" s="518">
        <f t="shared" si="32"/>
        <v>2056692.9921555684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6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37">+I101-H101</f>
        <v>0</v>
      </c>
      <c r="K101" s="514"/>
      <c r="L101" s="518">
        <f t="shared" si="30"/>
        <v>1949911.8027709834</v>
      </c>
      <c r="M101" s="514">
        <f t="shared" si="35"/>
        <v>0</v>
      </c>
      <c r="N101" s="518">
        <f t="shared" si="32"/>
        <v>1949911.8027709834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6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37"/>
        <v>0</v>
      </c>
      <c r="K102" s="514"/>
      <c r="L102" s="518">
        <f t="shared" si="30"/>
        <v>1703460.9834722793</v>
      </c>
      <c r="M102" s="514">
        <f t="shared" si="35"/>
        <v>0</v>
      </c>
      <c r="N102" s="518">
        <f t="shared" si="32"/>
        <v>1703460.9834722793</v>
      </c>
      <c r="O102" s="514">
        <f>IF(N102&lt;&gt;0,+I102-N102,0)</f>
        <v>0</v>
      </c>
      <c r="P102" s="514">
        <f t="shared" si="34"/>
        <v>0</v>
      </c>
    </row>
    <row r="103" spans="1:16" ht="12.5">
      <c r="B103" s="195" t="str">
        <f t="shared" si="36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37"/>
        <v>0</v>
      </c>
      <c r="K103" s="514"/>
      <c r="L103" s="518">
        <f t="shared" si="30"/>
        <v>1679577.0989135858</v>
      </c>
      <c r="M103" s="514">
        <f t="shared" si="35"/>
        <v>0</v>
      </c>
      <c r="N103" s="518">
        <f t="shared" si="32"/>
        <v>1679577.0989135858</v>
      </c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6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37"/>
        <v>0</v>
      </c>
      <c r="K104" s="514"/>
      <c r="L104" s="518">
        <f t="shared" si="30"/>
        <v>1658943.8479839475</v>
      </c>
      <c r="M104" s="514">
        <f t="shared" si="35"/>
        <v>0</v>
      </c>
      <c r="N104" s="518">
        <f t="shared" si="32"/>
        <v>1658943.8479839475</v>
      </c>
      <c r="O104" s="514">
        <f t="shared" si="33"/>
        <v>0</v>
      </c>
      <c r="P104" s="514">
        <f t="shared" si="34"/>
        <v>0</v>
      </c>
    </row>
    <row r="105" spans="1:16" ht="12.5">
      <c r="B105" s="195" t="str">
        <f t="shared" si="36"/>
        <v/>
      </c>
      <c r="C105" s="507">
        <f>IF(D93="","-",+C104+1)</f>
        <v>2021</v>
      </c>
      <c r="D105" s="629">
        <v>12190672.819490585</v>
      </c>
      <c r="E105" s="630">
        <v>337851.21951219509</v>
      </c>
      <c r="F105" s="631">
        <v>11852821.599978391</v>
      </c>
      <c r="G105" s="631">
        <v>12021747.209734488</v>
      </c>
      <c r="H105" s="633">
        <v>1702490.5536625395</v>
      </c>
      <c r="I105" s="634">
        <v>1702490.5536625395</v>
      </c>
      <c r="J105" s="514">
        <f t="shared" si="37"/>
        <v>0</v>
      </c>
      <c r="K105" s="514"/>
      <c r="L105" s="518">
        <f t="shared" ref="L105" si="38">+H105</f>
        <v>1702490.5536625395</v>
      </c>
      <c r="M105" s="514">
        <f t="shared" si="35"/>
        <v>0</v>
      </c>
      <c r="N105" s="518">
        <f t="shared" ref="N105" si="39">+I105</f>
        <v>1702490.5536625395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3">
      <c r="B106" s="195" t="str">
        <f t="shared" si="36"/>
        <v/>
      </c>
      <c r="C106" s="669">
        <f>IF(D93="","-",+C105+1)</f>
        <v>2022</v>
      </c>
      <c r="D106" s="374">
        <v>11852821.599978391</v>
      </c>
      <c r="E106" s="522">
        <v>329807.14285714284</v>
      </c>
      <c r="F106" s="523">
        <v>11523014.457121247</v>
      </c>
      <c r="G106" s="523">
        <v>11687918.02854982</v>
      </c>
      <c r="H106" s="526">
        <v>1702644.784147114</v>
      </c>
      <c r="I106" s="577">
        <v>1702644.784147114</v>
      </c>
      <c r="J106" s="514">
        <f t="shared" si="37"/>
        <v>0</v>
      </c>
      <c r="K106" s="514"/>
      <c r="L106" s="525"/>
      <c r="M106" s="514">
        <f t="shared" si="31"/>
        <v>0</v>
      </c>
      <c r="N106" s="525"/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6"/>
        <v/>
      </c>
      <c r="C107" s="507">
        <f>IF(D93="","-",+C106+1)</f>
        <v>2023</v>
      </c>
      <c r="D107" s="374">
        <f>IF(F106+SUM(E$99:E106)=D$92,F106,D$92-SUM(E$99:E106))</f>
        <v>11523014.457121247</v>
      </c>
      <c r="E107" s="522">
        <f t="shared" ref="E107:E154" si="42">IF(+$J$96&lt;F106,$J$96,D107)</f>
        <v>314815.90909090912</v>
      </c>
      <c r="F107" s="523">
        <f t="shared" ref="F107:F154" si="43">+D107-E107</f>
        <v>11208198.548030339</v>
      </c>
      <c r="G107" s="523">
        <f t="shared" ref="G107:G154" si="44">+(F107+D107)/2</f>
        <v>11365606.502575792</v>
      </c>
      <c r="H107" s="526">
        <f t="shared" ref="H107:H154" si="45">+J$94*G107+E107</f>
        <v>1716934.5941997194</v>
      </c>
      <c r="I107" s="577">
        <f t="shared" ref="I107:I154" si="46">+J$95*G107+E107</f>
        <v>1716934.5941997194</v>
      </c>
      <c r="J107" s="514">
        <f t="shared" si="37"/>
        <v>0</v>
      </c>
      <c r="K107" s="514"/>
      <c r="L107" s="525"/>
      <c r="M107" s="514">
        <f t="shared" si="31"/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6"/>
        <v/>
      </c>
      <c r="C108" s="507">
        <f>IF(D93="","-",+C107+1)</f>
        <v>2024</v>
      </c>
      <c r="D108" s="374">
        <f>IF(F107+SUM(E$99:E107)=D$92,F107,D$92-SUM(E$99:E107))</f>
        <v>11208198.548030339</v>
      </c>
      <c r="E108" s="522">
        <f t="shared" si="42"/>
        <v>314815.90909090912</v>
      </c>
      <c r="F108" s="523">
        <f t="shared" si="43"/>
        <v>10893382.638939431</v>
      </c>
      <c r="G108" s="523">
        <f t="shared" si="44"/>
        <v>11050790.593484886</v>
      </c>
      <c r="H108" s="526">
        <f t="shared" si="45"/>
        <v>1678097.3118773163</v>
      </c>
      <c r="I108" s="577">
        <f t="shared" si="46"/>
        <v>1678097.3118773163</v>
      </c>
      <c r="J108" s="514">
        <f t="shared" si="37"/>
        <v>0</v>
      </c>
      <c r="K108" s="514"/>
      <c r="L108" s="525"/>
      <c r="M108" s="514">
        <f t="shared" si="31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6"/>
        <v/>
      </c>
      <c r="C109" s="507">
        <f>IF(D93="","-",+C108+1)</f>
        <v>2025</v>
      </c>
      <c r="D109" s="374">
        <f>IF(F108+SUM(E$99:E108)=D$92,F108,D$92-SUM(E$99:E108))</f>
        <v>10893382.638939431</v>
      </c>
      <c r="E109" s="522">
        <f t="shared" si="42"/>
        <v>314815.90909090912</v>
      </c>
      <c r="F109" s="523">
        <f t="shared" si="43"/>
        <v>10578566.729848523</v>
      </c>
      <c r="G109" s="523">
        <f t="shared" si="44"/>
        <v>10735974.684393976</v>
      </c>
      <c r="H109" s="526">
        <f t="shared" si="45"/>
        <v>1639260.0295549126</v>
      </c>
      <c r="I109" s="577">
        <f t="shared" si="46"/>
        <v>1639260.0295549126</v>
      </c>
      <c r="J109" s="514">
        <f t="shared" si="37"/>
        <v>0</v>
      </c>
      <c r="K109" s="514"/>
      <c r="L109" s="525"/>
      <c r="M109" s="514">
        <f t="shared" si="31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6"/>
        <v/>
      </c>
      <c r="C110" s="507">
        <f>IF(D93="","-",+C109+1)</f>
        <v>2026</v>
      </c>
      <c r="D110" s="374">
        <f>IF(F109+SUM(E$99:E109)=D$92,F109,D$92-SUM(E$99:E109))</f>
        <v>10578566.729848523</v>
      </c>
      <c r="E110" s="522">
        <f t="shared" si="42"/>
        <v>314815.90909090912</v>
      </c>
      <c r="F110" s="523">
        <f t="shared" si="43"/>
        <v>10263750.820757614</v>
      </c>
      <c r="G110" s="523">
        <f t="shared" si="44"/>
        <v>10421158.77530307</v>
      </c>
      <c r="H110" s="526">
        <f t="shared" si="45"/>
        <v>1600422.7472325095</v>
      </c>
      <c r="I110" s="577">
        <f t="shared" si="46"/>
        <v>1600422.7472325095</v>
      </c>
      <c r="J110" s="514">
        <f t="shared" si="37"/>
        <v>0</v>
      </c>
      <c r="K110" s="514"/>
      <c r="L110" s="525"/>
      <c r="M110" s="514">
        <f t="shared" si="31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6"/>
        <v/>
      </c>
      <c r="C111" s="507">
        <f>IF(D93="","-",+C110+1)</f>
        <v>2027</v>
      </c>
      <c r="D111" s="374">
        <f>IF(F110+SUM(E$99:E110)=D$92,F110,D$92-SUM(E$99:E110))</f>
        <v>10263750.820757614</v>
      </c>
      <c r="E111" s="522">
        <f t="shared" si="42"/>
        <v>314815.90909090912</v>
      </c>
      <c r="F111" s="523">
        <f t="shared" si="43"/>
        <v>9948934.9116667062</v>
      </c>
      <c r="G111" s="523">
        <f t="shared" si="44"/>
        <v>10106342.866212159</v>
      </c>
      <c r="H111" s="526">
        <f t="shared" si="45"/>
        <v>1561585.464910106</v>
      </c>
      <c r="I111" s="577">
        <f t="shared" si="46"/>
        <v>1561585.464910106</v>
      </c>
      <c r="J111" s="514">
        <f t="shared" si="37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6"/>
        <v/>
      </c>
      <c r="C112" s="507">
        <f>IF(D93="","-",+C111+1)</f>
        <v>2028</v>
      </c>
      <c r="D112" s="374">
        <f>IF(F111+SUM(E$99:E111)=D$92,F111,D$92-SUM(E$99:E111))</f>
        <v>9948934.9116667062</v>
      </c>
      <c r="E112" s="522">
        <f t="shared" si="42"/>
        <v>314815.90909090912</v>
      </c>
      <c r="F112" s="523">
        <f t="shared" si="43"/>
        <v>9634119.002575798</v>
      </c>
      <c r="G112" s="523">
        <f t="shared" si="44"/>
        <v>9791526.957121253</v>
      </c>
      <c r="H112" s="526">
        <f t="shared" si="45"/>
        <v>1522748.182587703</v>
      </c>
      <c r="I112" s="577">
        <f t="shared" si="46"/>
        <v>1522748.182587703</v>
      </c>
      <c r="J112" s="514">
        <f t="shared" si="37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6"/>
        <v/>
      </c>
      <c r="C113" s="507">
        <f>IF(D93="","-",+C112+1)</f>
        <v>2029</v>
      </c>
      <c r="D113" s="374">
        <f>IF(F112+SUM(E$99:E112)=D$92,F112,D$92-SUM(E$99:E112))</f>
        <v>9634119.002575798</v>
      </c>
      <c r="E113" s="522">
        <f t="shared" si="42"/>
        <v>314815.90909090912</v>
      </c>
      <c r="F113" s="523">
        <f t="shared" si="43"/>
        <v>9319303.0934848897</v>
      </c>
      <c r="G113" s="523">
        <f t="shared" si="44"/>
        <v>9476711.0480303429</v>
      </c>
      <c r="H113" s="526">
        <f t="shared" si="45"/>
        <v>1483910.9002652995</v>
      </c>
      <c r="I113" s="577">
        <f t="shared" si="46"/>
        <v>1483910.9002652995</v>
      </c>
      <c r="J113" s="514">
        <f t="shared" si="37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6"/>
        <v/>
      </c>
      <c r="C114" s="507">
        <f>IF(D93="","-",+C113+1)</f>
        <v>2030</v>
      </c>
      <c r="D114" s="374">
        <f>IF(F113+SUM(E$99:E113)=D$92,F113,D$92-SUM(E$99:E113))</f>
        <v>9319303.0934848897</v>
      </c>
      <c r="E114" s="522">
        <f t="shared" si="42"/>
        <v>314815.90909090912</v>
      </c>
      <c r="F114" s="523">
        <f t="shared" si="43"/>
        <v>9004487.1843939815</v>
      </c>
      <c r="G114" s="523">
        <f t="shared" si="44"/>
        <v>9161895.1389394365</v>
      </c>
      <c r="H114" s="526">
        <f t="shared" si="45"/>
        <v>1445073.6179428964</v>
      </c>
      <c r="I114" s="577">
        <f t="shared" si="46"/>
        <v>1445073.6179428964</v>
      </c>
      <c r="J114" s="514">
        <f t="shared" si="37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6"/>
        <v/>
      </c>
      <c r="C115" s="507">
        <f>IF(D93="","-",+C114+1)</f>
        <v>2031</v>
      </c>
      <c r="D115" s="374">
        <f>IF(F114+SUM(E$99:E114)=D$92,F114,D$92-SUM(E$99:E114))</f>
        <v>9004487.1843939815</v>
      </c>
      <c r="E115" s="522">
        <f t="shared" si="42"/>
        <v>314815.90909090912</v>
      </c>
      <c r="F115" s="523">
        <f t="shared" si="43"/>
        <v>8689671.2753030732</v>
      </c>
      <c r="G115" s="523">
        <f t="shared" si="44"/>
        <v>8847079.2298485264</v>
      </c>
      <c r="H115" s="526">
        <f t="shared" si="45"/>
        <v>1406236.3356204927</v>
      </c>
      <c r="I115" s="577">
        <f t="shared" si="46"/>
        <v>1406236.3356204927</v>
      </c>
      <c r="J115" s="514">
        <f t="shared" si="37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6"/>
        <v/>
      </c>
      <c r="C116" s="507">
        <f>IF(D93="","-",+C115+1)</f>
        <v>2032</v>
      </c>
      <c r="D116" s="374">
        <f>IF(F115+SUM(E$99:E115)=D$92,F115,D$92-SUM(E$99:E115))</f>
        <v>8689671.2753030732</v>
      </c>
      <c r="E116" s="522">
        <f t="shared" si="42"/>
        <v>314815.90909090912</v>
      </c>
      <c r="F116" s="523">
        <f t="shared" si="43"/>
        <v>8374855.3662121641</v>
      </c>
      <c r="G116" s="523">
        <f t="shared" si="44"/>
        <v>8532263.3207576182</v>
      </c>
      <c r="H116" s="526">
        <f t="shared" si="45"/>
        <v>1367399.0532980894</v>
      </c>
      <c r="I116" s="577">
        <f t="shared" si="46"/>
        <v>1367399.0532980894</v>
      </c>
      <c r="J116" s="514">
        <f t="shared" si="37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6"/>
        <v/>
      </c>
      <c r="C117" s="507">
        <f>IF(D93="","-",+C116+1)</f>
        <v>2033</v>
      </c>
      <c r="D117" s="374">
        <f>IF(F116+SUM(E$99:E116)=D$92,F116,D$92-SUM(E$99:E116))</f>
        <v>8374855.3662121641</v>
      </c>
      <c r="E117" s="522">
        <f t="shared" si="42"/>
        <v>314815.90909090912</v>
      </c>
      <c r="F117" s="523">
        <f t="shared" si="43"/>
        <v>8060039.4571212549</v>
      </c>
      <c r="G117" s="523">
        <f t="shared" si="44"/>
        <v>8217447.4116667099</v>
      </c>
      <c r="H117" s="526">
        <f t="shared" si="45"/>
        <v>1328561.7709756861</v>
      </c>
      <c r="I117" s="577">
        <f t="shared" si="46"/>
        <v>1328561.7709756861</v>
      </c>
      <c r="J117" s="514">
        <f t="shared" si="37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6"/>
        <v/>
      </c>
      <c r="C118" s="507">
        <f>IF(D93="","-",+C117+1)</f>
        <v>2034</v>
      </c>
      <c r="D118" s="374">
        <f>IF(F117+SUM(E$99:E117)=D$92,F117,D$92-SUM(E$99:E117))</f>
        <v>8060039.4571212549</v>
      </c>
      <c r="E118" s="522">
        <f t="shared" si="42"/>
        <v>314815.90909090912</v>
      </c>
      <c r="F118" s="523">
        <f t="shared" si="43"/>
        <v>7745223.5480303457</v>
      </c>
      <c r="G118" s="523">
        <f t="shared" si="44"/>
        <v>7902631.5025757998</v>
      </c>
      <c r="H118" s="526">
        <f t="shared" si="45"/>
        <v>1289724.4886532826</v>
      </c>
      <c r="I118" s="577">
        <f t="shared" si="46"/>
        <v>1289724.4886532826</v>
      </c>
      <c r="J118" s="514">
        <f t="shared" si="37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6"/>
        <v/>
      </c>
      <c r="C119" s="507">
        <f>IF(D93="","-",+C118+1)</f>
        <v>2035</v>
      </c>
      <c r="D119" s="374">
        <f>IF(F118+SUM(E$99:E118)=D$92,F118,D$92-SUM(E$99:E118))</f>
        <v>7745223.5480303457</v>
      </c>
      <c r="E119" s="522">
        <f t="shared" si="42"/>
        <v>314815.90909090912</v>
      </c>
      <c r="F119" s="523">
        <f t="shared" si="43"/>
        <v>7430407.6389394365</v>
      </c>
      <c r="G119" s="523">
        <f t="shared" si="44"/>
        <v>7587815.5934848916</v>
      </c>
      <c r="H119" s="526">
        <f t="shared" si="45"/>
        <v>1250887.2063308794</v>
      </c>
      <c r="I119" s="577">
        <f t="shared" si="46"/>
        <v>1250887.2063308794</v>
      </c>
      <c r="J119" s="514">
        <f t="shared" si="37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6"/>
        <v/>
      </c>
      <c r="C120" s="507">
        <f>IF(D93="","-",+C119+1)</f>
        <v>2036</v>
      </c>
      <c r="D120" s="374">
        <f>IF(F119+SUM(E$99:E119)=D$92,F119,D$92-SUM(E$99:E119))</f>
        <v>7430407.6389394365</v>
      </c>
      <c r="E120" s="522">
        <f t="shared" si="42"/>
        <v>314815.90909090912</v>
      </c>
      <c r="F120" s="523">
        <f t="shared" si="43"/>
        <v>7115591.7298485273</v>
      </c>
      <c r="G120" s="523">
        <f t="shared" si="44"/>
        <v>7272999.6843939815</v>
      </c>
      <c r="H120" s="526">
        <f t="shared" si="45"/>
        <v>1212049.9240084756</v>
      </c>
      <c r="I120" s="577">
        <f t="shared" si="46"/>
        <v>1212049.9240084756</v>
      </c>
      <c r="J120" s="514">
        <f t="shared" si="37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6"/>
        <v/>
      </c>
      <c r="C121" s="507">
        <f>IF(D93="","-",+C120+1)</f>
        <v>2037</v>
      </c>
      <c r="D121" s="374">
        <f>IF(F120+SUM(E$99:E120)=D$92,F120,D$92-SUM(E$99:E120))</f>
        <v>7115591.7298485273</v>
      </c>
      <c r="E121" s="522">
        <f t="shared" si="42"/>
        <v>314815.90909090912</v>
      </c>
      <c r="F121" s="523">
        <f t="shared" si="43"/>
        <v>6800775.8207576182</v>
      </c>
      <c r="G121" s="523">
        <f t="shared" si="44"/>
        <v>6958183.7753030732</v>
      </c>
      <c r="H121" s="526">
        <f t="shared" si="45"/>
        <v>1173212.6416860723</v>
      </c>
      <c r="I121" s="577">
        <f t="shared" si="46"/>
        <v>1173212.6416860723</v>
      </c>
      <c r="J121" s="514">
        <f t="shared" si="37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6"/>
        <v/>
      </c>
      <c r="C122" s="507">
        <f>IF(D93="","-",+C121+1)</f>
        <v>2038</v>
      </c>
      <c r="D122" s="374">
        <f>IF(F121+SUM(E$99:E121)=D$92,F121,D$92-SUM(E$99:E121))</f>
        <v>6800775.8207576182</v>
      </c>
      <c r="E122" s="522">
        <f t="shared" si="42"/>
        <v>314815.90909090912</v>
      </c>
      <c r="F122" s="523">
        <f t="shared" si="43"/>
        <v>6485959.911666709</v>
      </c>
      <c r="G122" s="523">
        <f t="shared" si="44"/>
        <v>6643367.8662121631</v>
      </c>
      <c r="H122" s="526">
        <f t="shared" si="45"/>
        <v>1134375.3593636688</v>
      </c>
      <c r="I122" s="577">
        <f t="shared" si="46"/>
        <v>1134375.3593636688</v>
      </c>
      <c r="J122" s="514">
        <f t="shared" si="37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6"/>
        <v/>
      </c>
      <c r="C123" s="507">
        <f>IF(D93="","-",+C122+1)</f>
        <v>2039</v>
      </c>
      <c r="D123" s="374">
        <f>IF(F122+SUM(E$99:E122)=D$92,F122,D$92-SUM(E$99:E122))</f>
        <v>6485959.911666709</v>
      </c>
      <c r="E123" s="522">
        <f t="shared" si="42"/>
        <v>314815.90909090912</v>
      </c>
      <c r="F123" s="523">
        <f t="shared" si="43"/>
        <v>6171144.0025757998</v>
      </c>
      <c r="G123" s="523">
        <f t="shared" si="44"/>
        <v>6328551.9571212549</v>
      </c>
      <c r="H123" s="526">
        <f t="shared" si="45"/>
        <v>1095538.0770412656</v>
      </c>
      <c r="I123" s="577">
        <f t="shared" si="46"/>
        <v>1095538.0770412656</v>
      </c>
      <c r="J123" s="514">
        <f t="shared" si="37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6"/>
        <v/>
      </c>
      <c r="C124" s="507">
        <f>IF(D93="","-",+C123+1)</f>
        <v>2040</v>
      </c>
      <c r="D124" s="374">
        <f>IF(F123+SUM(E$99:E123)=D$92,F123,D$92-SUM(E$99:E123))</f>
        <v>6171144.0025757998</v>
      </c>
      <c r="E124" s="522">
        <f t="shared" si="42"/>
        <v>314815.90909090912</v>
      </c>
      <c r="F124" s="523">
        <f t="shared" si="43"/>
        <v>5856328.0934848906</v>
      </c>
      <c r="G124" s="523">
        <f t="shared" si="44"/>
        <v>6013736.0480303448</v>
      </c>
      <c r="H124" s="526">
        <f t="shared" si="45"/>
        <v>1056700.794718862</v>
      </c>
      <c r="I124" s="577">
        <f t="shared" si="46"/>
        <v>1056700.794718862</v>
      </c>
      <c r="J124" s="514">
        <f t="shared" si="37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6"/>
        <v/>
      </c>
      <c r="C125" s="507">
        <f>IF(D93="","-",+C124+1)</f>
        <v>2041</v>
      </c>
      <c r="D125" s="374">
        <f>IF(F124+SUM(E$99:E124)=D$92,F124,D$92-SUM(E$99:E124))</f>
        <v>5856328.0934848906</v>
      </c>
      <c r="E125" s="522">
        <f t="shared" si="42"/>
        <v>314815.90909090912</v>
      </c>
      <c r="F125" s="523">
        <f t="shared" si="43"/>
        <v>5541512.1843939815</v>
      </c>
      <c r="G125" s="523">
        <f t="shared" si="44"/>
        <v>5698920.1389394365</v>
      </c>
      <c r="H125" s="526">
        <f t="shared" si="45"/>
        <v>1017863.5123964588</v>
      </c>
      <c r="I125" s="577">
        <f t="shared" si="46"/>
        <v>1017863.5123964588</v>
      </c>
      <c r="J125" s="514">
        <f t="shared" si="37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6"/>
        <v/>
      </c>
      <c r="C126" s="507">
        <f>IF(D93="","-",+C125+1)</f>
        <v>2042</v>
      </c>
      <c r="D126" s="374">
        <f>IF(F125+SUM(E$99:E125)=D$92,F125,D$92-SUM(E$99:E125))</f>
        <v>5541512.1843939815</v>
      </c>
      <c r="E126" s="522">
        <f t="shared" si="42"/>
        <v>314815.90909090912</v>
      </c>
      <c r="F126" s="523">
        <f t="shared" si="43"/>
        <v>5226696.2753030723</v>
      </c>
      <c r="G126" s="523">
        <f t="shared" si="44"/>
        <v>5384104.2298485264</v>
      </c>
      <c r="H126" s="526">
        <f t="shared" si="45"/>
        <v>979026.23007405526</v>
      </c>
      <c r="I126" s="577">
        <f t="shared" si="46"/>
        <v>979026.23007405526</v>
      </c>
      <c r="J126" s="514">
        <f t="shared" si="37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6"/>
        <v/>
      </c>
      <c r="C127" s="507">
        <f>IF(D93="","-",+C126+1)</f>
        <v>2043</v>
      </c>
      <c r="D127" s="374">
        <f>IF(F126+SUM(E$99:E126)=D$92,F126,D$92-SUM(E$99:E126))</f>
        <v>5226696.2753030723</v>
      </c>
      <c r="E127" s="522">
        <f t="shared" si="42"/>
        <v>314815.90909090912</v>
      </c>
      <c r="F127" s="523">
        <f t="shared" si="43"/>
        <v>4911880.3662121631</v>
      </c>
      <c r="G127" s="523">
        <f t="shared" si="44"/>
        <v>5069288.3207576182</v>
      </c>
      <c r="H127" s="526">
        <f t="shared" si="45"/>
        <v>940188.94775165175</v>
      </c>
      <c r="I127" s="577">
        <f t="shared" si="46"/>
        <v>940188.94775165175</v>
      </c>
      <c r="J127" s="514">
        <f t="shared" si="37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6"/>
        <v/>
      </c>
      <c r="C128" s="507">
        <f>IF(D93="","-",+C127+1)</f>
        <v>2044</v>
      </c>
      <c r="D128" s="374">
        <f>IF(F127+SUM(E$99:E127)=D$92,F127,D$92-SUM(E$99:E127))</f>
        <v>4911880.3662121631</v>
      </c>
      <c r="E128" s="522">
        <f t="shared" si="42"/>
        <v>314815.90909090912</v>
      </c>
      <c r="F128" s="523">
        <f t="shared" si="43"/>
        <v>4597064.4571212539</v>
      </c>
      <c r="G128" s="523">
        <f t="shared" si="44"/>
        <v>4754472.4116667081</v>
      </c>
      <c r="H128" s="526">
        <f t="shared" si="45"/>
        <v>901351.66542924824</v>
      </c>
      <c r="I128" s="577">
        <f t="shared" si="46"/>
        <v>901351.66542924824</v>
      </c>
      <c r="J128" s="514">
        <f t="shared" si="37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6"/>
        <v/>
      </c>
      <c r="C129" s="507">
        <f>IF(D93="","-",+C128+1)</f>
        <v>2045</v>
      </c>
      <c r="D129" s="374">
        <f>IF(F128+SUM(E$99:E128)=D$92,F128,D$92-SUM(E$99:E128))</f>
        <v>4597064.4571212539</v>
      </c>
      <c r="E129" s="522">
        <f t="shared" si="42"/>
        <v>314815.90909090912</v>
      </c>
      <c r="F129" s="523">
        <f t="shared" si="43"/>
        <v>4282248.5480303448</v>
      </c>
      <c r="G129" s="523">
        <f t="shared" si="44"/>
        <v>4439656.5025757998</v>
      </c>
      <c r="H129" s="526">
        <f t="shared" si="45"/>
        <v>862514.38310684497</v>
      </c>
      <c r="I129" s="577">
        <f t="shared" si="46"/>
        <v>862514.38310684497</v>
      </c>
      <c r="J129" s="514">
        <f t="shared" si="37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6"/>
        <v/>
      </c>
      <c r="C130" s="507">
        <f>IF(D93="","-",+C129+1)</f>
        <v>2046</v>
      </c>
      <c r="D130" s="374">
        <f>IF(F129+SUM(E$99:E129)=D$92,F129,D$92-SUM(E$99:E129))</f>
        <v>4282248.5480303448</v>
      </c>
      <c r="E130" s="522">
        <f t="shared" si="42"/>
        <v>314815.90909090912</v>
      </c>
      <c r="F130" s="523">
        <f t="shared" si="43"/>
        <v>3967432.6389394356</v>
      </c>
      <c r="G130" s="523">
        <f t="shared" si="44"/>
        <v>4124840.5934848902</v>
      </c>
      <c r="H130" s="526">
        <f t="shared" si="45"/>
        <v>823677.10078444146</v>
      </c>
      <c r="I130" s="577">
        <f t="shared" si="46"/>
        <v>823677.10078444146</v>
      </c>
      <c r="J130" s="514">
        <f t="shared" si="37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6"/>
        <v/>
      </c>
      <c r="C131" s="507">
        <f>IF(D93="","-",+C130+1)</f>
        <v>2047</v>
      </c>
      <c r="D131" s="374">
        <f>IF(F130+SUM(E$99:E130)=D$92,F130,D$92-SUM(E$99:E130))</f>
        <v>3967432.6389394356</v>
      </c>
      <c r="E131" s="522">
        <f t="shared" si="42"/>
        <v>314815.90909090912</v>
      </c>
      <c r="F131" s="523">
        <f t="shared" si="43"/>
        <v>3652616.7298485264</v>
      </c>
      <c r="G131" s="523">
        <f t="shared" si="44"/>
        <v>3810024.684393981</v>
      </c>
      <c r="H131" s="526">
        <f t="shared" si="45"/>
        <v>784839.81846203806</v>
      </c>
      <c r="I131" s="577">
        <f t="shared" si="46"/>
        <v>784839.81846203806</v>
      </c>
      <c r="J131" s="514">
        <f t="shared" si="37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6"/>
        <v/>
      </c>
      <c r="C132" s="507">
        <f>IF(D93="","-",+C131+1)</f>
        <v>2048</v>
      </c>
      <c r="D132" s="374">
        <f>IF(F131+SUM(E$99:E131)=D$92,F131,D$92-SUM(E$99:E131))</f>
        <v>3652616.7298485264</v>
      </c>
      <c r="E132" s="522">
        <f t="shared" si="42"/>
        <v>314815.90909090912</v>
      </c>
      <c r="F132" s="523">
        <f t="shared" si="43"/>
        <v>3337800.8207576172</v>
      </c>
      <c r="G132" s="523">
        <f t="shared" si="44"/>
        <v>3495208.7753030718</v>
      </c>
      <c r="H132" s="526">
        <f t="shared" si="45"/>
        <v>746002.53613963467</v>
      </c>
      <c r="I132" s="577">
        <f t="shared" si="46"/>
        <v>746002.53613963467</v>
      </c>
      <c r="J132" s="514">
        <f t="shared" si="37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6"/>
        <v/>
      </c>
      <c r="C133" s="507">
        <f>IF(D93="","-",+C132+1)</f>
        <v>2049</v>
      </c>
      <c r="D133" s="374">
        <f>IF(F132+SUM(E$99:E132)=D$92,F132,D$92-SUM(E$99:E132))</f>
        <v>3337800.8207576172</v>
      </c>
      <c r="E133" s="522">
        <f t="shared" si="42"/>
        <v>314815.90909090912</v>
      </c>
      <c r="F133" s="523">
        <f t="shared" si="43"/>
        <v>3022984.9116667081</v>
      </c>
      <c r="G133" s="523">
        <f t="shared" si="44"/>
        <v>3180392.8662121627</v>
      </c>
      <c r="H133" s="526">
        <f t="shared" si="45"/>
        <v>707165.25381723116</v>
      </c>
      <c r="I133" s="577">
        <f t="shared" si="46"/>
        <v>707165.25381723116</v>
      </c>
      <c r="J133" s="514">
        <f t="shared" si="37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6"/>
        <v/>
      </c>
      <c r="C134" s="507">
        <f>IF(D93="","-",+C133+1)</f>
        <v>2050</v>
      </c>
      <c r="D134" s="374">
        <f>IF(F133+SUM(E$99:E133)=D$92,F133,D$92-SUM(E$99:E133))</f>
        <v>3022984.9116667081</v>
      </c>
      <c r="E134" s="522">
        <f t="shared" si="42"/>
        <v>314815.90909090912</v>
      </c>
      <c r="F134" s="523">
        <f t="shared" si="43"/>
        <v>2708169.0025757989</v>
      </c>
      <c r="G134" s="523">
        <f t="shared" si="44"/>
        <v>2865576.9571212535</v>
      </c>
      <c r="H134" s="526">
        <f t="shared" si="45"/>
        <v>668327.97149482777</v>
      </c>
      <c r="I134" s="577">
        <f t="shared" si="46"/>
        <v>668327.97149482777</v>
      </c>
      <c r="J134" s="514">
        <f t="shared" si="37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6"/>
        <v/>
      </c>
      <c r="C135" s="507">
        <f>IF(D93="","-",+C134+1)</f>
        <v>2051</v>
      </c>
      <c r="D135" s="374">
        <f>IF(F134+SUM(E$99:E134)=D$92,F134,D$92-SUM(E$99:E134))</f>
        <v>2708169.0025757989</v>
      </c>
      <c r="E135" s="522">
        <f t="shared" si="42"/>
        <v>314815.90909090912</v>
      </c>
      <c r="F135" s="523">
        <f t="shared" si="43"/>
        <v>2393353.0934848897</v>
      </c>
      <c r="G135" s="523">
        <f t="shared" si="44"/>
        <v>2550761.0480303443</v>
      </c>
      <c r="H135" s="526">
        <f t="shared" si="45"/>
        <v>629490.68917242438</v>
      </c>
      <c r="I135" s="577">
        <f t="shared" si="46"/>
        <v>629490.68917242438</v>
      </c>
      <c r="J135" s="514">
        <f t="shared" si="37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6"/>
        <v/>
      </c>
      <c r="C136" s="507">
        <f>IF(D93="","-",+C135+1)</f>
        <v>2052</v>
      </c>
      <c r="D136" s="374">
        <f>IF(F135+SUM(E$99:E135)=D$92,F135,D$92-SUM(E$99:E135))</f>
        <v>2393353.0934848897</v>
      </c>
      <c r="E136" s="522">
        <f t="shared" si="42"/>
        <v>314815.90909090912</v>
      </c>
      <c r="F136" s="523">
        <f t="shared" si="43"/>
        <v>2078537.1843939805</v>
      </c>
      <c r="G136" s="523">
        <f t="shared" si="44"/>
        <v>2235945.1389394351</v>
      </c>
      <c r="H136" s="526">
        <f t="shared" si="45"/>
        <v>590653.40685002087</v>
      </c>
      <c r="I136" s="577">
        <f t="shared" si="46"/>
        <v>590653.40685002087</v>
      </c>
      <c r="J136" s="514">
        <f t="shared" si="37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6"/>
        <v/>
      </c>
      <c r="C137" s="507">
        <f>IF(D93="","-",+C136+1)</f>
        <v>2053</v>
      </c>
      <c r="D137" s="374">
        <f>IF(F136+SUM(E$99:E136)=D$92,F136,D$92-SUM(E$99:E136))</f>
        <v>2078537.1843939805</v>
      </c>
      <c r="E137" s="522">
        <f t="shared" si="42"/>
        <v>314815.90909090912</v>
      </c>
      <c r="F137" s="523">
        <f t="shared" si="43"/>
        <v>1763721.2753030714</v>
      </c>
      <c r="G137" s="523">
        <f t="shared" si="44"/>
        <v>1921129.229848526</v>
      </c>
      <c r="H137" s="526">
        <f t="shared" si="45"/>
        <v>551816.12452761747</v>
      </c>
      <c r="I137" s="577">
        <f t="shared" si="46"/>
        <v>551816.12452761747</v>
      </c>
      <c r="J137" s="514">
        <f t="shared" si="37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6"/>
        <v/>
      </c>
      <c r="C138" s="507">
        <f>IF(D93="","-",+C137+1)</f>
        <v>2054</v>
      </c>
      <c r="D138" s="374">
        <f>IF(F137+SUM(E$99:E137)=D$92,F137,D$92-SUM(E$99:E137))</f>
        <v>1763721.2753030714</v>
      </c>
      <c r="E138" s="522">
        <f t="shared" si="42"/>
        <v>314815.90909090912</v>
      </c>
      <c r="F138" s="523">
        <f t="shared" si="43"/>
        <v>1448905.3662121622</v>
      </c>
      <c r="G138" s="523">
        <f t="shared" si="44"/>
        <v>1606313.3207576168</v>
      </c>
      <c r="H138" s="526">
        <f t="shared" si="45"/>
        <v>512978.84220521408</v>
      </c>
      <c r="I138" s="577">
        <f t="shared" si="46"/>
        <v>512978.84220521408</v>
      </c>
      <c r="J138" s="514">
        <f t="shared" si="37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6"/>
        <v/>
      </c>
      <c r="C139" s="507">
        <f>IF(D93="","-",+C138+1)</f>
        <v>2055</v>
      </c>
      <c r="D139" s="374">
        <f>IF(F138+SUM(E$99:E138)=D$92,F138,D$92-SUM(E$99:E138))</f>
        <v>1448905.3662121622</v>
      </c>
      <c r="E139" s="522">
        <f t="shared" si="42"/>
        <v>314815.90909090912</v>
      </c>
      <c r="F139" s="523">
        <f t="shared" si="43"/>
        <v>1134089.457121253</v>
      </c>
      <c r="G139" s="523">
        <f t="shared" si="44"/>
        <v>1291497.4116667076</v>
      </c>
      <c r="H139" s="526">
        <f t="shared" si="45"/>
        <v>474141.55988281063</v>
      </c>
      <c r="I139" s="577">
        <f t="shared" si="46"/>
        <v>474141.55988281063</v>
      </c>
      <c r="J139" s="514">
        <f t="shared" si="37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6"/>
        <v/>
      </c>
      <c r="C140" s="507">
        <f>IF(D93="","-",+C139+1)</f>
        <v>2056</v>
      </c>
      <c r="D140" s="374">
        <f>IF(F139+SUM(E$99:E139)=D$92,F139,D$92-SUM(E$99:E139))</f>
        <v>1134089.457121253</v>
      </c>
      <c r="E140" s="522">
        <f t="shared" si="42"/>
        <v>314815.90909090912</v>
      </c>
      <c r="F140" s="523">
        <f t="shared" si="43"/>
        <v>819273.54803034384</v>
      </c>
      <c r="G140" s="523">
        <f t="shared" si="44"/>
        <v>976681.50257579843</v>
      </c>
      <c r="H140" s="526">
        <f t="shared" si="45"/>
        <v>435304.27756040718</v>
      </c>
      <c r="I140" s="577">
        <f t="shared" si="46"/>
        <v>435304.27756040718</v>
      </c>
      <c r="J140" s="514">
        <f t="shared" si="37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6"/>
        <v/>
      </c>
      <c r="C141" s="507">
        <f>IF(D93="","-",+C140+1)</f>
        <v>2057</v>
      </c>
      <c r="D141" s="374">
        <f>IF(F140+SUM(E$99:E140)=D$92,F140,D$92-SUM(E$99:E140))</f>
        <v>819273.54803034384</v>
      </c>
      <c r="E141" s="522">
        <f t="shared" si="42"/>
        <v>314815.90909090912</v>
      </c>
      <c r="F141" s="523">
        <f t="shared" si="43"/>
        <v>504457.63893943472</v>
      </c>
      <c r="G141" s="523">
        <f t="shared" si="44"/>
        <v>661865.59348488925</v>
      </c>
      <c r="H141" s="526">
        <f t="shared" si="45"/>
        <v>396466.99523800379</v>
      </c>
      <c r="I141" s="577">
        <f t="shared" si="46"/>
        <v>396466.99523800379</v>
      </c>
      <c r="J141" s="514">
        <f t="shared" si="37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6"/>
        <v/>
      </c>
      <c r="C142" s="507">
        <f>IF(D93="","-",+C141+1)</f>
        <v>2058</v>
      </c>
      <c r="D142" s="374">
        <f>IF(F141+SUM(E$99:E141)=D$92,F141,D$92-SUM(E$99:E141))</f>
        <v>504457.63893943472</v>
      </c>
      <c r="E142" s="522">
        <f t="shared" si="42"/>
        <v>314815.90909090912</v>
      </c>
      <c r="F142" s="523">
        <f t="shared" si="43"/>
        <v>189641.7298485256</v>
      </c>
      <c r="G142" s="523">
        <f t="shared" si="44"/>
        <v>347049.68439398019</v>
      </c>
      <c r="H142" s="526">
        <f t="shared" si="45"/>
        <v>357629.71291560034</v>
      </c>
      <c r="I142" s="577">
        <f t="shared" si="46"/>
        <v>357629.71291560034</v>
      </c>
      <c r="J142" s="514">
        <f t="shared" si="37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6"/>
        <v/>
      </c>
      <c r="C143" s="507">
        <f>IF(D93="","-",+C142+1)</f>
        <v>2059</v>
      </c>
      <c r="D143" s="374">
        <f>IF(F142+SUM(E$99:E142)=D$92,F142,D$92-SUM(E$99:E142))</f>
        <v>189641.7298485256</v>
      </c>
      <c r="E143" s="522">
        <f t="shared" si="42"/>
        <v>189641.7298485256</v>
      </c>
      <c r="F143" s="523">
        <f t="shared" si="43"/>
        <v>0</v>
      </c>
      <c r="G143" s="523">
        <f t="shared" si="44"/>
        <v>94820.864924262802</v>
      </c>
      <c r="H143" s="526">
        <f t="shared" si="45"/>
        <v>201339.31118027036</v>
      </c>
      <c r="I143" s="577">
        <f t="shared" si="46"/>
        <v>201339.31118027036</v>
      </c>
      <c r="J143" s="514">
        <f t="shared" si="37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2"/>
        <v>0</v>
      </c>
      <c r="F144" s="523">
        <f t="shared" si="43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37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2"/>
        <v>0</v>
      </c>
      <c r="F145" s="523">
        <f t="shared" si="43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37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2"/>
        <v>0</v>
      </c>
      <c r="F146" s="523">
        <f t="shared" si="43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37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2"/>
        <v>0</v>
      </c>
      <c r="F147" s="523">
        <f t="shared" si="43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37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2"/>
        <v>0</v>
      </c>
      <c r="F148" s="523">
        <f t="shared" si="43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37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2"/>
        <v>0</v>
      </c>
      <c r="F149" s="523">
        <f t="shared" si="43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37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7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7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7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7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6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42"/>
        <v>0</v>
      </c>
      <c r="F154" s="528">
        <f t="shared" si="43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37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13851899.999999993</v>
      </c>
      <c r="F155" s="375"/>
      <c r="G155" s="375"/>
      <c r="H155" s="375">
        <f>SUM(H99:H154)</f>
        <v>50937135.119978912</v>
      </c>
      <c r="I155" s="375">
        <f>SUM(I99:I154)</f>
        <v>50937135.119978912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3" stopIfTrue="1" operator="equal">
      <formula>$I$10</formula>
    </cfRule>
  </conditionalFormatting>
  <conditionalFormatting sqref="C99:C153">
    <cfRule type="cellIs" dxfId="57" priority="4" stopIfTrue="1" operator="equal">
      <formula>$J$92</formula>
    </cfRule>
  </conditionalFormatting>
  <conditionalFormatting sqref="C154">
    <cfRule type="cellIs" dxfId="56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7" zoomScaleNormal="100" zoomScaleSheetLayoutView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1101737.5605575901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1101737.5605575901</v>
      </c>
      <c r="O6" s="269"/>
      <c r="P6" s="269"/>
    </row>
    <row r="7" spans="1:16" ht="13.5" thickBot="1">
      <c r="C7" s="467" t="s">
        <v>48</v>
      </c>
      <c r="D7" s="624" t="s">
        <v>355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356</v>
      </c>
      <c r="E9" s="637" t="s">
        <v>506</v>
      </c>
      <c r="F9" s="478"/>
      <c r="G9" s="672" t="s">
        <v>569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9381462.7200000007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218173.551627907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 t="shared" ref="L18:L23" si="6"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 t="shared" si="6"/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 t="shared" si="6"/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 t="shared" si="6"/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 t="shared" si="6"/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8148911.3818369657</v>
      </c>
      <c r="E23" s="630">
        <v>223368.16666666666</v>
      </c>
      <c r="F23" s="631">
        <v>7925543.2151702987</v>
      </c>
      <c r="G23" s="630">
        <v>1127106.9316908673</v>
      </c>
      <c r="H23" s="639">
        <v>1127106.9316908673</v>
      </c>
      <c r="I23" s="511">
        <f t="shared" si="0"/>
        <v>0</v>
      </c>
      <c r="J23" s="511"/>
      <c r="K23" s="518">
        <f t="shared" ref="K23" si="8">+G23</f>
        <v>1127106.9316908673</v>
      </c>
      <c r="L23" s="519">
        <f t="shared" si="6"/>
        <v>0</v>
      </c>
      <c r="M23" s="518">
        <f t="shared" ref="M23" si="9">+H23</f>
        <v>1127106.9316908673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7925542.9351703003</v>
      </c>
      <c r="E24" s="630">
        <v>223368.16</v>
      </c>
      <c r="F24" s="631">
        <v>7702174.7751703002</v>
      </c>
      <c r="G24" s="630">
        <v>1210467.8508998295</v>
      </c>
      <c r="H24" s="639">
        <v>1210467.8508998295</v>
      </c>
      <c r="I24" s="511">
        <f t="shared" si="0"/>
        <v>0</v>
      </c>
      <c r="J24" s="511"/>
      <c r="K24" s="518">
        <f t="shared" ref="K24" si="10">+G24</f>
        <v>1210467.8508998295</v>
      </c>
      <c r="L24" s="519">
        <f t="shared" ref="L24" si="11">IF(K24&lt;&gt;0,+G24-K24,0)</f>
        <v>0</v>
      </c>
      <c r="M24" s="518">
        <f t="shared" ref="M24" si="12">+H24</f>
        <v>1210467.8508998295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31">
        <v>7702174.7751703002</v>
      </c>
      <c r="E25" s="630">
        <v>213215.06181818183</v>
      </c>
      <c r="F25" s="631">
        <v>7488959.7133521186</v>
      </c>
      <c r="G25" s="630">
        <v>1121091.4278100706</v>
      </c>
      <c r="H25" s="639">
        <v>1121091.4278100706</v>
      </c>
      <c r="I25" s="511">
        <f t="shared" si="0"/>
        <v>0</v>
      </c>
      <c r="J25" s="511"/>
      <c r="K25" s="518">
        <f t="shared" ref="K25" si="15">+G25</f>
        <v>1121091.4278100706</v>
      </c>
      <c r="L25" s="519">
        <f t="shared" ref="L25" si="16">IF(K25&lt;&gt;0,+G25-K25,0)</f>
        <v>0</v>
      </c>
      <c r="M25" s="518">
        <f t="shared" ref="M25" si="17">+H25</f>
        <v>1121091.4278100706</v>
      </c>
      <c r="N25" s="514">
        <f t="shared" ref="N25" si="18">IF(M25&lt;&gt;0,+H25-M25,0)</f>
        <v>0</v>
      </c>
      <c r="O25" s="514">
        <f t="shared" ref="O25" si="19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7488959.7133521186</v>
      </c>
      <c r="E26" s="522">
        <f>IF(+I14&lt;F25,I14,D26)</f>
        <v>218173.551627907</v>
      </c>
      <c r="F26" s="523">
        <f t="shared" ref="F26:F72" si="20">+D26-E26</f>
        <v>7270786.1617242116</v>
      </c>
      <c r="G26" s="524">
        <f t="shared" ref="G26:G49" si="21">+I$12*((D26+F26)/2)+E26</f>
        <v>1101737.5605575901</v>
      </c>
      <c r="H26" s="491">
        <f t="shared" ref="H26:H49" si="22">+I$13*((D26+F26)/2)+E26</f>
        <v>1101737.5605575901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7270786.1617242116</v>
      </c>
      <c r="E27" s="522">
        <f>IF(+I14&lt;F26,I14,D27)</f>
        <v>218173.551627907</v>
      </c>
      <c r="F27" s="523">
        <f t="shared" si="20"/>
        <v>7052612.6100963047</v>
      </c>
      <c r="G27" s="524">
        <f t="shared" si="21"/>
        <v>1075616.4742529406</v>
      </c>
      <c r="H27" s="491">
        <f t="shared" si="22"/>
        <v>1075616.4742529406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7052612.6100963047</v>
      </c>
      <c r="E28" s="522">
        <f>IF(+I14&lt;F27,I14,D28)</f>
        <v>218173.551627907</v>
      </c>
      <c r="F28" s="523">
        <f t="shared" si="20"/>
        <v>6834439.0584683977</v>
      </c>
      <c r="G28" s="524">
        <f t="shared" si="21"/>
        <v>1049495.3879482914</v>
      </c>
      <c r="H28" s="491">
        <f t="shared" si="22"/>
        <v>1049495.3879482914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6834439.0584683977</v>
      </c>
      <c r="E29" s="522">
        <f>IF(+I14&lt;F28,I14,D29)</f>
        <v>218173.551627907</v>
      </c>
      <c r="F29" s="523">
        <f t="shared" si="20"/>
        <v>6616265.5068404907</v>
      </c>
      <c r="G29" s="524">
        <f t="shared" si="21"/>
        <v>1023374.3016436419</v>
      </c>
      <c r="H29" s="491">
        <f t="shared" si="22"/>
        <v>1023374.3016436419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6616265.5068404907</v>
      </c>
      <c r="E30" s="522">
        <f>IF(+I14&lt;F29,I14,D30)</f>
        <v>218173.551627907</v>
      </c>
      <c r="F30" s="523">
        <f t="shared" si="20"/>
        <v>6398091.9552125838</v>
      </c>
      <c r="G30" s="524">
        <f t="shared" si="21"/>
        <v>997253.21533899254</v>
      </c>
      <c r="H30" s="491">
        <f t="shared" si="22"/>
        <v>997253.21533899254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6398091.9552125838</v>
      </c>
      <c r="E31" s="522">
        <f>IF(+I14&lt;F30,I14,D31)</f>
        <v>218173.551627907</v>
      </c>
      <c r="F31" s="523">
        <f t="shared" si="20"/>
        <v>6179918.4035846768</v>
      </c>
      <c r="G31" s="524">
        <f t="shared" si="21"/>
        <v>971132.12903434306</v>
      </c>
      <c r="H31" s="491">
        <f t="shared" si="22"/>
        <v>971132.12903434306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6179918.4035846768</v>
      </c>
      <c r="E32" s="522">
        <f>IF(+I14&lt;F31,I14,D32)</f>
        <v>218173.551627907</v>
      </c>
      <c r="F32" s="523">
        <f t="shared" si="20"/>
        <v>5961744.8519567698</v>
      </c>
      <c r="G32" s="524">
        <f t="shared" si="21"/>
        <v>945011.04272969381</v>
      </c>
      <c r="H32" s="491">
        <f t="shared" si="22"/>
        <v>945011.04272969381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5961744.8519567698</v>
      </c>
      <c r="E33" s="522">
        <f>IF(+I14&lt;F32,I14,D33)</f>
        <v>218173.551627907</v>
      </c>
      <c r="F33" s="523">
        <f t="shared" si="20"/>
        <v>5743571.3003288629</v>
      </c>
      <c r="G33" s="524">
        <f t="shared" si="21"/>
        <v>918889.95642504434</v>
      </c>
      <c r="H33" s="491">
        <f t="shared" si="22"/>
        <v>918889.95642504434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5743571.3003288629</v>
      </c>
      <c r="E34" s="522">
        <f>IF(+I14&lt;F33,I14,D34)</f>
        <v>218173.551627907</v>
      </c>
      <c r="F34" s="523">
        <f t="shared" si="20"/>
        <v>5525397.7487009559</v>
      </c>
      <c r="G34" s="524">
        <f t="shared" si="21"/>
        <v>892768.87012039509</v>
      </c>
      <c r="H34" s="491">
        <f t="shared" si="22"/>
        <v>892768.87012039509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5525397.7487009559</v>
      </c>
      <c r="E35" s="522">
        <f>IF(+I14&lt;F34,I14,D35)</f>
        <v>218173.551627907</v>
      </c>
      <c r="F35" s="523">
        <f t="shared" si="20"/>
        <v>5307224.1970730489</v>
      </c>
      <c r="G35" s="524">
        <f t="shared" si="21"/>
        <v>866647.78381574561</v>
      </c>
      <c r="H35" s="491">
        <f t="shared" si="22"/>
        <v>866647.78381574561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5307224.1970730489</v>
      </c>
      <c r="E36" s="522">
        <f>IF(+I14&lt;F35,I14,D36)</f>
        <v>218173.551627907</v>
      </c>
      <c r="F36" s="523">
        <f t="shared" si="20"/>
        <v>5089050.6454451419</v>
      </c>
      <c r="G36" s="524">
        <f t="shared" si="21"/>
        <v>840526.69751109637</v>
      </c>
      <c r="H36" s="491">
        <f t="shared" si="22"/>
        <v>840526.69751109637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5089050.6454451419</v>
      </c>
      <c r="E37" s="522">
        <f>IF(+I14&lt;F36,I14,D37)</f>
        <v>218173.551627907</v>
      </c>
      <c r="F37" s="523">
        <f t="shared" si="20"/>
        <v>4870877.093817235</v>
      </c>
      <c r="G37" s="524">
        <f t="shared" si="21"/>
        <v>814405.61120644689</v>
      </c>
      <c r="H37" s="491">
        <f t="shared" si="22"/>
        <v>814405.61120644689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4870877.093817235</v>
      </c>
      <c r="E38" s="522">
        <f>IF(+I14&lt;F37,I14,D38)</f>
        <v>218173.551627907</v>
      </c>
      <c r="F38" s="523">
        <f t="shared" si="20"/>
        <v>4652703.542189328</v>
      </c>
      <c r="G38" s="524">
        <f t="shared" si="21"/>
        <v>788284.52490179765</v>
      </c>
      <c r="H38" s="491">
        <f t="shared" si="22"/>
        <v>788284.52490179765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4652703.542189328</v>
      </c>
      <c r="E39" s="522">
        <f>IF(+I14&lt;F38,I14,D39)</f>
        <v>218173.551627907</v>
      </c>
      <c r="F39" s="523">
        <f t="shared" si="20"/>
        <v>4434529.990561421</v>
      </c>
      <c r="G39" s="524">
        <f t="shared" si="21"/>
        <v>762163.43859714817</v>
      </c>
      <c r="H39" s="491">
        <f t="shared" si="22"/>
        <v>762163.43859714817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4434529.990561421</v>
      </c>
      <c r="E40" s="522">
        <f>IF(+I14&lt;F39,I14,D40)</f>
        <v>218173.551627907</v>
      </c>
      <c r="F40" s="523">
        <f t="shared" si="20"/>
        <v>4216356.4389335141</v>
      </c>
      <c r="G40" s="524">
        <f t="shared" si="21"/>
        <v>736042.35229249892</v>
      </c>
      <c r="H40" s="491">
        <f t="shared" si="22"/>
        <v>736042.35229249892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4216356.4389335141</v>
      </c>
      <c r="E41" s="522">
        <f>IF(+I14&lt;F40,I14,D41)</f>
        <v>218173.551627907</v>
      </c>
      <c r="F41" s="523">
        <f t="shared" si="20"/>
        <v>3998182.8873056071</v>
      </c>
      <c r="G41" s="524">
        <f t="shared" si="21"/>
        <v>709921.26598784956</v>
      </c>
      <c r="H41" s="491">
        <f t="shared" si="22"/>
        <v>709921.26598784956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3998182.8873056071</v>
      </c>
      <c r="E42" s="522">
        <f>IF(+I14&lt;F41,I14,D42)</f>
        <v>218173.551627907</v>
      </c>
      <c r="F42" s="523">
        <f t="shared" si="20"/>
        <v>3780009.3356777001</v>
      </c>
      <c r="G42" s="524">
        <f t="shared" si="21"/>
        <v>683800.1796832002</v>
      </c>
      <c r="H42" s="491">
        <f t="shared" si="22"/>
        <v>683800.1796832002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3780009.3356777001</v>
      </c>
      <c r="E43" s="522">
        <f>IF(+I14&lt;F42,I14,D43)</f>
        <v>218173.551627907</v>
      </c>
      <c r="F43" s="523">
        <f t="shared" si="20"/>
        <v>3561835.7840497931</v>
      </c>
      <c r="G43" s="524">
        <f t="shared" si="21"/>
        <v>657679.09337855084</v>
      </c>
      <c r="H43" s="491">
        <f t="shared" si="22"/>
        <v>657679.09337855084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3561835.7840497931</v>
      </c>
      <c r="E44" s="522">
        <f>IF(+I14&lt;F43,I14,D44)</f>
        <v>218173.551627907</v>
      </c>
      <c r="F44" s="523">
        <f t="shared" si="20"/>
        <v>3343662.2324218862</v>
      </c>
      <c r="G44" s="524">
        <f t="shared" si="21"/>
        <v>631558.00707390148</v>
      </c>
      <c r="H44" s="491">
        <f t="shared" si="22"/>
        <v>631558.00707390148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3343662.2324218862</v>
      </c>
      <c r="E45" s="522">
        <f>IF(+I14&lt;F44,I14,D45)</f>
        <v>218173.551627907</v>
      </c>
      <c r="F45" s="523">
        <f t="shared" si="20"/>
        <v>3125488.6807939792</v>
      </c>
      <c r="G45" s="524">
        <f t="shared" si="21"/>
        <v>605436.92076925212</v>
      </c>
      <c r="H45" s="491">
        <f t="shared" si="22"/>
        <v>605436.92076925212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3125488.6807939792</v>
      </c>
      <c r="E46" s="522">
        <f>IF(+I14&lt;F45,I14,D46)</f>
        <v>218173.551627907</v>
      </c>
      <c r="F46" s="523">
        <f t="shared" si="20"/>
        <v>2907315.1291660722</v>
      </c>
      <c r="G46" s="524">
        <f t="shared" si="21"/>
        <v>579315.83446460275</v>
      </c>
      <c r="H46" s="491">
        <f t="shared" si="22"/>
        <v>579315.83446460275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2907315.1291660722</v>
      </c>
      <c r="E47" s="522">
        <f>IF(+I14&lt;F46,I14,D47)</f>
        <v>218173.551627907</v>
      </c>
      <c r="F47" s="523">
        <f t="shared" si="20"/>
        <v>2689141.5775381653</v>
      </c>
      <c r="G47" s="524">
        <f t="shared" si="21"/>
        <v>553194.74815995328</v>
      </c>
      <c r="H47" s="491">
        <f t="shared" si="22"/>
        <v>553194.74815995328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2689141.5775381653</v>
      </c>
      <c r="E48" s="522">
        <f>IF(+I14&lt;F47,I14,D48)</f>
        <v>218173.551627907</v>
      </c>
      <c r="F48" s="523">
        <f t="shared" si="20"/>
        <v>2470968.0259102583</v>
      </c>
      <c r="G48" s="524">
        <f t="shared" si="21"/>
        <v>527073.66185530392</v>
      </c>
      <c r="H48" s="491">
        <f t="shared" si="22"/>
        <v>527073.66185530392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2470968.0259102583</v>
      </c>
      <c r="E49" s="522">
        <f>IF(+I14&lt;F48,I14,D49)</f>
        <v>218173.551627907</v>
      </c>
      <c r="F49" s="523">
        <f t="shared" si="20"/>
        <v>2252794.4742823513</v>
      </c>
      <c r="G49" s="524">
        <f t="shared" si="21"/>
        <v>500952.57555065455</v>
      </c>
      <c r="H49" s="491">
        <f t="shared" si="22"/>
        <v>500952.57555065455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2252794.4742823513</v>
      </c>
      <c r="E50" s="522">
        <f>IF(+I14&lt;F49,I14,D50)</f>
        <v>218173.551627907</v>
      </c>
      <c r="F50" s="523">
        <f t="shared" si="20"/>
        <v>2034620.9226544444</v>
      </c>
      <c r="G50" s="524">
        <f t="shared" ref="G50:G72" si="23">+I$12*((D50+F50)/2)+E50</f>
        <v>474831.48924600519</v>
      </c>
      <c r="H50" s="491">
        <f t="shared" ref="H50:H72" si="24">+I$13*((D50+F50)/2)+E50</f>
        <v>474831.48924600519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2034620.9226544444</v>
      </c>
      <c r="E51" s="522">
        <f>IF(+I14&lt;F50,I14,D51)</f>
        <v>218173.551627907</v>
      </c>
      <c r="F51" s="523">
        <f t="shared" si="20"/>
        <v>1816447.3710265374</v>
      </c>
      <c r="G51" s="524">
        <f t="shared" si="23"/>
        <v>448710.40294135583</v>
      </c>
      <c r="H51" s="491">
        <f t="shared" si="24"/>
        <v>448710.40294135583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1816447.3710265374</v>
      </c>
      <c r="E52" s="522">
        <f>IF(+I14&lt;F51,I14,D52)</f>
        <v>218173.551627907</v>
      </c>
      <c r="F52" s="523">
        <f t="shared" si="20"/>
        <v>1598273.8193986304</v>
      </c>
      <c r="G52" s="524">
        <f t="shared" si="23"/>
        <v>422589.31663670647</v>
      </c>
      <c r="H52" s="491">
        <f t="shared" si="24"/>
        <v>422589.31663670647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1598273.8193986304</v>
      </c>
      <c r="E53" s="522">
        <f>IF(+I14&lt;F52,I14,D53)</f>
        <v>218173.551627907</v>
      </c>
      <c r="F53" s="523">
        <f t="shared" si="20"/>
        <v>1380100.2677707234</v>
      </c>
      <c r="G53" s="524">
        <f t="shared" si="23"/>
        <v>396468.23033205711</v>
      </c>
      <c r="H53" s="491">
        <f t="shared" si="24"/>
        <v>396468.23033205711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1380100.2677707234</v>
      </c>
      <c r="E54" s="522">
        <f>IF(+I14&lt;F53,I14,D54)</f>
        <v>218173.551627907</v>
      </c>
      <c r="F54" s="523">
        <f t="shared" si="20"/>
        <v>1161926.7161428165</v>
      </c>
      <c r="G54" s="524">
        <f t="shared" si="23"/>
        <v>370347.14402740775</v>
      </c>
      <c r="H54" s="491">
        <f t="shared" si="24"/>
        <v>370347.14402740775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1161926.7161428165</v>
      </c>
      <c r="E55" s="522">
        <f>IF(+I14&lt;F54,I14,D55)</f>
        <v>218173.551627907</v>
      </c>
      <c r="F55" s="523">
        <f t="shared" si="20"/>
        <v>943753.1645149095</v>
      </c>
      <c r="G55" s="524">
        <f t="shared" si="23"/>
        <v>344226.05772275839</v>
      </c>
      <c r="H55" s="491">
        <f t="shared" si="24"/>
        <v>344226.05772275839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943753.1645149095</v>
      </c>
      <c r="E56" s="522">
        <f>IF(+I14&lt;F55,I14,D56)</f>
        <v>218173.551627907</v>
      </c>
      <c r="F56" s="523">
        <f t="shared" si="20"/>
        <v>725579.61288700253</v>
      </c>
      <c r="G56" s="524">
        <f t="shared" si="23"/>
        <v>318104.97141810902</v>
      </c>
      <c r="H56" s="491">
        <f t="shared" si="24"/>
        <v>318104.97141810902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725579.61288700253</v>
      </c>
      <c r="E57" s="522">
        <f>IF(+I14&lt;F56,I14,D57)</f>
        <v>218173.551627907</v>
      </c>
      <c r="F57" s="523">
        <f t="shared" si="20"/>
        <v>507406.06125909556</v>
      </c>
      <c r="G57" s="524">
        <f t="shared" si="23"/>
        <v>291983.88511345966</v>
      </c>
      <c r="H57" s="491">
        <f t="shared" si="24"/>
        <v>291983.88511345966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507406.06125909556</v>
      </c>
      <c r="E58" s="522">
        <f>IF(+I14&lt;F57,I14,D58)</f>
        <v>218173.551627907</v>
      </c>
      <c r="F58" s="523">
        <f t="shared" si="20"/>
        <v>289232.50963118859</v>
      </c>
      <c r="G58" s="524">
        <f t="shared" si="23"/>
        <v>265862.7988088103</v>
      </c>
      <c r="H58" s="491">
        <f t="shared" si="24"/>
        <v>265862.7988088103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289232.50963118859</v>
      </c>
      <c r="E59" s="522">
        <f>IF(+I14&lt;F58,I14,D59)</f>
        <v>218173.551627907</v>
      </c>
      <c r="F59" s="523">
        <f t="shared" si="20"/>
        <v>71058.958003281587</v>
      </c>
      <c r="G59" s="524">
        <f t="shared" si="23"/>
        <v>239741.71250416094</v>
      </c>
      <c r="H59" s="491">
        <f t="shared" si="24"/>
        <v>239741.71250416094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71058.958003281587</v>
      </c>
      <c r="E60" s="522">
        <f>IF(+I14&lt;F59,I14,D60)</f>
        <v>71058.958003281587</v>
      </c>
      <c r="F60" s="523">
        <f t="shared" si="20"/>
        <v>0</v>
      </c>
      <c r="G60" s="524">
        <f t="shared" si="23"/>
        <v>75312.766865246202</v>
      </c>
      <c r="H60" s="491">
        <f t="shared" si="24"/>
        <v>75312.766865246202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3"/>
        <v>0</v>
      </c>
      <c r="H61" s="491">
        <f t="shared" si="2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3"/>
        <v>0</v>
      </c>
      <c r="H62" s="491">
        <f t="shared" si="2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3"/>
        <v>0</v>
      </c>
      <c r="H63" s="491">
        <f t="shared" si="2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3"/>
        <v>0</v>
      </c>
      <c r="H64" s="491">
        <f t="shared" si="2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3"/>
        <v>0</v>
      </c>
      <c r="H65" s="491">
        <f t="shared" si="2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3"/>
        <v>0</v>
      </c>
      <c r="H66" s="491">
        <f t="shared" si="2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3"/>
        <v>0</v>
      </c>
      <c r="H67" s="491">
        <f t="shared" si="2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3"/>
        <v>0</v>
      </c>
      <c r="H68" s="491">
        <f t="shared" si="2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3"/>
        <v>0</v>
      </c>
      <c r="H69" s="491">
        <f t="shared" si="2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3"/>
        <v>0</v>
      </c>
      <c r="H70" s="491">
        <f t="shared" si="2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3"/>
        <v>0</v>
      </c>
      <c r="H71" s="491">
        <f t="shared" si="2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3"/>
        <v>0</v>
      </c>
      <c r="H72" s="471">
        <f t="shared" si="2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9381462.7200000044</v>
      </c>
      <c r="F73" s="375"/>
      <c r="G73" s="375">
        <f>SUM(G17:G72)</f>
        <v>33829358.310494535</v>
      </c>
      <c r="H73" s="375">
        <f>SUM(H17:H72)</f>
        <v>33829358.310494535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1210467.8508998295</v>
      </c>
      <c r="N87" s="546">
        <f>IF(J92&lt;D11,0,VLOOKUP(J92,C17:O72,11))</f>
        <v>1210467.8508998295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1174110.0240641811</v>
      </c>
      <c r="N88" s="550">
        <f>IF(J92&lt;D11,0,VLOOKUP(J92,C99:P154,7))</f>
        <v>1174110.0240641811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-36357.82683564839</v>
      </c>
      <c r="N89" s="555">
        <f>+N88-N87</f>
        <v>-36357.82683564839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213215.06818181818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25">+I99-H99</f>
        <v>0</v>
      </c>
      <c r="K99" s="514"/>
      <c r="L99" s="512">
        <f t="shared" ref="L99:L104" si="26">+H99</f>
        <v>731238.56219016481</v>
      </c>
      <c r="M99" s="513">
        <f t="shared" ref="M99:M130" si="27">IF(L99&lt;&gt;0,+H99-L99,0)</f>
        <v>0</v>
      </c>
      <c r="N99" s="512">
        <f t="shared" ref="N99:N104" si="28">+I99</f>
        <v>731238.56219016481</v>
      </c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25"/>
        <v>0</v>
      </c>
      <c r="K100" s="514"/>
      <c r="L100" s="655">
        <f t="shared" si="26"/>
        <v>1331725.0793304511</v>
      </c>
      <c r="M100" s="514">
        <f t="shared" si="27"/>
        <v>0</v>
      </c>
      <c r="N100" s="655">
        <f t="shared" si="28"/>
        <v>1331725.0793304511</v>
      </c>
      <c r="O100" s="514">
        <f t="shared" si="29"/>
        <v>0</v>
      </c>
      <c r="P100" s="514">
        <f t="shared" si="30"/>
        <v>0</v>
      </c>
    </row>
    <row r="101" spans="1:16" ht="12.5">
      <c r="B101" s="195" t="str">
        <f t="shared" ref="B101:B154" si="31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25"/>
        <v>0</v>
      </c>
      <c r="K101" s="514"/>
      <c r="L101" s="655">
        <f t="shared" si="26"/>
        <v>1163360.3325167969</v>
      </c>
      <c r="M101" s="514">
        <f t="shared" ref="M101" si="32">IF(L101&lt;&gt;0,+H101-L101,0)</f>
        <v>0</v>
      </c>
      <c r="N101" s="655">
        <f t="shared" si="28"/>
        <v>1163360.3325167969</v>
      </c>
      <c r="O101" s="514">
        <f t="shared" ref="O101" si="33">IF(N101&lt;&gt;0,+I101-N101,0)</f>
        <v>0</v>
      </c>
      <c r="P101" s="514">
        <f t="shared" si="30"/>
        <v>0</v>
      </c>
    </row>
    <row r="102" spans="1:16" ht="12.5">
      <c r="B102" s="195" t="str">
        <f t="shared" si="31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25"/>
        <v>0</v>
      </c>
      <c r="K102" s="514"/>
      <c r="L102" s="655">
        <f t="shared" si="26"/>
        <v>1147315.8547577483</v>
      </c>
      <c r="M102" s="514">
        <f t="shared" ref="M102:M103" si="34">IF(L102&lt;&gt;0,+H102-L102,0)</f>
        <v>0</v>
      </c>
      <c r="N102" s="655">
        <f t="shared" si="28"/>
        <v>1147315.8547577483</v>
      </c>
      <c r="O102" s="514">
        <f t="shared" si="29"/>
        <v>0</v>
      </c>
      <c r="P102" s="514">
        <f t="shared" si="30"/>
        <v>0</v>
      </c>
    </row>
    <row r="103" spans="1:16" ht="12.5">
      <c r="B103" s="195" t="str">
        <f t="shared" si="31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25"/>
        <v>0</v>
      </c>
      <c r="K103" s="514"/>
      <c r="L103" s="655">
        <f t="shared" si="26"/>
        <v>1133390.3688526335</v>
      </c>
      <c r="M103" s="514">
        <f t="shared" si="34"/>
        <v>0</v>
      </c>
      <c r="N103" s="655">
        <f t="shared" si="28"/>
        <v>1133390.3688526335</v>
      </c>
      <c r="O103" s="514">
        <f t="shared" si="29"/>
        <v>0</v>
      </c>
      <c r="P103" s="514">
        <f t="shared" si="30"/>
        <v>0</v>
      </c>
    </row>
    <row r="104" spans="1:16" ht="12.5">
      <c r="B104" s="195" t="str">
        <f t="shared" si="31"/>
        <v/>
      </c>
      <c r="C104" s="507">
        <f>IF(D93="","-",+C103+1)</f>
        <v>2021</v>
      </c>
      <c r="D104" s="629">
        <v>8347828.6162790703</v>
      </c>
      <c r="E104" s="630">
        <v>228816.17073170733</v>
      </c>
      <c r="F104" s="631">
        <v>8119012.4455473628</v>
      </c>
      <c r="G104" s="631">
        <v>8233420.530913217</v>
      </c>
      <c r="H104" s="633">
        <v>1163426.5326920082</v>
      </c>
      <c r="I104" s="634">
        <v>1163426.5326920082</v>
      </c>
      <c r="J104" s="514">
        <f t="shared" si="25"/>
        <v>0</v>
      </c>
      <c r="K104" s="514"/>
      <c r="L104" s="655">
        <f t="shared" si="26"/>
        <v>1163426.5326920082</v>
      </c>
      <c r="M104" s="514">
        <f t="shared" ref="M104" si="35">IF(L104&lt;&gt;0,+H104-L104,0)</f>
        <v>0</v>
      </c>
      <c r="N104" s="655">
        <f t="shared" si="28"/>
        <v>1163426.5326920082</v>
      </c>
      <c r="O104" s="514">
        <f t="shared" ref="O104" si="36">IF(N104&lt;&gt;0,+I104-N104,0)</f>
        <v>0</v>
      </c>
      <c r="P104" s="514">
        <f t="shared" ref="P104" si="37">+O104-M104</f>
        <v>0</v>
      </c>
    </row>
    <row r="105" spans="1:16" ht="13">
      <c r="B105" s="195" t="str">
        <f t="shared" si="31"/>
        <v/>
      </c>
      <c r="C105" s="669">
        <f>IF(D93="","-",+C104+1)</f>
        <v>2022</v>
      </c>
      <c r="D105" s="374">
        <v>8119012.4455473628</v>
      </c>
      <c r="E105" s="522">
        <v>223368.16666666666</v>
      </c>
      <c r="F105" s="523">
        <v>7895644.2788806958</v>
      </c>
      <c r="G105" s="523">
        <v>8007328.3622140288</v>
      </c>
      <c r="H105" s="526">
        <v>1163891.6846246484</v>
      </c>
      <c r="I105" s="577">
        <v>1163891.6846246484</v>
      </c>
      <c r="J105" s="514">
        <f t="shared" si="25"/>
        <v>0</v>
      </c>
      <c r="K105" s="514"/>
      <c r="L105" s="525"/>
      <c r="M105" s="514">
        <f t="shared" si="27"/>
        <v>0</v>
      </c>
      <c r="N105" s="525"/>
      <c r="O105" s="514">
        <f t="shared" si="29"/>
        <v>0</v>
      </c>
      <c r="P105" s="514">
        <f t="shared" si="30"/>
        <v>0</v>
      </c>
    </row>
    <row r="106" spans="1:16" ht="12.5">
      <c r="B106" s="195" t="str">
        <f t="shared" si="31"/>
        <v/>
      </c>
      <c r="C106" s="507">
        <f>IF(D93="","-",+C105+1)</f>
        <v>2023</v>
      </c>
      <c r="D106" s="374">
        <f>IF(F105+SUM(E$99:E105)=D$92,F105,D$92-SUM(E$99:E105))</f>
        <v>7895644.2788806958</v>
      </c>
      <c r="E106" s="522">
        <f>IF(+J96&lt;F105,J96,D106)</f>
        <v>213215.06818181818</v>
      </c>
      <c r="F106" s="523">
        <f t="shared" ref="F106:F130" si="38">+D106-E106</f>
        <v>7682429.2106988775</v>
      </c>
      <c r="G106" s="523">
        <f t="shared" ref="G106:G130" si="39">+(F106+D106)/2</f>
        <v>7789036.7447897866</v>
      </c>
      <c r="H106" s="526">
        <f t="shared" ref="H106:H154" si="40">+J$94*G106+E106</f>
        <v>1174110.0240641811</v>
      </c>
      <c r="I106" s="577">
        <f t="shared" ref="I106:I154" si="41">+J$95*G106+E106</f>
        <v>1174110.0240641811</v>
      </c>
      <c r="J106" s="514">
        <f t="shared" si="25"/>
        <v>0</v>
      </c>
      <c r="K106" s="514"/>
      <c r="L106" s="525"/>
      <c r="M106" s="514">
        <f t="shared" si="27"/>
        <v>0</v>
      </c>
      <c r="N106" s="525"/>
      <c r="O106" s="514">
        <f t="shared" si="29"/>
        <v>0</v>
      </c>
      <c r="P106" s="514">
        <f t="shared" si="30"/>
        <v>0</v>
      </c>
    </row>
    <row r="107" spans="1:16" ht="12.5">
      <c r="B107" s="195" t="str">
        <f t="shared" si="31"/>
        <v/>
      </c>
      <c r="C107" s="507">
        <f>IF(D93="","-",+C106+1)</f>
        <v>2024</v>
      </c>
      <c r="D107" s="374">
        <f>IF(F106+SUM(E$99:E106)=D$92,F106,D$92-SUM(E$99:E106))</f>
        <v>7682429.2106988775</v>
      </c>
      <c r="E107" s="522">
        <f>IF(+J96&lt;F106,J96,D107)</f>
        <v>213215.06818181818</v>
      </c>
      <c r="F107" s="523">
        <f t="shared" si="38"/>
        <v>7469214.1425170591</v>
      </c>
      <c r="G107" s="523">
        <f t="shared" si="39"/>
        <v>7575821.6766079683</v>
      </c>
      <c r="H107" s="526">
        <f t="shared" si="40"/>
        <v>1147806.7351920276</v>
      </c>
      <c r="I107" s="577">
        <f t="shared" si="41"/>
        <v>1147806.7351920276</v>
      </c>
      <c r="J107" s="514">
        <f t="shared" si="25"/>
        <v>0</v>
      </c>
      <c r="K107" s="514"/>
      <c r="L107" s="525"/>
      <c r="M107" s="514">
        <f t="shared" si="27"/>
        <v>0</v>
      </c>
      <c r="N107" s="525"/>
      <c r="O107" s="514">
        <f t="shared" si="29"/>
        <v>0</v>
      </c>
      <c r="P107" s="514">
        <f t="shared" si="30"/>
        <v>0</v>
      </c>
    </row>
    <row r="108" spans="1:16" ht="12.5">
      <c r="B108" s="195" t="str">
        <f t="shared" si="31"/>
        <v/>
      </c>
      <c r="C108" s="507">
        <f>IF(D93="","-",+C107+1)</f>
        <v>2025</v>
      </c>
      <c r="D108" s="374">
        <f>IF(F107+SUM(E$99:E107)=D$92,F107,D$92-SUM(E$99:E107))</f>
        <v>7469214.1425170591</v>
      </c>
      <c r="E108" s="522">
        <f>IF(+J96&lt;F107,J96,D108)</f>
        <v>213215.06818181818</v>
      </c>
      <c r="F108" s="523">
        <f t="shared" si="38"/>
        <v>7255999.0743352408</v>
      </c>
      <c r="G108" s="523">
        <f t="shared" si="39"/>
        <v>7362606.6084261499</v>
      </c>
      <c r="H108" s="526">
        <f t="shared" si="40"/>
        <v>1121503.4463198741</v>
      </c>
      <c r="I108" s="577">
        <f t="shared" si="41"/>
        <v>1121503.4463198741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</row>
    <row r="109" spans="1:16" ht="12.5">
      <c r="B109" s="195" t="str">
        <f t="shared" si="31"/>
        <v/>
      </c>
      <c r="C109" s="507">
        <f>IF(D93="","-",+C108+1)</f>
        <v>2026</v>
      </c>
      <c r="D109" s="374">
        <f>IF(F108+SUM(E$99:E108)=D$92,F108,D$92-SUM(E$99:E108))</f>
        <v>7255999.0743352408</v>
      </c>
      <c r="E109" s="522">
        <f>IF(+J96&lt;F108,J96,D109)</f>
        <v>213215.06818181818</v>
      </c>
      <c r="F109" s="523">
        <f t="shared" si="38"/>
        <v>7042784.0061534224</v>
      </c>
      <c r="G109" s="523">
        <f t="shared" si="39"/>
        <v>7149391.5402443316</v>
      </c>
      <c r="H109" s="526">
        <f t="shared" si="40"/>
        <v>1095200.1574477206</v>
      </c>
      <c r="I109" s="577">
        <f t="shared" si="41"/>
        <v>1095200.1574477206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</row>
    <row r="110" spans="1:16" ht="12.5">
      <c r="B110" s="195" t="str">
        <f t="shared" si="31"/>
        <v/>
      </c>
      <c r="C110" s="507">
        <f>IF(D93="","-",+C109+1)</f>
        <v>2027</v>
      </c>
      <c r="D110" s="374">
        <f>IF(F109+SUM(E$99:E109)=D$92,F109,D$92-SUM(E$99:E109))</f>
        <v>7042784.0061534224</v>
      </c>
      <c r="E110" s="522">
        <f>IF(+J96&lt;F109,J96,D110)</f>
        <v>213215.06818181818</v>
      </c>
      <c r="F110" s="523">
        <f t="shared" si="38"/>
        <v>6829568.9379716041</v>
      </c>
      <c r="G110" s="523">
        <f t="shared" si="39"/>
        <v>6936176.4720625132</v>
      </c>
      <c r="H110" s="526">
        <f t="shared" si="40"/>
        <v>1068896.8685755674</v>
      </c>
      <c r="I110" s="577">
        <f t="shared" si="41"/>
        <v>1068896.8685755674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</row>
    <row r="111" spans="1:16" ht="12.5">
      <c r="B111" s="195" t="str">
        <f t="shared" si="31"/>
        <v/>
      </c>
      <c r="C111" s="507">
        <f>IF(D93="","-",+C110+1)</f>
        <v>2028</v>
      </c>
      <c r="D111" s="374">
        <f>IF(F110+SUM(E$99:E110)=D$92,F110,D$92-SUM(E$99:E110))</f>
        <v>6829568.9379716041</v>
      </c>
      <c r="E111" s="522">
        <f>IF(+J96&lt;F110,J96,D111)</f>
        <v>213215.06818181818</v>
      </c>
      <c r="F111" s="523">
        <f t="shared" si="38"/>
        <v>6616353.8697897857</v>
      </c>
      <c r="G111" s="523">
        <f t="shared" si="39"/>
        <v>6722961.4038806949</v>
      </c>
      <c r="H111" s="526">
        <f t="shared" si="40"/>
        <v>1042593.5797034139</v>
      </c>
      <c r="I111" s="577">
        <f t="shared" si="41"/>
        <v>1042593.5797034139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</row>
    <row r="112" spans="1:16" ht="12.5">
      <c r="B112" s="195" t="str">
        <f t="shared" si="31"/>
        <v/>
      </c>
      <c r="C112" s="507">
        <f>IF(D93="","-",+C111+1)</f>
        <v>2029</v>
      </c>
      <c r="D112" s="374">
        <f>IF(F111+SUM(E$99:E111)=D$92,F111,D$92-SUM(E$99:E111))</f>
        <v>6616353.8697897857</v>
      </c>
      <c r="E112" s="522">
        <f>IF(+J96&lt;F111,J96,D112)</f>
        <v>213215.06818181818</v>
      </c>
      <c r="F112" s="523">
        <f t="shared" si="38"/>
        <v>6403138.8016079674</v>
      </c>
      <c r="G112" s="523">
        <f t="shared" si="39"/>
        <v>6509746.3356988765</v>
      </c>
      <c r="H112" s="526">
        <f t="shared" si="40"/>
        <v>1016290.2908312604</v>
      </c>
      <c r="I112" s="577">
        <f t="shared" si="41"/>
        <v>1016290.2908312604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</row>
    <row r="113" spans="2:16" ht="12.5">
      <c r="B113" s="195" t="str">
        <f t="shared" si="31"/>
        <v/>
      </c>
      <c r="C113" s="507">
        <f>IF(D93="","-",+C112+1)</f>
        <v>2030</v>
      </c>
      <c r="D113" s="374">
        <f>IF(F112+SUM(E$99:E112)=D$92,F112,D$92-SUM(E$99:E112))</f>
        <v>6403138.8016079674</v>
      </c>
      <c r="E113" s="522">
        <f>IF(+J96&lt;F112,J96,D113)</f>
        <v>213215.06818181818</v>
      </c>
      <c r="F113" s="523">
        <f t="shared" si="38"/>
        <v>6189923.733426149</v>
      </c>
      <c r="G113" s="523">
        <f t="shared" si="39"/>
        <v>6296531.2675170582</v>
      </c>
      <c r="H113" s="526">
        <f t="shared" si="40"/>
        <v>989987.00195910712</v>
      </c>
      <c r="I113" s="577">
        <f t="shared" si="41"/>
        <v>989987.00195910712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</row>
    <row r="114" spans="2:16" ht="12.5">
      <c r="B114" s="195" t="str">
        <f t="shared" si="31"/>
        <v/>
      </c>
      <c r="C114" s="507">
        <f>IF(D93="","-",+C113+1)</f>
        <v>2031</v>
      </c>
      <c r="D114" s="374">
        <f>IF(F113+SUM(E$99:E113)=D$92,F113,D$92-SUM(E$99:E113))</f>
        <v>6189923.733426149</v>
      </c>
      <c r="E114" s="522">
        <f>IF(+J96&lt;F113,J96,D114)</f>
        <v>213215.06818181818</v>
      </c>
      <c r="F114" s="523">
        <f t="shared" si="38"/>
        <v>5976708.6652443307</v>
      </c>
      <c r="G114" s="523">
        <f t="shared" si="39"/>
        <v>6083316.1993352398</v>
      </c>
      <c r="H114" s="526">
        <f t="shared" si="40"/>
        <v>963683.71308695362</v>
      </c>
      <c r="I114" s="577">
        <f t="shared" si="41"/>
        <v>963683.71308695362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</row>
    <row r="115" spans="2:16" ht="12.5">
      <c r="B115" s="195" t="str">
        <f t="shared" si="31"/>
        <v/>
      </c>
      <c r="C115" s="507">
        <f>IF(D93="","-",+C114+1)</f>
        <v>2032</v>
      </c>
      <c r="D115" s="374">
        <f>IF(F114+SUM(E$99:E114)=D$92,F114,D$92-SUM(E$99:E114))</f>
        <v>5976708.6652443307</v>
      </c>
      <c r="E115" s="522">
        <f>IF(+J96&lt;F114,J96,D115)</f>
        <v>213215.06818181818</v>
      </c>
      <c r="F115" s="523">
        <f t="shared" si="38"/>
        <v>5763493.5970625123</v>
      </c>
      <c r="G115" s="523">
        <f t="shared" si="39"/>
        <v>5870101.1311534215</v>
      </c>
      <c r="H115" s="526">
        <f t="shared" si="40"/>
        <v>937380.42421480012</v>
      </c>
      <c r="I115" s="577">
        <f t="shared" si="41"/>
        <v>937380.42421480012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</row>
    <row r="116" spans="2:16" ht="12.5">
      <c r="B116" s="195" t="str">
        <f t="shared" si="31"/>
        <v/>
      </c>
      <c r="C116" s="507">
        <f>IF(D93="","-",+C115+1)</f>
        <v>2033</v>
      </c>
      <c r="D116" s="374">
        <f>IF(F115+SUM(E$99:E115)=D$92,F115,D$92-SUM(E$99:E115))</f>
        <v>5763493.5970625123</v>
      </c>
      <c r="E116" s="522">
        <f>IF(+J96&lt;F115,J96,D116)</f>
        <v>213215.06818181818</v>
      </c>
      <c r="F116" s="523">
        <f t="shared" si="38"/>
        <v>5550278.5288806939</v>
      </c>
      <c r="G116" s="523">
        <f t="shared" si="39"/>
        <v>5656886.0629716031</v>
      </c>
      <c r="H116" s="526">
        <f t="shared" si="40"/>
        <v>911077.13534264686</v>
      </c>
      <c r="I116" s="577">
        <f t="shared" si="41"/>
        <v>911077.13534264686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</row>
    <row r="117" spans="2:16" ht="12.5">
      <c r="B117" s="195" t="str">
        <f t="shared" si="31"/>
        <v/>
      </c>
      <c r="C117" s="507">
        <f>IF(D93="","-",+C116+1)</f>
        <v>2034</v>
      </c>
      <c r="D117" s="374">
        <f>IF(F116+SUM(E$99:E116)=D$92,F116,D$92-SUM(E$99:E116))</f>
        <v>5550278.5288806939</v>
      </c>
      <c r="E117" s="522">
        <f>IF(+J96&lt;F116,J96,D117)</f>
        <v>213215.06818181818</v>
      </c>
      <c r="F117" s="523">
        <f t="shared" si="38"/>
        <v>5337063.4606988756</v>
      </c>
      <c r="G117" s="523">
        <f t="shared" si="39"/>
        <v>5443670.9947897848</v>
      </c>
      <c r="H117" s="526">
        <f t="shared" si="40"/>
        <v>884773.84647049336</v>
      </c>
      <c r="I117" s="577">
        <f t="shared" si="41"/>
        <v>884773.84647049336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</row>
    <row r="118" spans="2:16" ht="12.5">
      <c r="B118" s="195" t="str">
        <f t="shared" si="31"/>
        <v/>
      </c>
      <c r="C118" s="507">
        <f>IF(D93="","-",+C117+1)</f>
        <v>2035</v>
      </c>
      <c r="D118" s="374">
        <f>IF(F117+SUM(E$99:E117)=D$92,F117,D$92-SUM(E$99:E117))</f>
        <v>5337063.4606988756</v>
      </c>
      <c r="E118" s="522">
        <f>IF(+J96&lt;F117,J96,D118)</f>
        <v>213215.06818181818</v>
      </c>
      <c r="F118" s="523">
        <f t="shared" si="38"/>
        <v>5123848.3925170572</v>
      </c>
      <c r="G118" s="523">
        <f t="shared" si="39"/>
        <v>5230455.9266079664</v>
      </c>
      <c r="H118" s="526">
        <f t="shared" si="40"/>
        <v>858470.55759833986</v>
      </c>
      <c r="I118" s="577">
        <f t="shared" si="41"/>
        <v>858470.55759833986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</row>
    <row r="119" spans="2:16" ht="12.5">
      <c r="B119" s="195" t="str">
        <f t="shared" si="31"/>
        <v/>
      </c>
      <c r="C119" s="507">
        <f>IF(D93="","-",+C118+1)</f>
        <v>2036</v>
      </c>
      <c r="D119" s="374">
        <f>IF(F118+SUM(E$99:E118)=D$92,F118,D$92-SUM(E$99:E118))</f>
        <v>5123848.3925170572</v>
      </c>
      <c r="E119" s="522">
        <f>IF(+J96&lt;F118,J96,D119)</f>
        <v>213215.06818181818</v>
      </c>
      <c r="F119" s="523">
        <f t="shared" si="38"/>
        <v>4910633.3243352389</v>
      </c>
      <c r="G119" s="523">
        <f t="shared" si="39"/>
        <v>5017240.8584261481</v>
      </c>
      <c r="H119" s="526">
        <f t="shared" si="40"/>
        <v>832167.26872618659</v>
      </c>
      <c r="I119" s="577">
        <f t="shared" si="41"/>
        <v>832167.26872618659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</row>
    <row r="120" spans="2:16" ht="12.5">
      <c r="B120" s="195" t="str">
        <f t="shared" si="31"/>
        <v/>
      </c>
      <c r="C120" s="507">
        <f>IF(D93="","-",+C119+1)</f>
        <v>2037</v>
      </c>
      <c r="D120" s="374">
        <f>IF(F119+SUM(E$99:E119)=D$92,F119,D$92-SUM(E$99:E119))</f>
        <v>4910633.3243352389</v>
      </c>
      <c r="E120" s="522">
        <f>IF(+J96&lt;F119,J96,D120)</f>
        <v>213215.06818181818</v>
      </c>
      <c r="F120" s="523">
        <f t="shared" si="38"/>
        <v>4697418.2561534205</v>
      </c>
      <c r="G120" s="523">
        <f t="shared" si="39"/>
        <v>4804025.7902443297</v>
      </c>
      <c r="H120" s="526">
        <f t="shared" si="40"/>
        <v>805863.9798540331</v>
      </c>
      <c r="I120" s="577">
        <f t="shared" si="41"/>
        <v>805863.9798540331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</row>
    <row r="121" spans="2:16" ht="12.5">
      <c r="B121" s="195" t="str">
        <f t="shared" si="31"/>
        <v/>
      </c>
      <c r="C121" s="507">
        <f>IF(D93="","-",+C120+1)</f>
        <v>2038</v>
      </c>
      <c r="D121" s="374">
        <f>IF(F120+SUM(E$99:E120)=D$92,F120,D$92-SUM(E$99:E120))</f>
        <v>4697418.2561534205</v>
      </c>
      <c r="E121" s="522">
        <f>IF(+J96&lt;F120,J96,D121)</f>
        <v>213215.06818181818</v>
      </c>
      <c r="F121" s="523">
        <f t="shared" si="38"/>
        <v>4484203.1879716022</v>
      </c>
      <c r="G121" s="523">
        <f t="shared" si="39"/>
        <v>4590810.7220625114</v>
      </c>
      <c r="H121" s="526">
        <f t="shared" si="40"/>
        <v>779560.6909818796</v>
      </c>
      <c r="I121" s="577">
        <f t="shared" si="41"/>
        <v>779560.6909818796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</row>
    <row r="122" spans="2:16" ht="12.5">
      <c r="B122" s="195" t="str">
        <f t="shared" si="31"/>
        <v/>
      </c>
      <c r="C122" s="507">
        <f>IF(D93="","-",+C121+1)</f>
        <v>2039</v>
      </c>
      <c r="D122" s="374">
        <f>IF(F121+SUM(E$99:E121)=D$92,F121,D$92-SUM(E$99:E121))</f>
        <v>4484203.1879716022</v>
      </c>
      <c r="E122" s="522">
        <f>IF(+J96&lt;F121,J96,D122)</f>
        <v>213215.06818181818</v>
      </c>
      <c r="F122" s="523">
        <f t="shared" si="38"/>
        <v>4270988.1197897838</v>
      </c>
      <c r="G122" s="523">
        <f t="shared" si="39"/>
        <v>4377595.653880693</v>
      </c>
      <c r="H122" s="526">
        <f t="shared" si="40"/>
        <v>753257.40210972633</v>
      </c>
      <c r="I122" s="577">
        <f t="shared" si="41"/>
        <v>753257.40210972633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</row>
    <row r="123" spans="2:16" ht="12.5">
      <c r="B123" s="195" t="str">
        <f t="shared" si="31"/>
        <v/>
      </c>
      <c r="C123" s="507">
        <f>IF(D93="","-",+C122+1)</f>
        <v>2040</v>
      </c>
      <c r="D123" s="374">
        <f>IF(F122+SUM(E$99:E122)=D$92,F122,D$92-SUM(E$99:E122))</f>
        <v>4270988.1197897838</v>
      </c>
      <c r="E123" s="522">
        <f>IF(+J96&lt;F122,J96,D123)</f>
        <v>213215.06818181818</v>
      </c>
      <c r="F123" s="523">
        <f t="shared" si="38"/>
        <v>4057773.0516079655</v>
      </c>
      <c r="G123" s="523">
        <f t="shared" si="39"/>
        <v>4164380.5856988747</v>
      </c>
      <c r="H123" s="526">
        <f t="shared" si="40"/>
        <v>726954.11323757283</v>
      </c>
      <c r="I123" s="577">
        <f t="shared" si="41"/>
        <v>726954.11323757283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</row>
    <row r="124" spans="2:16" ht="12.5">
      <c r="B124" s="195" t="str">
        <f t="shared" si="31"/>
        <v/>
      </c>
      <c r="C124" s="507">
        <f>IF(D93="","-",+C123+1)</f>
        <v>2041</v>
      </c>
      <c r="D124" s="374">
        <f>IF(F123+SUM(E$99:E123)=D$92,F123,D$92-SUM(E$99:E123))</f>
        <v>4057773.0516079655</v>
      </c>
      <c r="E124" s="522">
        <f>IF(+J96&lt;F123,J96,D124)</f>
        <v>213215.06818181818</v>
      </c>
      <c r="F124" s="523">
        <f t="shared" si="38"/>
        <v>3844557.9834261471</v>
      </c>
      <c r="G124" s="523">
        <f t="shared" si="39"/>
        <v>3951165.5175170563</v>
      </c>
      <c r="H124" s="526">
        <f t="shared" si="40"/>
        <v>700650.82436541934</v>
      </c>
      <c r="I124" s="577">
        <f t="shared" si="41"/>
        <v>700650.82436541934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</row>
    <row r="125" spans="2:16" ht="12.5">
      <c r="B125" s="195" t="str">
        <f t="shared" si="31"/>
        <v/>
      </c>
      <c r="C125" s="507">
        <f>IF(D93="","-",+C124+1)</f>
        <v>2042</v>
      </c>
      <c r="D125" s="374">
        <f>IF(F124+SUM(E$99:E124)=D$92,F124,D$92-SUM(E$99:E124))</f>
        <v>3844557.9834261471</v>
      </c>
      <c r="E125" s="522">
        <f>IF(+J96&lt;F124,J96,D125)</f>
        <v>213215.06818181818</v>
      </c>
      <c r="F125" s="523">
        <f t="shared" si="38"/>
        <v>3631342.9152443288</v>
      </c>
      <c r="G125" s="523">
        <f t="shared" si="39"/>
        <v>3737950.449335238</v>
      </c>
      <c r="H125" s="526">
        <f t="shared" si="40"/>
        <v>674347.53549326595</v>
      </c>
      <c r="I125" s="577">
        <f t="shared" si="41"/>
        <v>674347.53549326595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</row>
    <row r="126" spans="2:16" ht="12.5">
      <c r="B126" s="195" t="str">
        <f t="shared" si="31"/>
        <v/>
      </c>
      <c r="C126" s="507">
        <f>IF(D93="","-",+C125+1)</f>
        <v>2043</v>
      </c>
      <c r="D126" s="374">
        <f>IF(F125+SUM(E$99:E125)=D$92,F125,D$92-SUM(E$99:E125))</f>
        <v>3631342.9152443288</v>
      </c>
      <c r="E126" s="522">
        <f>IF(+J96&lt;F125,J96,D126)</f>
        <v>213215.06818181818</v>
      </c>
      <c r="F126" s="523">
        <f t="shared" si="38"/>
        <v>3418127.8470625104</v>
      </c>
      <c r="G126" s="523">
        <f t="shared" si="39"/>
        <v>3524735.3811534196</v>
      </c>
      <c r="H126" s="526">
        <f t="shared" si="40"/>
        <v>648044.24662111257</v>
      </c>
      <c r="I126" s="577">
        <f t="shared" si="41"/>
        <v>648044.24662111257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</row>
    <row r="127" spans="2:16" ht="12.5">
      <c r="B127" s="195" t="str">
        <f t="shared" si="31"/>
        <v/>
      </c>
      <c r="C127" s="507">
        <f>IF(D93="","-",+C126+1)</f>
        <v>2044</v>
      </c>
      <c r="D127" s="374">
        <f>IF(F126+SUM(E$99:E126)=D$92,F126,D$92-SUM(E$99:E126))</f>
        <v>3418127.8470625104</v>
      </c>
      <c r="E127" s="522">
        <f>IF(+J96&lt;F126,J96,D127)</f>
        <v>213215.06818181818</v>
      </c>
      <c r="F127" s="523">
        <f t="shared" si="38"/>
        <v>3204912.7788806921</v>
      </c>
      <c r="G127" s="523">
        <f t="shared" si="39"/>
        <v>3311520.3129716013</v>
      </c>
      <c r="H127" s="526">
        <f t="shared" si="40"/>
        <v>621740.95774895907</v>
      </c>
      <c r="I127" s="577">
        <f t="shared" si="41"/>
        <v>621740.95774895907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</row>
    <row r="128" spans="2:16" ht="12.5">
      <c r="B128" s="195" t="str">
        <f t="shared" si="31"/>
        <v/>
      </c>
      <c r="C128" s="507">
        <f>IF(D93="","-",+C127+1)</f>
        <v>2045</v>
      </c>
      <c r="D128" s="374">
        <f>IF(F127+SUM(E$99:E127)=D$92,F127,D$92-SUM(E$99:E127))</f>
        <v>3204912.7788806921</v>
      </c>
      <c r="E128" s="522">
        <f>IF(+J96&lt;F127,J96,D128)</f>
        <v>213215.06818181818</v>
      </c>
      <c r="F128" s="523">
        <f t="shared" si="38"/>
        <v>2991697.7106988737</v>
      </c>
      <c r="G128" s="523">
        <f t="shared" si="39"/>
        <v>3098305.2447897829</v>
      </c>
      <c r="H128" s="526">
        <f t="shared" si="40"/>
        <v>595437.66887680569</v>
      </c>
      <c r="I128" s="577">
        <f t="shared" si="41"/>
        <v>595437.66887680569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</row>
    <row r="129" spans="2:16" ht="12.5">
      <c r="B129" s="195" t="str">
        <f t="shared" si="31"/>
        <v/>
      </c>
      <c r="C129" s="507">
        <f>IF(D93="","-",+C128+1)</f>
        <v>2046</v>
      </c>
      <c r="D129" s="374">
        <f>IF(F128+SUM(E$99:E128)=D$92,F128,D$92-SUM(E$99:E128))</f>
        <v>2991697.7106988737</v>
      </c>
      <c r="E129" s="522">
        <f>IF(+J96&lt;F128,J96,D129)</f>
        <v>213215.06818181818</v>
      </c>
      <c r="F129" s="523">
        <f t="shared" si="38"/>
        <v>2778482.6425170554</v>
      </c>
      <c r="G129" s="523">
        <f t="shared" si="39"/>
        <v>2885090.1766079646</v>
      </c>
      <c r="H129" s="526">
        <f t="shared" si="40"/>
        <v>569134.38000465231</v>
      </c>
      <c r="I129" s="577">
        <f t="shared" si="41"/>
        <v>569134.38000465231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</row>
    <row r="130" spans="2:16" ht="12.5">
      <c r="B130" s="195" t="str">
        <f t="shared" si="31"/>
        <v/>
      </c>
      <c r="C130" s="507">
        <f>IF(D93="","-",+C129+1)</f>
        <v>2047</v>
      </c>
      <c r="D130" s="374">
        <f>IF(F129+SUM(E$99:E129)=D$92,F129,D$92-SUM(E$99:E129))</f>
        <v>2778482.6425170554</v>
      </c>
      <c r="E130" s="522">
        <f>IF(+J96&lt;F129,J96,D130)</f>
        <v>213215.06818181818</v>
      </c>
      <c r="F130" s="523">
        <f t="shared" si="38"/>
        <v>2565267.574335237</v>
      </c>
      <c r="G130" s="523">
        <f t="shared" si="39"/>
        <v>2671875.1084261462</v>
      </c>
      <c r="H130" s="526">
        <f t="shared" si="40"/>
        <v>542831.09113249881</v>
      </c>
      <c r="I130" s="577">
        <f t="shared" si="41"/>
        <v>542831.09113249881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</row>
    <row r="131" spans="2:16" ht="12.5">
      <c r="B131" s="195" t="str">
        <f t="shared" si="31"/>
        <v/>
      </c>
      <c r="C131" s="507">
        <f>IF(D93="","-",+C130+1)</f>
        <v>2048</v>
      </c>
      <c r="D131" s="374">
        <f>IF(F130+SUM(E$99:E130)=D$92,F130,D$92-SUM(E$99:E130))</f>
        <v>2565267.574335237</v>
      </c>
      <c r="E131" s="522">
        <f>IF(+J96&lt;F130,J96,D131)</f>
        <v>213215.06818181818</v>
      </c>
      <c r="F131" s="523">
        <f t="shared" ref="F131:F154" si="42">+D131-E131</f>
        <v>2352052.5061534187</v>
      </c>
      <c r="G131" s="523">
        <f t="shared" ref="G131:G154" si="43">+(F131+D131)/2</f>
        <v>2458660.0402443279</v>
      </c>
      <c r="H131" s="526">
        <f t="shared" si="40"/>
        <v>516527.80226034543</v>
      </c>
      <c r="I131" s="577">
        <f t="shared" si="41"/>
        <v>516527.80226034543</v>
      </c>
      <c r="J131" s="514">
        <f t="shared" ref="J131:J154" si="44">+I541-H541</f>
        <v>0</v>
      </c>
      <c r="K131" s="514"/>
      <c r="L131" s="525"/>
      <c r="M131" s="514">
        <f t="shared" ref="M131:M154" si="45">IF(L541&lt;&gt;0,+H541-L541,0)</f>
        <v>0</v>
      </c>
      <c r="N131" s="525"/>
      <c r="O131" s="514">
        <f t="shared" ref="O131:O154" si="46">IF(N541&lt;&gt;0,+I541-N541,0)</f>
        <v>0</v>
      </c>
      <c r="P131" s="514">
        <f t="shared" ref="P131:P154" si="47">+O541-M541</f>
        <v>0</v>
      </c>
    </row>
    <row r="132" spans="2:16" ht="12.5">
      <c r="B132" s="195" t="str">
        <f t="shared" si="31"/>
        <v/>
      </c>
      <c r="C132" s="507">
        <f>IF(D93="","-",+C131+1)</f>
        <v>2049</v>
      </c>
      <c r="D132" s="374">
        <f>IF(F131+SUM(E$99:E131)=D$92,F131,D$92-SUM(E$99:E131))</f>
        <v>2352052.5061534187</v>
      </c>
      <c r="E132" s="522">
        <f>IF(+J96&lt;F131,J96,D132)</f>
        <v>213215.06818181818</v>
      </c>
      <c r="F132" s="523">
        <f t="shared" si="42"/>
        <v>2138837.4379716003</v>
      </c>
      <c r="G132" s="523">
        <f t="shared" si="43"/>
        <v>2245444.9720625095</v>
      </c>
      <c r="H132" s="526">
        <f t="shared" si="40"/>
        <v>490224.51338819199</v>
      </c>
      <c r="I132" s="577">
        <f t="shared" si="41"/>
        <v>490224.51338819199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</row>
    <row r="133" spans="2:16" ht="12.5">
      <c r="B133" s="195" t="str">
        <f t="shared" si="31"/>
        <v/>
      </c>
      <c r="C133" s="507">
        <f>IF(D93="","-",+C132+1)</f>
        <v>2050</v>
      </c>
      <c r="D133" s="374">
        <f>IF(F132+SUM(E$99:E132)=D$92,F132,D$92-SUM(E$99:E132))</f>
        <v>2138837.4379716003</v>
      </c>
      <c r="E133" s="522">
        <f>IF(+J96&lt;F132,J96,D133)</f>
        <v>213215.06818181818</v>
      </c>
      <c r="F133" s="523">
        <f t="shared" si="42"/>
        <v>1925622.3697897822</v>
      </c>
      <c r="G133" s="523">
        <f t="shared" si="43"/>
        <v>2032229.9038806912</v>
      </c>
      <c r="H133" s="526">
        <f t="shared" si="40"/>
        <v>463921.22451603855</v>
      </c>
      <c r="I133" s="577">
        <f t="shared" si="41"/>
        <v>463921.22451603855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</row>
    <row r="134" spans="2:16" ht="12.5">
      <c r="B134" s="195" t="str">
        <f t="shared" si="31"/>
        <v/>
      </c>
      <c r="C134" s="507">
        <f>IF(D93="","-",+C133+1)</f>
        <v>2051</v>
      </c>
      <c r="D134" s="374">
        <f>IF(F133+SUM(E$99:E133)=D$92,F133,D$92-SUM(E$99:E133))</f>
        <v>1925622.3697897822</v>
      </c>
      <c r="E134" s="522">
        <f>IF(+J96&lt;F133,J96,D134)</f>
        <v>213215.06818181818</v>
      </c>
      <c r="F134" s="523">
        <f t="shared" si="42"/>
        <v>1712407.3016079641</v>
      </c>
      <c r="G134" s="523">
        <f t="shared" si="43"/>
        <v>1819014.8356988733</v>
      </c>
      <c r="H134" s="526">
        <f t="shared" si="40"/>
        <v>437617.93564388517</v>
      </c>
      <c r="I134" s="577">
        <f t="shared" si="41"/>
        <v>437617.93564388517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</row>
    <row r="135" spans="2:16" ht="12.5">
      <c r="B135" s="195" t="str">
        <f t="shared" si="31"/>
        <v/>
      </c>
      <c r="C135" s="507">
        <f>IF(D93="","-",+C134+1)</f>
        <v>2052</v>
      </c>
      <c r="D135" s="374">
        <f>IF(F134+SUM(E$99:E134)=D$92,F134,D$92-SUM(E$99:E134))</f>
        <v>1712407.3016079641</v>
      </c>
      <c r="E135" s="522">
        <f>IF(+J96&lt;F134,J96,D135)</f>
        <v>213215.06818181818</v>
      </c>
      <c r="F135" s="523">
        <f t="shared" si="42"/>
        <v>1499192.233426146</v>
      </c>
      <c r="G135" s="523">
        <f t="shared" si="43"/>
        <v>1605799.7675170549</v>
      </c>
      <c r="H135" s="526">
        <f t="shared" si="40"/>
        <v>411314.64677173179</v>
      </c>
      <c r="I135" s="577">
        <f t="shared" si="41"/>
        <v>411314.64677173179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</row>
    <row r="136" spans="2:16" ht="12.5">
      <c r="B136" s="195" t="str">
        <f t="shared" si="31"/>
        <v/>
      </c>
      <c r="C136" s="507">
        <f>IF(D93="","-",+C135+1)</f>
        <v>2053</v>
      </c>
      <c r="D136" s="374">
        <f>IF(F135+SUM(E$99:E135)=D$92,F135,D$92-SUM(E$99:E135))</f>
        <v>1499192.233426146</v>
      </c>
      <c r="E136" s="522">
        <f>IF(+J96&lt;F135,J96,D136)</f>
        <v>213215.06818181818</v>
      </c>
      <c r="F136" s="523">
        <f t="shared" si="42"/>
        <v>1285977.1652443279</v>
      </c>
      <c r="G136" s="523">
        <f t="shared" si="43"/>
        <v>1392584.699335237</v>
      </c>
      <c r="H136" s="526">
        <f t="shared" si="40"/>
        <v>385011.3578995784</v>
      </c>
      <c r="I136" s="577">
        <f t="shared" si="41"/>
        <v>385011.3578995784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</row>
    <row r="137" spans="2:16" ht="12.5">
      <c r="B137" s="195" t="str">
        <f t="shared" si="31"/>
        <v/>
      </c>
      <c r="C137" s="507">
        <f>IF(D93="","-",+C136+1)</f>
        <v>2054</v>
      </c>
      <c r="D137" s="374">
        <f>IF(F136+SUM(E$99:E136)=D$92,F136,D$92-SUM(E$99:E136))</f>
        <v>1285977.1652443279</v>
      </c>
      <c r="E137" s="522">
        <f>IF(+J96&lt;F136,J96,D137)</f>
        <v>213215.06818181818</v>
      </c>
      <c r="F137" s="523">
        <f t="shared" si="42"/>
        <v>1072762.0970625097</v>
      </c>
      <c r="G137" s="523">
        <f t="shared" si="43"/>
        <v>1179369.6311534187</v>
      </c>
      <c r="H137" s="526">
        <f t="shared" si="40"/>
        <v>358708.06902742496</v>
      </c>
      <c r="I137" s="577">
        <f t="shared" si="41"/>
        <v>358708.06902742496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</row>
    <row r="138" spans="2:16" ht="12.5">
      <c r="B138" s="195" t="str">
        <f t="shared" si="31"/>
        <v/>
      </c>
      <c r="C138" s="507">
        <f>IF(D93="","-",+C137+1)</f>
        <v>2055</v>
      </c>
      <c r="D138" s="374">
        <f>IF(F137+SUM(E$99:E137)=D$92,F137,D$92-SUM(E$99:E137))</f>
        <v>1072762.0970625097</v>
      </c>
      <c r="E138" s="522">
        <f>IF(+J96&lt;F137,J96,D138)</f>
        <v>213215.06818181818</v>
      </c>
      <c r="F138" s="523">
        <f t="shared" si="42"/>
        <v>859547.02888069162</v>
      </c>
      <c r="G138" s="523">
        <f t="shared" si="43"/>
        <v>966154.56297160068</v>
      </c>
      <c r="H138" s="526">
        <f t="shared" si="40"/>
        <v>332404.78015527158</v>
      </c>
      <c r="I138" s="577">
        <f t="shared" si="41"/>
        <v>332404.78015527158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</row>
    <row r="139" spans="2:16" ht="12.5">
      <c r="B139" s="195" t="str">
        <f t="shared" si="31"/>
        <v/>
      </c>
      <c r="C139" s="507">
        <f>IF(D93="","-",+C138+1)</f>
        <v>2056</v>
      </c>
      <c r="D139" s="374">
        <f>IF(F138+SUM(E$99:E138)=D$92,F138,D$92-SUM(E$99:E138))</f>
        <v>859547.02888069162</v>
      </c>
      <c r="E139" s="522">
        <f>IF(+J96&lt;F138,J96,D139)</f>
        <v>213215.06818181818</v>
      </c>
      <c r="F139" s="523">
        <f t="shared" si="42"/>
        <v>646331.9606988735</v>
      </c>
      <c r="G139" s="523">
        <f t="shared" si="43"/>
        <v>752939.49478978256</v>
      </c>
      <c r="H139" s="526">
        <f t="shared" si="40"/>
        <v>306101.4912831182</v>
      </c>
      <c r="I139" s="577">
        <f t="shared" si="41"/>
        <v>306101.4912831182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</row>
    <row r="140" spans="2:16" ht="12.5">
      <c r="B140" s="195" t="str">
        <f t="shared" si="31"/>
        <v/>
      </c>
      <c r="C140" s="507">
        <f>IF(D93="","-",+C139+1)</f>
        <v>2057</v>
      </c>
      <c r="D140" s="374">
        <f>IF(F139+SUM(E$99:E139)=D$92,F139,D$92-SUM(E$99:E139))</f>
        <v>646331.9606988735</v>
      </c>
      <c r="E140" s="522">
        <f>IF(+J96&lt;F139,J96,D140)</f>
        <v>213215.06818181818</v>
      </c>
      <c r="F140" s="523">
        <f t="shared" si="42"/>
        <v>433116.89251705533</v>
      </c>
      <c r="G140" s="523">
        <f t="shared" si="43"/>
        <v>539724.42660796444</v>
      </c>
      <c r="H140" s="526">
        <f t="shared" si="40"/>
        <v>279798.20241096476</v>
      </c>
      <c r="I140" s="577">
        <f t="shared" si="41"/>
        <v>279798.20241096476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</row>
    <row r="141" spans="2:16" ht="12.5">
      <c r="B141" s="195" t="str">
        <f t="shared" si="31"/>
        <v/>
      </c>
      <c r="C141" s="507">
        <f>IF(D93="","-",+C140+1)</f>
        <v>2058</v>
      </c>
      <c r="D141" s="374">
        <f>IF(F140+SUM(E$99:E140)=D$92,F140,D$92-SUM(E$99:E140))</f>
        <v>433116.89251705533</v>
      </c>
      <c r="E141" s="522">
        <f>IF(+J96&lt;F140,J96,D141)</f>
        <v>213215.06818181818</v>
      </c>
      <c r="F141" s="523">
        <f t="shared" si="42"/>
        <v>219901.82433523715</v>
      </c>
      <c r="G141" s="523">
        <f t="shared" si="43"/>
        <v>326509.35842614621</v>
      </c>
      <c r="H141" s="526">
        <f t="shared" si="40"/>
        <v>253494.91353881138</v>
      </c>
      <c r="I141" s="577">
        <f t="shared" si="41"/>
        <v>253494.91353881138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</row>
    <row r="142" spans="2:16" ht="12.5">
      <c r="B142" s="195" t="str">
        <f t="shared" si="31"/>
        <v/>
      </c>
      <c r="C142" s="507">
        <f>IF(D93="","-",+C141+1)</f>
        <v>2059</v>
      </c>
      <c r="D142" s="374">
        <f>IF(F141+SUM(E$99:E141)=D$92,F141,D$92-SUM(E$99:E141))</f>
        <v>219901.82433523715</v>
      </c>
      <c r="E142" s="522">
        <f>IF(+J96&lt;F141,J96,D142)</f>
        <v>213215.06818181818</v>
      </c>
      <c r="F142" s="523">
        <f t="shared" si="42"/>
        <v>6686.7561534189736</v>
      </c>
      <c r="G142" s="523">
        <f t="shared" si="43"/>
        <v>113294.29024432806</v>
      </c>
      <c r="H142" s="526">
        <f t="shared" si="40"/>
        <v>227191.624666658</v>
      </c>
      <c r="I142" s="577">
        <f t="shared" si="41"/>
        <v>227191.624666658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</row>
    <row r="143" spans="2:16" ht="12.5">
      <c r="B143" s="195" t="str">
        <f t="shared" si="31"/>
        <v/>
      </c>
      <c r="C143" s="507">
        <f>IF(D93="","-",+C142+1)</f>
        <v>2060</v>
      </c>
      <c r="D143" s="374">
        <f>IF(F142+SUM(E$99:E142)=D$92,F142,D$92-SUM(E$99:E142))</f>
        <v>6686.7561534189736</v>
      </c>
      <c r="E143" s="522">
        <f>IF(+J96&lt;F142,J96,D143)</f>
        <v>6686.7561534189736</v>
      </c>
      <c r="F143" s="523">
        <f t="shared" si="42"/>
        <v>0</v>
      </c>
      <c r="G143" s="523">
        <f t="shared" si="43"/>
        <v>3343.3780767094868</v>
      </c>
      <c r="H143" s="526">
        <f t="shared" si="40"/>
        <v>7099.2121778005258</v>
      </c>
      <c r="I143" s="577">
        <f t="shared" si="41"/>
        <v>7099.2121778005258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</row>
    <row r="144" spans="2:16" ht="12.5">
      <c r="B144" s="195" t="str">
        <f t="shared" si="3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43"/>
        <v>0</v>
      </c>
      <c r="H144" s="526">
        <f t="shared" si="40"/>
        <v>0</v>
      </c>
      <c r="I144" s="577">
        <f t="shared" si="41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</row>
    <row r="145" spans="2:16" ht="12.5">
      <c r="B145" s="195" t="str">
        <f t="shared" si="3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43"/>
        <v>0</v>
      </c>
      <c r="H145" s="526">
        <f t="shared" si="40"/>
        <v>0</v>
      </c>
      <c r="I145" s="577">
        <f t="shared" si="41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</row>
    <row r="146" spans="2:16" ht="12.5">
      <c r="B146" s="195" t="str">
        <f t="shared" si="3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43"/>
        <v>0</v>
      </c>
      <c r="H146" s="526">
        <f t="shared" si="40"/>
        <v>0</v>
      </c>
      <c r="I146" s="577">
        <f t="shared" si="41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</row>
    <row r="147" spans="2:16" ht="12.5">
      <c r="B147" s="195" t="str">
        <f t="shared" si="3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43"/>
        <v>0</v>
      </c>
      <c r="H147" s="526">
        <f t="shared" si="40"/>
        <v>0</v>
      </c>
      <c r="I147" s="577">
        <f t="shared" si="41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</row>
    <row r="148" spans="2:16" ht="12.5">
      <c r="B148" s="195" t="str">
        <f t="shared" si="3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43"/>
        <v>0</v>
      </c>
      <c r="H148" s="526">
        <f t="shared" si="40"/>
        <v>0</v>
      </c>
      <c r="I148" s="577">
        <f t="shared" si="41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</row>
    <row r="149" spans="2:16" ht="12.5">
      <c r="B149" s="195" t="str">
        <f t="shared" si="3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43"/>
        <v>0</v>
      </c>
      <c r="H149" s="526">
        <f t="shared" si="40"/>
        <v>0</v>
      </c>
      <c r="I149" s="577">
        <f t="shared" si="41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</row>
    <row r="150" spans="2:16" ht="12.5">
      <c r="B150" s="195" t="str">
        <f t="shared" si="3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43"/>
        <v>0</v>
      </c>
      <c r="H150" s="526">
        <f t="shared" si="40"/>
        <v>0</v>
      </c>
      <c r="I150" s="577">
        <f t="shared" si="41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</row>
    <row r="151" spans="2:16" ht="12.5">
      <c r="B151" s="195" t="str">
        <f t="shared" si="3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43"/>
        <v>0</v>
      </c>
      <c r="H151" s="526">
        <f t="shared" si="40"/>
        <v>0</v>
      </c>
      <c r="I151" s="577">
        <f t="shared" si="41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</row>
    <row r="152" spans="2:16" ht="12.5">
      <c r="B152" s="195" t="str">
        <f t="shared" si="3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43"/>
        <v>0</v>
      </c>
      <c r="H152" s="526">
        <f t="shared" si="40"/>
        <v>0</v>
      </c>
      <c r="I152" s="577">
        <f t="shared" si="41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</row>
    <row r="153" spans="2:16" ht="12.5">
      <c r="B153" s="195" t="str">
        <f t="shared" si="3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43"/>
        <v>0</v>
      </c>
      <c r="H153" s="526">
        <f t="shared" si="40"/>
        <v>0</v>
      </c>
      <c r="I153" s="577">
        <f t="shared" si="41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</row>
    <row r="154" spans="2:16" ht="13" thickBot="1">
      <c r="B154" s="195" t="str">
        <f t="shared" si="3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43"/>
        <v>0</v>
      </c>
      <c r="H154" s="530">
        <f t="shared" si="40"/>
        <v>0</v>
      </c>
      <c r="I154" s="579">
        <f t="shared" si="41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</row>
    <row r="155" spans="2:16" ht="12.5">
      <c r="C155" s="374" t="s">
        <v>78</v>
      </c>
      <c r="D155" s="375"/>
      <c r="E155" s="375">
        <f>SUM(E99:E154)</f>
        <v>9381463.0000000019</v>
      </c>
      <c r="F155" s="375"/>
      <c r="G155" s="375"/>
      <c r="H155" s="375">
        <f>SUM(H99:H154)</f>
        <v>33765528.128662772</v>
      </c>
      <c r="I155" s="375">
        <f>SUM(I99:I154)</f>
        <v>33765528.128662772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183502.47980883674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183502.47980883674</v>
      </c>
      <c r="O6" s="269"/>
      <c r="P6" s="269"/>
    </row>
    <row r="7" spans="1:16" ht="13.5" thickBot="1">
      <c r="C7" s="467" t="s">
        <v>48</v>
      </c>
      <c r="D7" s="624" t="s">
        <v>357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358</v>
      </c>
      <c r="E9" s="637" t="s">
        <v>401</v>
      </c>
      <c r="F9" s="478"/>
      <c r="G9" s="672" t="s">
        <v>570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1558180.6099999999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36236.75837209302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 t="shared" ref="L18:L23" si="6"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 t="shared" si="6"/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 t="shared" si="6"/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 t="shared" si="6"/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 t="shared" si="6"/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1357752.080733598</v>
      </c>
      <c r="E23" s="630">
        <v>37099.547619047618</v>
      </c>
      <c r="F23" s="631">
        <v>1320652.5331145504</v>
      </c>
      <c r="G23" s="630">
        <v>187684.94156484964</v>
      </c>
      <c r="H23" s="639">
        <v>187684.94156484964</v>
      </c>
      <c r="I23" s="511">
        <f t="shared" si="0"/>
        <v>0</v>
      </c>
      <c r="J23" s="511"/>
      <c r="K23" s="518">
        <f t="shared" ref="K23" si="8">+G23</f>
        <v>187684.94156484964</v>
      </c>
      <c r="L23" s="519">
        <f t="shared" si="6"/>
        <v>0</v>
      </c>
      <c r="M23" s="518">
        <f t="shared" ref="M23" si="9">+H23</f>
        <v>187684.94156484964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1320652.1431145503</v>
      </c>
      <c r="E24" s="630">
        <v>37099.53833333333</v>
      </c>
      <c r="F24" s="631">
        <v>1283552.6047812169</v>
      </c>
      <c r="G24" s="630">
        <v>201589.94885481661</v>
      </c>
      <c r="H24" s="639">
        <v>201589.94885481661</v>
      </c>
      <c r="I24" s="511">
        <f t="shared" si="0"/>
        <v>0</v>
      </c>
      <c r="J24" s="511"/>
      <c r="K24" s="518">
        <f t="shared" ref="K24" si="10">+G24</f>
        <v>201589.94885481661</v>
      </c>
      <c r="L24" s="519">
        <f t="shared" ref="L24" si="11">IF(K24&lt;&gt;0,+G24-K24,0)</f>
        <v>0</v>
      </c>
      <c r="M24" s="518">
        <f t="shared" ref="M24" si="12">+H24</f>
        <v>201589.94885481661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31">
        <v>1283552.6047812169</v>
      </c>
      <c r="E25" s="630">
        <v>35413.195681818179</v>
      </c>
      <c r="F25" s="631">
        <v>1248139.4090993986</v>
      </c>
      <c r="G25" s="630">
        <v>186716.13800710742</v>
      </c>
      <c r="H25" s="639">
        <v>186716.13800710742</v>
      </c>
      <c r="I25" s="511">
        <f t="shared" si="0"/>
        <v>0</v>
      </c>
      <c r="J25" s="511"/>
      <c r="K25" s="518">
        <f t="shared" ref="K25" si="15">+G25</f>
        <v>186716.13800710742</v>
      </c>
      <c r="L25" s="519">
        <f t="shared" ref="L25" si="16">IF(K25&lt;&gt;0,+G25-K25,0)</f>
        <v>0</v>
      </c>
      <c r="M25" s="518">
        <f t="shared" ref="M25" si="17">+H25</f>
        <v>186716.13800710742</v>
      </c>
      <c r="N25" s="514">
        <f t="shared" ref="N25" si="18">IF(M25&lt;&gt;0,+H25-M25,0)</f>
        <v>0</v>
      </c>
      <c r="O25" s="514">
        <f t="shared" ref="O25" si="19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1248139.4090993986</v>
      </c>
      <c r="E26" s="522">
        <f>IF(+I14&lt;F25,I14,D26)</f>
        <v>36236.75837209302</v>
      </c>
      <c r="F26" s="523">
        <f t="shared" ref="F26:F72" si="20">+D26-E26</f>
        <v>1211902.6507273056</v>
      </c>
      <c r="G26" s="524">
        <f t="shared" ref="G26:G49" si="21">+I$12*((D26+F26)/2)+E26</f>
        <v>183502.47980883674</v>
      </c>
      <c r="H26" s="491">
        <f t="shared" ref="H26:H49" si="22">+I$13*((D26+F26)/2)+E26</f>
        <v>183502.47980883674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1211902.6507273056</v>
      </c>
      <c r="E27" s="522">
        <f>IF(+I14&lt;F26,I14,D27)</f>
        <v>36236.75837209302</v>
      </c>
      <c r="F27" s="523">
        <f t="shared" si="20"/>
        <v>1175665.8923552125</v>
      </c>
      <c r="G27" s="524">
        <f t="shared" si="21"/>
        <v>179163.99108838683</v>
      </c>
      <c r="H27" s="491">
        <f t="shared" si="22"/>
        <v>179163.99108838683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1175665.8923552125</v>
      </c>
      <c r="E28" s="522">
        <f>IF(+I14&lt;F27,I14,D28)</f>
        <v>36236.75837209302</v>
      </c>
      <c r="F28" s="523">
        <f t="shared" si="20"/>
        <v>1139429.1339831194</v>
      </c>
      <c r="G28" s="524">
        <f t="shared" si="21"/>
        <v>174825.50236793695</v>
      </c>
      <c r="H28" s="491">
        <f t="shared" si="22"/>
        <v>174825.50236793695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1139429.1339831194</v>
      </c>
      <c r="E29" s="522">
        <f>IF(+I14&lt;F28,I14,D29)</f>
        <v>36236.75837209302</v>
      </c>
      <c r="F29" s="523">
        <f t="shared" si="20"/>
        <v>1103192.3756110263</v>
      </c>
      <c r="G29" s="524">
        <f t="shared" si="21"/>
        <v>170487.01364748704</v>
      </c>
      <c r="H29" s="491">
        <f t="shared" si="22"/>
        <v>170487.01364748704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1103192.3756110263</v>
      </c>
      <c r="E30" s="522">
        <f>IF(+I14&lt;F29,I14,D30)</f>
        <v>36236.75837209302</v>
      </c>
      <c r="F30" s="523">
        <f t="shared" si="20"/>
        <v>1066955.6172389332</v>
      </c>
      <c r="G30" s="524">
        <f t="shared" si="21"/>
        <v>166148.52492703713</v>
      </c>
      <c r="H30" s="491">
        <f t="shared" si="22"/>
        <v>166148.52492703713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1066955.6172389332</v>
      </c>
      <c r="E31" s="522">
        <f>IF(+I14&lt;F30,I14,D31)</f>
        <v>36236.75837209302</v>
      </c>
      <c r="F31" s="523">
        <f t="shared" si="20"/>
        <v>1030718.8588668403</v>
      </c>
      <c r="G31" s="524">
        <f t="shared" si="21"/>
        <v>161810.03620658722</v>
      </c>
      <c r="H31" s="491">
        <f t="shared" si="22"/>
        <v>161810.03620658722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1030718.8588668403</v>
      </c>
      <c r="E32" s="522">
        <f>IF(+I14&lt;F31,I14,D32)</f>
        <v>36236.75837209302</v>
      </c>
      <c r="F32" s="523">
        <f t="shared" si="20"/>
        <v>994482.10049474728</v>
      </c>
      <c r="G32" s="524">
        <f t="shared" si="21"/>
        <v>157471.54748613734</v>
      </c>
      <c r="H32" s="491">
        <f t="shared" si="22"/>
        <v>157471.54748613734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994482.10049474728</v>
      </c>
      <c r="E33" s="522">
        <f>IF(+I14&lt;F32,I14,D33)</f>
        <v>36236.75837209302</v>
      </c>
      <c r="F33" s="523">
        <f t="shared" si="20"/>
        <v>958245.34212265431</v>
      </c>
      <c r="G33" s="524">
        <f t="shared" si="21"/>
        <v>153133.05876568743</v>
      </c>
      <c r="H33" s="491">
        <f t="shared" si="22"/>
        <v>153133.05876568743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958245.34212265431</v>
      </c>
      <c r="E34" s="522">
        <f>IF(+I14&lt;F33,I14,D34)</f>
        <v>36236.75837209302</v>
      </c>
      <c r="F34" s="523">
        <f t="shared" si="20"/>
        <v>922008.58375056135</v>
      </c>
      <c r="G34" s="524">
        <f t="shared" si="21"/>
        <v>148794.57004523757</v>
      </c>
      <c r="H34" s="491">
        <f t="shared" si="22"/>
        <v>148794.57004523757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922008.58375056135</v>
      </c>
      <c r="E35" s="522">
        <f>IF(+I14&lt;F34,I14,D35)</f>
        <v>36236.75837209302</v>
      </c>
      <c r="F35" s="523">
        <f t="shared" si="20"/>
        <v>885771.82537846838</v>
      </c>
      <c r="G35" s="524">
        <f t="shared" si="21"/>
        <v>144456.08132478766</v>
      </c>
      <c r="H35" s="491">
        <f t="shared" si="22"/>
        <v>144456.08132478766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885771.82537846838</v>
      </c>
      <c r="E36" s="522">
        <f>IF(+I14&lt;F35,I14,D36)</f>
        <v>36236.75837209302</v>
      </c>
      <c r="F36" s="523">
        <f t="shared" si="20"/>
        <v>849535.06700637541</v>
      </c>
      <c r="G36" s="524">
        <f t="shared" si="21"/>
        <v>140117.59260433778</v>
      </c>
      <c r="H36" s="491">
        <f t="shared" si="22"/>
        <v>140117.59260433778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849535.06700637541</v>
      </c>
      <c r="E37" s="522">
        <f>IF(+I14&lt;F36,I14,D37)</f>
        <v>36236.75837209302</v>
      </c>
      <c r="F37" s="523">
        <f t="shared" si="20"/>
        <v>813298.30863428244</v>
      </c>
      <c r="G37" s="524">
        <f t="shared" si="21"/>
        <v>135779.10388388787</v>
      </c>
      <c r="H37" s="491">
        <f t="shared" si="22"/>
        <v>135779.10388388787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813298.30863428244</v>
      </c>
      <c r="E38" s="522">
        <f>IF(+I14&lt;F37,I14,D38)</f>
        <v>36236.75837209302</v>
      </c>
      <c r="F38" s="523">
        <f t="shared" si="20"/>
        <v>777061.55026218947</v>
      </c>
      <c r="G38" s="524">
        <f t="shared" si="21"/>
        <v>131440.61516343802</v>
      </c>
      <c r="H38" s="491">
        <f t="shared" si="22"/>
        <v>131440.61516343802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777061.55026218947</v>
      </c>
      <c r="E39" s="522">
        <f>IF(+I14&lt;F38,I14,D39)</f>
        <v>36236.75837209302</v>
      </c>
      <c r="F39" s="523">
        <f t="shared" si="20"/>
        <v>740824.7918900965</v>
      </c>
      <c r="G39" s="524">
        <f t="shared" si="21"/>
        <v>127102.12644298811</v>
      </c>
      <c r="H39" s="491">
        <f t="shared" si="22"/>
        <v>127102.12644298811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740824.7918900965</v>
      </c>
      <c r="E40" s="522">
        <f>IF(+I14&lt;F39,I14,D40)</f>
        <v>36236.75837209302</v>
      </c>
      <c r="F40" s="523">
        <f t="shared" si="20"/>
        <v>704588.03351800353</v>
      </c>
      <c r="G40" s="524">
        <f t="shared" si="21"/>
        <v>122763.63772253823</v>
      </c>
      <c r="H40" s="491">
        <f t="shared" si="22"/>
        <v>122763.63772253823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704588.03351800353</v>
      </c>
      <c r="E41" s="522">
        <f>IF(+I14&lt;F40,I14,D41)</f>
        <v>36236.75837209302</v>
      </c>
      <c r="F41" s="523">
        <f t="shared" si="20"/>
        <v>668351.27514591056</v>
      </c>
      <c r="G41" s="524">
        <f t="shared" si="21"/>
        <v>118425.14900208832</v>
      </c>
      <c r="H41" s="491">
        <f t="shared" si="22"/>
        <v>118425.14900208832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668351.27514591056</v>
      </c>
      <c r="E42" s="522">
        <f>IF(+I14&lt;F41,I14,D42)</f>
        <v>36236.75837209302</v>
      </c>
      <c r="F42" s="523">
        <f t="shared" si="20"/>
        <v>632114.5167738176</v>
      </c>
      <c r="G42" s="524">
        <f t="shared" si="21"/>
        <v>114086.66028163844</v>
      </c>
      <c r="H42" s="491">
        <f t="shared" si="22"/>
        <v>114086.66028163844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632114.5167738176</v>
      </c>
      <c r="E43" s="522">
        <f>IF(+I14&lt;F42,I14,D43)</f>
        <v>36236.75837209302</v>
      </c>
      <c r="F43" s="523">
        <f t="shared" si="20"/>
        <v>595877.75840172463</v>
      </c>
      <c r="G43" s="524">
        <f t="shared" si="21"/>
        <v>109748.17156118856</v>
      </c>
      <c r="H43" s="491">
        <f t="shared" si="22"/>
        <v>109748.17156118856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595877.75840172463</v>
      </c>
      <c r="E44" s="522">
        <f>IF(+I14&lt;F43,I14,D44)</f>
        <v>36236.75837209302</v>
      </c>
      <c r="F44" s="523">
        <f t="shared" si="20"/>
        <v>559641.00002963166</v>
      </c>
      <c r="G44" s="524">
        <f t="shared" si="21"/>
        <v>105409.68284073868</v>
      </c>
      <c r="H44" s="491">
        <f t="shared" si="22"/>
        <v>105409.68284073868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559641.00002963166</v>
      </c>
      <c r="E45" s="522">
        <f>IF(+I14&lt;F44,I14,D45)</f>
        <v>36236.75837209302</v>
      </c>
      <c r="F45" s="523">
        <f t="shared" si="20"/>
        <v>523404.24165753863</v>
      </c>
      <c r="G45" s="524">
        <f t="shared" si="21"/>
        <v>101071.19412028877</v>
      </c>
      <c r="H45" s="491">
        <f t="shared" si="22"/>
        <v>101071.19412028877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523404.24165753863</v>
      </c>
      <c r="E46" s="522">
        <f>IF(+I14&lt;F45,I14,D46)</f>
        <v>36236.75837209302</v>
      </c>
      <c r="F46" s="523">
        <f t="shared" si="20"/>
        <v>487167.4832854456</v>
      </c>
      <c r="G46" s="524">
        <f t="shared" si="21"/>
        <v>96732.705399838887</v>
      </c>
      <c r="H46" s="491">
        <f t="shared" si="22"/>
        <v>96732.705399838887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487167.4832854456</v>
      </c>
      <c r="E47" s="522">
        <f>IF(+I14&lt;F46,I14,D47)</f>
        <v>36236.75837209302</v>
      </c>
      <c r="F47" s="523">
        <f t="shared" si="20"/>
        <v>450930.72491335258</v>
      </c>
      <c r="G47" s="524">
        <f t="shared" si="21"/>
        <v>92394.216679388977</v>
      </c>
      <c r="H47" s="491">
        <f t="shared" si="22"/>
        <v>92394.216679388977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450930.72491335258</v>
      </c>
      <c r="E48" s="522">
        <f>IF(+I14&lt;F47,I14,D48)</f>
        <v>36236.75837209302</v>
      </c>
      <c r="F48" s="523">
        <f t="shared" si="20"/>
        <v>414693.96654125955</v>
      </c>
      <c r="G48" s="524">
        <f t="shared" si="21"/>
        <v>88055.727958939096</v>
      </c>
      <c r="H48" s="491">
        <f t="shared" si="22"/>
        <v>88055.727958939096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414693.96654125955</v>
      </c>
      <c r="E49" s="522">
        <f>IF(+I14&lt;F48,I14,D49)</f>
        <v>36236.75837209302</v>
      </c>
      <c r="F49" s="523">
        <f t="shared" si="20"/>
        <v>378457.20816916652</v>
      </c>
      <c r="G49" s="524">
        <f t="shared" si="21"/>
        <v>83717.239238489186</v>
      </c>
      <c r="H49" s="491">
        <f t="shared" si="22"/>
        <v>83717.239238489186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378457.20816916652</v>
      </c>
      <c r="E50" s="522">
        <f>IF(+I14&lt;F49,I14,D50)</f>
        <v>36236.75837209302</v>
      </c>
      <c r="F50" s="523">
        <f t="shared" si="20"/>
        <v>342220.4497970735</v>
      </c>
      <c r="G50" s="524">
        <f t="shared" ref="G50:G72" si="23">+I$12*((D50+F50)/2)+E50</f>
        <v>79378.750518039305</v>
      </c>
      <c r="H50" s="491">
        <f t="shared" ref="H50:H72" si="24">+I$13*((D50+F50)/2)+E50</f>
        <v>79378.750518039305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342220.4497970735</v>
      </c>
      <c r="E51" s="522">
        <f>IF(+I14&lt;F50,I14,D51)</f>
        <v>36236.75837209302</v>
      </c>
      <c r="F51" s="523">
        <f t="shared" si="20"/>
        <v>305983.69142498047</v>
      </c>
      <c r="G51" s="524">
        <f t="shared" si="23"/>
        <v>75040.261797589395</v>
      </c>
      <c r="H51" s="491">
        <f t="shared" si="24"/>
        <v>75040.261797589395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305983.69142498047</v>
      </c>
      <c r="E52" s="522">
        <f>IF(+I14&lt;F51,I14,D52)</f>
        <v>36236.75837209302</v>
      </c>
      <c r="F52" s="523">
        <f t="shared" si="20"/>
        <v>269746.93305288744</v>
      </c>
      <c r="G52" s="524">
        <f t="shared" si="23"/>
        <v>70701.773077139514</v>
      </c>
      <c r="H52" s="491">
        <f t="shared" si="24"/>
        <v>70701.773077139514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269746.93305288744</v>
      </c>
      <c r="E53" s="522">
        <f>IF(+I14&lt;F52,I14,D53)</f>
        <v>36236.75837209302</v>
      </c>
      <c r="F53" s="523">
        <f t="shared" si="20"/>
        <v>233510.17468079441</v>
      </c>
      <c r="G53" s="524">
        <f t="shared" si="23"/>
        <v>66363.284356689604</v>
      </c>
      <c r="H53" s="491">
        <f t="shared" si="24"/>
        <v>66363.284356689604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233510.17468079441</v>
      </c>
      <c r="E54" s="522">
        <f>IF(+I14&lt;F53,I14,D54)</f>
        <v>36236.75837209302</v>
      </c>
      <c r="F54" s="523">
        <f t="shared" si="20"/>
        <v>197273.41630870139</v>
      </c>
      <c r="G54" s="524">
        <f t="shared" si="23"/>
        <v>62024.795636239709</v>
      </c>
      <c r="H54" s="491">
        <f t="shared" si="24"/>
        <v>62024.795636239709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197273.41630870139</v>
      </c>
      <c r="E55" s="522">
        <f>IF(+I14&lt;F54,I14,D55)</f>
        <v>36236.75837209302</v>
      </c>
      <c r="F55" s="523">
        <f t="shared" si="20"/>
        <v>161036.65793660836</v>
      </c>
      <c r="G55" s="524">
        <f t="shared" si="23"/>
        <v>57686.306915789814</v>
      </c>
      <c r="H55" s="491">
        <f t="shared" si="24"/>
        <v>57686.306915789814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161036.65793660836</v>
      </c>
      <c r="E56" s="522">
        <f>IF(+I14&lt;F55,I14,D56)</f>
        <v>36236.75837209302</v>
      </c>
      <c r="F56" s="523">
        <f t="shared" si="20"/>
        <v>124799.89956451533</v>
      </c>
      <c r="G56" s="524">
        <f t="shared" si="23"/>
        <v>53347.818195339918</v>
      </c>
      <c r="H56" s="491">
        <f t="shared" si="24"/>
        <v>53347.818195339918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124799.89956451533</v>
      </c>
      <c r="E57" s="522">
        <f>IF(+I14&lt;F56,I14,D57)</f>
        <v>36236.75837209302</v>
      </c>
      <c r="F57" s="523">
        <f t="shared" si="20"/>
        <v>88563.141192422307</v>
      </c>
      <c r="G57" s="524">
        <f t="shared" si="23"/>
        <v>49009.329474890023</v>
      </c>
      <c r="H57" s="491">
        <f t="shared" si="24"/>
        <v>49009.329474890023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88563.141192422307</v>
      </c>
      <c r="E58" s="522">
        <f>IF(+I14&lt;F57,I14,D58)</f>
        <v>36236.75837209302</v>
      </c>
      <c r="F58" s="523">
        <f t="shared" si="20"/>
        <v>52326.382820329287</v>
      </c>
      <c r="G58" s="524">
        <f t="shared" si="23"/>
        <v>44670.840754440127</v>
      </c>
      <c r="H58" s="491">
        <f t="shared" si="24"/>
        <v>44670.840754440127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52326.382820329287</v>
      </c>
      <c r="E59" s="522">
        <f>IF(+I14&lt;F58,I14,D59)</f>
        <v>36236.75837209302</v>
      </c>
      <c r="F59" s="523">
        <f t="shared" si="20"/>
        <v>16089.624448236267</v>
      </c>
      <c r="G59" s="524">
        <f t="shared" si="23"/>
        <v>40332.352033990232</v>
      </c>
      <c r="H59" s="491">
        <f t="shared" si="24"/>
        <v>40332.352033990232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16089.624448236267</v>
      </c>
      <c r="E60" s="522">
        <f>IF(+I14&lt;F59,I14,D60)</f>
        <v>16089.624448236267</v>
      </c>
      <c r="F60" s="523">
        <f t="shared" si="20"/>
        <v>0</v>
      </c>
      <c r="G60" s="524">
        <f t="shared" si="23"/>
        <v>17052.799099072399</v>
      </c>
      <c r="H60" s="491">
        <f t="shared" si="24"/>
        <v>17052.799099072399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3"/>
        <v>0</v>
      </c>
      <c r="H61" s="491">
        <f t="shared" si="2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3"/>
        <v>0</v>
      </c>
      <c r="H62" s="491">
        <f t="shared" si="2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3"/>
        <v>0</v>
      </c>
      <c r="H63" s="491">
        <f t="shared" si="2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3"/>
        <v>0</v>
      </c>
      <c r="H64" s="491">
        <f t="shared" si="2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3"/>
        <v>0</v>
      </c>
      <c r="H65" s="491">
        <f t="shared" si="2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3"/>
        <v>0</v>
      </c>
      <c r="H66" s="491">
        <f t="shared" si="2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3"/>
        <v>0</v>
      </c>
      <c r="H67" s="491">
        <f t="shared" si="2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3"/>
        <v>0</v>
      </c>
      <c r="H68" s="491">
        <f t="shared" si="2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3"/>
        <v>0</v>
      </c>
      <c r="H69" s="491">
        <f t="shared" si="2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3"/>
        <v>0</v>
      </c>
      <c r="H70" s="491">
        <f t="shared" si="2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3"/>
        <v>0</v>
      </c>
      <c r="H71" s="491">
        <f t="shared" si="2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3"/>
        <v>0</v>
      </c>
      <c r="H72" s="471">
        <f t="shared" si="2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1558180.6100000003</v>
      </c>
      <c r="F73" s="375"/>
      <c r="G73" s="375">
        <f>SUM(G17:G72)</f>
        <v>5594540.9782155491</v>
      </c>
      <c r="H73" s="375">
        <f>SUM(H17:H72)</f>
        <v>5594540.9782155491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201589.94885481661</v>
      </c>
      <c r="N87" s="546">
        <f>IF(J92&lt;D11,0,VLOOKUP(J92,C17:O72,11))</f>
        <v>201589.94885481661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196871.52768762788</v>
      </c>
      <c r="N88" s="550">
        <f>IF(J92&lt;D11,0,VLOOKUP(J92,C99:P154,7))</f>
        <v>196871.52768762788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-4718.4211671887315</v>
      </c>
      <c r="N89" s="555">
        <f>+N88-N87</f>
        <v>-4718.4211671887315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35413.204545454544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25">+I99-H99</f>
        <v>0</v>
      </c>
      <c r="K99" s="514"/>
      <c r="L99" s="512">
        <f t="shared" ref="L99:L104" si="26">+H99</f>
        <v>107282.1745058736</v>
      </c>
      <c r="M99" s="513">
        <f t="shared" ref="M99:M130" si="27">IF(L99&lt;&gt;0,+H99-L99,0)</f>
        <v>0</v>
      </c>
      <c r="N99" s="512">
        <f t="shared" ref="N99:N104" si="28">+I99</f>
        <v>107282.1745058736</v>
      </c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25"/>
        <v>0</v>
      </c>
      <c r="K100" s="514"/>
      <c r="L100" s="655">
        <f t="shared" si="26"/>
        <v>223021.4654373239</v>
      </c>
      <c r="M100" s="514">
        <f t="shared" si="27"/>
        <v>0</v>
      </c>
      <c r="N100" s="655">
        <f t="shared" si="28"/>
        <v>223021.4654373239</v>
      </c>
      <c r="O100" s="514">
        <f t="shared" si="29"/>
        <v>0</v>
      </c>
      <c r="P100" s="514">
        <f t="shared" si="30"/>
        <v>0</v>
      </c>
    </row>
    <row r="101" spans="1:16" ht="12.5">
      <c r="B101" s="195" t="str">
        <f t="shared" ref="B101:B154" si="31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25"/>
        <v>0</v>
      </c>
      <c r="K101" s="514"/>
      <c r="L101" s="655">
        <f t="shared" si="26"/>
        <v>194818.04882044392</v>
      </c>
      <c r="M101" s="514">
        <f t="shared" ref="M101" si="32">IF(L101&lt;&gt;0,+H101-L101,0)</f>
        <v>0</v>
      </c>
      <c r="N101" s="655">
        <f t="shared" si="28"/>
        <v>194818.04882044392</v>
      </c>
      <c r="O101" s="514">
        <f t="shared" ref="O101" si="33">IF(N101&lt;&gt;0,+I101-N101,0)</f>
        <v>0</v>
      </c>
      <c r="P101" s="514">
        <f t="shared" si="30"/>
        <v>0</v>
      </c>
    </row>
    <row r="102" spans="1:16" ht="12.5">
      <c r="B102" s="195" t="str">
        <f t="shared" si="31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25"/>
        <v>0</v>
      </c>
      <c r="K102" s="514"/>
      <c r="L102" s="655">
        <f t="shared" si="26"/>
        <v>192174.86987504771</v>
      </c>
      <c r="M102" s="514">
        <f t="shared" ref="M102:M103" si="34">IF(L102&lt;&gt;0,+H102-L102,0)</f>
        <v>0</v>
      </c>
      <c r="N102" s="655">
        <f t="shared" si="28"/>
        <v>192174.86987504771</v>
      </c>
      <c r="O102" s="514">
        <f t="shared" si="29"/>
        <v>0</v>
      </c>
      <c r="P102" s="514">
        <f t="shared" si="30"/>
        <v>0</v>
      </c>
    </row>
    <row r="103" spans="1:16" ht="12.5">
      <c r="B103" s="195" t="str">
        <f t="shared" si="31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25"/>
        <v>0</v>
      </c>
      <c r="K103" s="514"/>
      <c r="L103" s="655">
        <f t="shared" si="26"/>
        <v>189870.01394601294</v>
      </c>
      <c r="M103" s="514">
        <f t="shared" si="34"/>
        <v>0</v>
      </c>
      <c r="N103" s="655">
        <f t="shared" si="28"/>
        <v>189870.01394601294</v>
      </c>
      <c r="O103" s="514">
        <f t="shared" si="29"/>
        <v>0</v>
      </c>
      <c r="P103" s="514">
        <f t="shared" si="30"/>
        <v>0</v>
      </c>
    </row>
    <row r="104" spans="1:16" ht="12.5">
      <c r="B104" s="195" t="str">
        <f t="shared" si="31"/>
        <v/>
      </c>
      <c r="C104" s="507">
        <f>IF(D93="","-",+C103+1)</f>
        <v>2021</v>
      </c>
      <c r="D104" s="629">
        <v>1401595.4676079736</v>
      </c>
      <c r="E104" s="630">
        <v>38004.414634146342</v>
      </c>
      <c r="F104" s="631">
        <v>1363591.0529738273</v>
      </c>
      <c r="G104" s="631">
        <v>1382593.2602909005</v>
      </c>
      <c r="H104" s="633">
        <v>194948.41896293132</v>
      </c>
      <c r="I104" s="634">
        <v>194948.41896293132</v>
      </c>
      <c r="J104" s="514">
        <f t="shared" si="25"/>
        <v>0</v>
      </c>
      <c r="K104" s="514"/>
      <c r="L104" s="655">
        <f t="shared" si="26"/>
        <v>194948.41896293132</v>
      </c>
      <c r="M104" s="514">
        <f t="shared" ref="M104" si="35">IF(L104&lt;&gt;0,+H104-L104,0)</f>
        <v>0</v>
      </c>
      <c r="N104" s="655">
        <f t="shared" si="28"/>
        <v>194948.41896293132</v>
      </c>
      <c r="O104" s="514">
        <f t="shared" ref="O104" si="36">IF(N104&lt;&gt;0,+I104-N104,0)</f>
        <v>0</v>
      </c>
      <c r="P104" s="514">
        <f t="shared" ref="P104" si="37">+O104-M104</f>
        <v>0</v>
      </c>
    </row>
    <row r="105" spans="1:16" ht="13">
      <c r="B105" s="195" t="str">
        <f t="shared" si="31"/>
        <v/>
      </c>
      <c r="C105" s="669">
        <f>IF(D93="","-",+C104+1)</f>
        <v>2022</v>
      </c>
      <c r="D105" s="374">
        <v>1363591.0529738273</v>
      </c>
      <c r="E105" s="522">
        <v>37099.547619047618</v>
      </c>
      <c r="F105" s="523">
        <v>1326491.5053547798</v>
      </c>
      <c r="G105" s="523">
        <v>1345041.2791643036</v>
      </c>
      <c r="H105" s="526">
        <v>195085.19507269218</v>
      </c>
      <c r="I105" s="577">
        <v>195085.19507269218</v>
      </c>
      <c r="J105" s="514">
        <f t="shared" si="25"/>
        <v>0</v>
      </c>
      <c r="K105" s="514"/>
      <c r="L105" s="525"/>
      <c r="M105" s="514">
        <f t="shared" si="27"/>
        <v>0</v>
      </c>
      <c r="N105" s="525"/>
      <c r="O105" s="514">
        <f t="shared" si="29"/>
        <v>0</v>
      </c>
      <c r="P105" s="514">
        <f t="shared" si="30"/>
        <v>0</v>
      </c>
    </row>
    <row r="106" spans="1:16" ht="12.5">
      <c r="B106" s="195" t="str">
        <f t="shared" si="31"/>
        <v/>
      </c>
      <c r="C106" s="507">
        <f>IF(D93="","-",+C105+1)</f>
        <v>2023</v>
      </c>
      <c r="D106" s="374">
        <f>IF(F105+SUM(E$99:E105)=D$92,F105,D$92-SUM(E$99:E105))</f>
        <v>1326491.5053547798</v>
      </c>
      <c r="E106" s="522">
        <f>IF(+J96&lt;F105,J96,D106)</f>
        <v>35413.204545454544</v>
      </c>
      <c r="F106" s="523">
        <f t="shared" ref="F106:F130" si="38">+D106-E106</f>
        <v>1291078.3008093252</v>
      </c>
      <c r="G106" s="523">
        <f t="shared" ref="G106:G130" si="39">+(F106+D106)/2</f>
        <v>1308784.9030820525</v>
      </c>
      <c r="H106" s="526">
        <f t="shared" ref="H106:H154" si="40">+J$94*G106+E106</f>
        <v>196871.52768762788</v>
      </c>
      <c r="I106" s="577">
        <f t="shared" ref="I106:I154" si="41">+J$95*G106+E106</f>
        <v>196871.52768762788</v>
      </c>
      <c r="J106" s="514">
        <f t="shared" si="25"/>
        <v>0</v>
      </c>
      <c r="K106" s="514"/>
      <c r="L106" s="525"/>
      <c r="M106" s="514">
        <f t="shared" si="27"/>
        <v>0</v>
      </c>
      <c r="N106" s="525"/>
      <c r="O106" s="514">
        <f t="shared" si="29"/>
        <v>0</v>
      </c>
      <c r="P106" s="514">
        <f t="shared" si="30"/>
        <v>0</v>
      </c>
    </row>
    <row r="107" spans="1:16" ht="12.5">
      <c r="B107" s="195" t="str">
        <f t="shared" si="31"/>
        <v/>
      </c>
      <c r="C107" s="507">
        <f>IF(D93="","-",+C106+1)</f>
        <v>2024</v>
      </c>
      <c r="D107" s="374">
        <f>IF(F106+SUM(E$99:E106)=D$92,F106,D$92-SUM(E$99:E106))</f>
        <v>1291078.3008093252</v>
      </c>
      <c r="E107" s="522">
        <f>IF(+J96&lt;F106,J96,D107)</f>
        <v>35413.204545454544</v>
      </c>
      <c r="F107" s="523">
        <f t="shared" si="38"/>
        <v>1255665.0962638706</v>
      </c>
      <c r="G107" s="523">
        <f t="shared" si="39"/>
        <v>1273371.6985365979</v>
      </c>
      <c r="H107" s="526">
        <f t="shared" si="40"/>
        <v>192502.77571812156</v>
      </c>
      <c r="I107" s="577">
        <f t="shared" si="41"/>
        <v>192502.77571812156</v>
      </c>
      <c r="J107" s="514">
        <f t="shared" si="25"/>
        <v>0</v>
      </c>
      <c r="K107" s="514"/>
      <c r="L107" s="525"/>
      <c r="M107" s="514">
        <f t="shared" si="27"/>
        <v>0</v>
      </c>
      <c r="N107" s="525"/>
      <c r="O107" s="514">
        <f t="shared" si="29"/>
        <v>0</v>
      </c>
      <c r="P107" s="514">
        <f t="shared" si="30"/>
        <v>0</v>
      </c>
    </row>
    <row r="108" spans="1:16" ht="12.5">
      <c r="B108" s="195" t="str">
        <f t="shared" si="31"/>
        <v/>
      </c>
      <c r="C108" s="507">
        <f>IF(D93="","-",+C107+1)</f>
        <v>2025</v>
      </c>
      <c r="D108" s="374">
        <f>IF(F107+SUM(E$99:E107)=D$92,F107,D$92-SUM(E$99:E107))</f>
        <v>1255665.0962638706</v>
      </c>
      <c r="E108" s="522">
        <f>IF(+J96&lt;F107,J96,D108)</f>
        <v>35413.204545454544</v>
      </c>
      <c r="F108" s="523">
        <f t="shared" si="38"/>
        <v>1220251.891718416</v>
      </c>
      <c r="G108" s="523">
        <f t="shared" si="39"/>
        <v>1237958.4939911433</v>
      </c>
      <c r="H108" s="526">
        <f t="shared" si="40"/>
        <v>188134.02374861517</v>
      </c>
      <c r="I108" s="577">
        <f t="shared" si="41"/>
        <v>188134.02374861517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</row>
    <row r="109" spans="1:16" ht="12.5">
      <c r="B109" s="195" t="str">
        <f t="shared" si="31"/>
        <v/>
      </c>
      <c r="C109" s="507">
        <f>IF(D93="","-",+C108+1)</f>
        <v>2026</v>
      </c>
      <c r="D109" s="374">
        <f>IF(F108+SUM(E$99:E108)=D$92,F108,D$92-SUM(E$99:E108))</f>
        <v>1220251.891718416</v>
      </c>
      <c r="E109" s="522">
        <f>IF(+J96&lt;F108,J96,D109)</f>
        <v>35413.204545454544</v>
      </c>
      <c r="F109" s="523">
        <f t="shared" si="38"/>
        <v>1184838.6871729614</v>
      </c>
      <c r="G109" s="523">
        <f t="shared" si="39"/>
        <v>1202545.2894456887</v>
      </c>
      <c r="H109" s="526">
        <f t="shared" si="40"/>
        <v>183765.27177910885</v>
      </c>
      <c r="I109" s="577">
        <f t="shared" si="41"/>
        <v>183765.27177910885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</row>
    <row r="110" spans="1:16" ht="12.5">
      <c r="B110" s="195" t="str">
        <f t="shared" si="31"/>
        <v/>
      </c>
      <c r="C110" s="507">
        <f>IF(D93="","-",+C109+1)</f>
        <v>2027</v>
      </c>
      <c r="D110" s="374">
        <f>IF(F109+SUM(E$99:E109)=D$92,F109,D$92-SUM(E$99:E109))</f>
        <v>1184838.6871729614</v>
      </c>
      <c r="E110" s="522">
        <f>IF(+J96&lt;F109,J96,D110)</f>
        <v>35413.204545454544</v>
      </c>
      <c r="F110" s="523">
        <f t="shared" si="38"/>
        <v>1149425.4826275068</v>
      </c>
      <c r="G110" s="523">
        <f t="shared" si="39"/>
        <v>1167132.0849002341</v>
      </c>
      <c r="H110" s="526">
        <f t="shared" si="40"/>
        <v>179396.51980960253</v>
      </c>
      <c r="I110" s="577">
        <f t="shared" si="41"/>
        <v>179396.51980960253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</row>
    <row r="111" spans="1:16" ht="12.5">
      <c r="B111" s="195" t="str">
        <f t="shared" si="31"/>
        <v/>
      </c>
      <c r="C111" s="507">
        <f>IF(D93="","-",+C110+1)</f>
        <v>2028</v>
      </c>
      <c r="D111" s="374">
        <f>IF(F110+SUM(E$99:E110)=D$92,F110,D$92-SUM(E$99:E110))</f>
        <v>1149425.4826275068</v>
      </c>
      <c r="E111" s="522">
        <f>IF(+J96&lt;F110,J96,D111)</f>
        <v>35413.204545454544</v>
      </c>
      <c r="F111" s="523">
        <f t="shared" si="38"/>
        <v>1114012.2780820522</v>
      </c>
      <c r="G111" s="523">
        <f t="shared" si="39"/>
        <v>1131718.8803547795</v>
      </c>
      <c r="H111" s="526">
        <f t="shared" si="40"/>
        <v>175027.76784009614</v>
      </c>
      <c r="I111" s="577">
        <f t="shared" si="41"/>
        <v>175027.76784009614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</row>
    <row r="112" spans="1:16" ht="12.5">
      <c r="B112" s="195" t="str">
        <f t="shared" si="31"/>
        <v/>
      </c>
      <c r="C112" s="507">
        <f>IF(D93="","-",+C111+1)</f>
        <v>2029</v>
      </c>
      <c r="D112" s="374">
        <f>IF(F111+SUM(E$99:E111)=D$92,F111,D$92-SUM(E$99:E111))</f>
        <v>1114012.2780820522</v>
      </c>
      <c r="E112" s="522">
        <f>IF(+J96&lt;F111,J96,D112)</f>
        <v>35413.204545454544</v>
      </c>
      <c r="F112" s="523">
        <f t="shared" si="38"/>
        <v>1078599.0735365977</v>
      </c>
      <c r="G112" s="523">
        <f t="shared" si="39"/>
        <v>1096305.675809325</v>
      </c>
      <c r="H112" s="526">
        <f t="shared" si="40"/>
        <v>170659.01587058982</v>
      </c>
      <c r="I112" s="577">
        <f t="shared" si="41"/>
        <v>170659.01587058982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</row>
    <row r="113" spans="2:16" ht="12.5">
      <c r="B113" s="195" t="str">
        <f t="shared" si="31"/>
        <v/>
      </c>
      <c r="C113" s="507">
        <f>IF(D93="","-",+C112+1)</f>
        <v>2030</v>
      </c>
      <c r="D113" s="374">
        <f>IF(F112+SUM(E$99:E112)=D$92,F112,D$92-SUM(E$99:E112))</f>
        <v>1078599.0735365977</v>
      </c>
      <c r="E113" s="522">
        <f>IF(+J96&lt;F112,J96,D113)</f>
        <v>35413.204545454544</v>
      </c>
      <c r="F113" s="523">
        <f t="shared" si="38"/>
        <v>1043185.8689911431</v>
      </c>
      <c r="G113" s="523">
        <f t="shared" si="39"/>
        <v>1060892.4712638704</v>
      </c>
      <c r="H113" s="526">
        <f t="shared" si="40"/>
        <v>166290.26390108347</v>
      </c>
      <c r="I113" s="577">
        <f t="shared" si="41"/>
        <v>166290.26390108347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</row>
    <row r="114" spans="2:16" ht="12.5">
      <c r="B114" s="195" t="str">
        <f t="shared" si="31"/>
        <v/>
      </c>
      <c r="C114" s="507">
        <f>IF(D93="","-",+C113+1)</f>
        <v>2031</v>
      </c>
      <c r="D114" s="374">
        <f>IF(F113+SUM(E$99:E113)=D$92,F113,D$92-SUM(E$99:E113))</f>
        <v>1043185.8689911431</v>
      </c>
      <c r="E114" s="522">
        <f>IF(+J96&lt;F113,J96,D114)</f>
        <v>35413.204545454544</v>
      </c>
      <c r="F114" s="523">
        <f t="shared" si="38"/>
        <v>1007772.6644456885</v>
      </c>
      <c r="G114" s="523">
        <f t="shared" si="39"/>
        <v>1025479.2667184158</v>
      </c>
      <c r="H114" s="526">
        <f t="shared" si="40"/>
        <v>161921.51193157712</v>
      </c>
      <c r="I114" s="577">
        <f t="shared" si="41"/>
        <v>161921.51193157712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</row>
    <row r="115" spans="2:16" ht="12.5">
      <c r="B115" s="195" t="str">
        <f t="shared" si="31"/>
        <v/>
      </c>
      <c r="C115" s="507">
        <f>IF(D93="","-",+C114+1)</f>
        <v>2032</v>
      </c>
      <c r="D115" s="374">
        <f>IF(F114+SUM(E$99:E114)=D$92,F114,D$92-SUM(E$99:E114))</f>
        <v>1007772.6644456885</v>
      </c>
      <c r="E115" s="522">
        <f>IF(+J96&lt;F114,J96,D115)</f>
        <v>35413.204545454544</v>
      </c>
      <c r="F115" s="523">
        <f t="shared" si="38"/>
        <v>972359.45990023389</v>
      </c>
      <c r="G115" s="523">
        <f t="shared" si="39"/>
        <v>990066.06217296119</v>
      </c>
      <c r="H115" s="526">
        <f t="shared" si="40"/>
        <v>157552.75996207079</v>
      </c>
      <c r="I115" s="577">
        <f t="shared" si="41"/>
        <v>157552.75996207079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</row>
    <row r="116" spans="2:16" ht="12.5">
      <c r="B116" s="195" t="str">
        <f t="shared" si="31"/>
        <v/>
      </c>
      <c r="C116" s="507">
        <f>IF(D93="","-",+C115+1)</f>
        <v>2033</v>
      </c>
      <c r="D116" s="374">
        <f>IF(F115+SUM(E$99:E115)=D$92,F115,D$92-SUM(E$99:E115))</f>
        <v>972359.45990023389</v>
      </c>
      <c r="E116" s="522">
        <f>IF(+J96&lt;F115,J96,D116)</f>
        <v>35413.204545454544</v>
      </c>
      <c r="F116" s="523">
        <f t="shared" si="38"/>
        <v>936946.25535477931</v>
      </c>
      <c r="G116" s="523">
        <f t="shared" si="39"/>
        <v>954652.8576275066</v>
      </c>
      <c r="H116" s="526">
        <f t="shared" si="40"/>
        <v>153184.00799256444</v>
      </c>
      <c r="I116" s="577">
        <f t="shared" si="41"/>
        <v>153184.00799256444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</row>
    <row r="117" spans="2:16" ht="12.5">
      <c r="B117" s="195" t="str">
        <f t="shared" si="31"/>
        <v/>
      </c>
      <c r="C117" s="507">
        <f>IF(D93="","-",+C116+1)</f>
        <v>2034</v>
      </c>
      <c r="D117" s="374">
        <f>IF(F116+SUM(E$99:E116)=D$92,F116,D$92-SUM(E$99:E116))</f>
        <v>936946.25535477931</v>
      </c>
      <c r="E117" s="522">
        <f>IF(+J96&lt;F116,J96,D117)</f>
        <v>35413.204545454544</v>
      </c>
      <c r="F117" s="523">
        <f t="shared" si="38"/>
        <v>901533.05080932472</v>
      </c>
      <c r="G117" s="523">
        <f t="shared" si="39"/>
        <v>919239.65308205201</v>
      </c>
      <c r="H117" s="526">
        <f t="shared" si="40"/>
        <v>148815.25602305809</v>
      </c>
      <c r="I117" s="577">
        <f t="shared" si="41"/>
        <v>148815.25602305809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</row>
    <row r="118" spans="2:16" ht="12.5">
      <c r="B118" s="195" t="str">
        <f t="shared" si="31"/>
        <v/>
      </c>
      <c r="C118" s="507">
        <f>IF(D93="","-",+C117+1)</f>
        <v>2035</v>
      </c>
      <c r="D118" s="374">
        <f>IF(F117+SUM(E$99:E117)=D$92,F117,D$92-SUM(E$99:E117))</f>
        <v>901533.05080932472</v>
      </c>
      <c r="E118" s="522">
        <f>IF(+J96&lt;F117,J96,D118)</f>
        <v>35413.204545454544</v>
      </c>
      <c r="F118" s="523">
        <f t="shared" si="38"/>
        <v>866119.84626387013</v>
      </c>
      <c r="G118" s="523">
        <f t="shared" si="39"/>
        <v>883826.44853659743</v>
      </c>
      <c r="H118" s="526">
        <f t="shared" si="40"/>
        <v>144446.50405355176</v>
      </c>
      <c r="I118" s="577">
        <f t="shared" si="41"/>
        <v>144446.50405355176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</row>
    <row r="119" spans="2:16" ht="12.5">
      <c r="B119" s="195" t="str">
        <f t="shared" si="31"/>
        <v/>
      </c>
      <c r="C119" s="507">
        <f>IF(D93="","-",+C118+1)</f>
        <v>2036</v>
      </c>
      <c r="D119" s="374">
        <f>IF(F118+SUM(E$99:E118)=D$92,F118,D$92-SUM(E$99:E118))</f>
        <v>866119.84626387013</v>
      </c>
      <c r="E119" s="522">
        <f>IF(+J96&lt;F118,J96,D119)</f>
        <v>35413.204545454544</v>
      </c>
      <c r="F119" s="523">
        <f t="shared" si="38"/>
        <v>830706.64171841554</v>
      </c>
      <c r="G119" s="523">
        <f t="shared" si="39"/>
        <v>848413.24399114284</v>
      </c>
      <c r="H119" s="526">
        <f t="shared" si="40"/>
        <v>140077.75208404538</v>
      </c>
      <c r="I119" s="577">
        <f t="shared" si="41"/>
        <v>140077.75208404538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</row>
    <row r="120" spans="2:16" ht="12.5">
      <c r="B120" s="195" t="str">
        <f t="shared" si="31"/>
        <v/>
      </c>
      <c r="C120" s="507">
        <f>IF(D93="","-",+C119+1)</f>
        <v>2037</v>
      </c>
      <c r="D120" s="374">
        <f>IF(F119+SUM(E$99:E119)=D$92,F119,D$92-SUM(E$99:E119))</f>
        <v>830706.64171841554</v>
      </c>
      <c r="E120" s="522">
        <f>IF(+J96&lt;F119,J96,D120)</f>
        <v>35413.204545454544</v>
      </c>
      <c r="F120" s="523">
        <f t="shared" si="38"/>
        <v>795293.43717296096</v>
      </c>
      <c r="G120" s="523">
        <f t="shared" si="39"/>
        <v>813000.03944568825</v>
      </c>
      <c r="H120" s="526">
        <f t="shared" si="40"/>
        <v>135709.00011453906</v>
      </c>
      <c r="I120" s="577">
        <f t="shared" si="41"/>
        <v>135709.00011453906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</row>
    <row r="121" spans="2:16" ht="12.5">
      <c r="B121" s="195" t="str">
        <f t="shared" si="31"/>
        <v/>
      </c>
      <c r="C121" s="507">
        <f>IF(D93="","-",+C120+1)</f>
        <v>2038</v>
      </c>
      <c r="D121" s="374">
        <f>IF(F120+SUM(E$99:E120)=D$92,F120,D$92-SUM(E$99:E120))</f>
        <v>795293.43717296096</v>
      </c>
      <c r="E121" s="522">
        <f>IF(+J96&lt;F120,J96,D121)</f>
        <v>35413.204545454544</v>
      </c>
      <c r="F121" s="523">
        <f t="shared" si="38"/>
        <v>759880.23262750637</v>
      </c>
      <c r="G121" s="523">
        <f t="shared" si="39"/>
        <v>777586.83490023366</v>
      </c>
      <c r="H121" s="526">
        <f t="shared" si="40"/>
        <v>131340.2481450327</v>
      </c>
      <c r="I121" s="577">
        <f t="shared" si="41"/>
        <v>131340.2481450327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</row>
    <row r="122" spans="2:16" ht="12.5">
      <c r="B122" s="195" t="str">
        <f t="shared" si="31"/>
        <v/>
      </c>
      <c r="C122" s="507">
        <f>IF(D93="","-",+C121+1)</f>
        <v>2039</v>
      </c>
      <c r="D122" s="374">
        <f>IF(F121+SUM(E$99:E121)=D$92,F121,D$92-SUM(E$99:E121))</f>
        <v>759880.23262750637</v>
      </c>
      <c r="E122" s="522">
        <f>IF(+J96&lt;F121,J96,D122)</f>
        <v>35413.204545454544</v>
      </c>
      <c r="F122" s="523">
        <f t="shared" si="38"/>
        <v>724467.02808205178</v>
      </c>
      <c r="G122" s="523">
        <f t="shared" si="39"/>
        <v>742173.63035477907</v>
      </c>
      <c r="H122" s="526">
        <f t="shared" si="40"/>
        <v>126971.49617552635</v>
      </c>
      <c r="I122" s="577">
        <f t="shared" si="41"/>
        <v>126971.49617552635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</row>
    <row r="123" spans="2:16" ht="12.5">
      <c r="B123" s="195" t="str">
        <f t="shared" si="31"/>
        <v/>
      </c>
      <c r="C123" s="507">
        <f>IF(D93="","-",+C122+1)</f>
        <v>2040</v>
      </c>
      <c r="D123" s="374">
        <f>IF(F122+SUM(E$99:E122)=D$92,F122,D$92-SUM(E$99:E122))</f>
        <v>724467.02808205178</v>
      </c>
      <c r="E123" s="522">
        <f>IF(+J96&lt;F122,J96,D123)</f>
        <v>35413.204545454544</v>
      </c>
      <c r="F123" s="523">
        <f t="shared" si="38"/>
        <v>689053.82353659719</v>
      </c>
      <c r="G123" s="523">
        <f t="shared" si="39"/>
        <v>706760.42580932449</v>
      </c>
      <c r="H123" s="526">
        <f t="shared" si="40"/>
        <v>122602.74420602001</v>
      </c>
      <c r="I123" s="577">
        <f t="shared" si="41"/>
        <v>122602.74420602001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</row>
    <row r="124" spans="2:16" ht="12.5">
      <c r="B124" s="195" t="str">
        <f t="shared" si="31"/>
        <v/>
      </c>
      <c r="C124" s="507">
        <f>IF(D93="","-",+C123+1)</f>
        <v>2041</v>
      </c>
      <c r="D124" s="374">
        <f>IF(F123+SUM(E$99:E123)=D$92,F123,D$92-SUM(E$99:E123))</f>
        <v>689053.82353659719</v>
      </c>
      <c r="E124" s="522">
        <f>IF(+J96&lt;F123,J96,D124)</f>
        <v>35413.204545454544</v>
      </c>
      <c r="F124" s="523">
        <f t="shared" si="38"/>
        <v>653640.6189911426</v>
      </c>
      <c r="G124" s="523">
        <f t="shared" si="39"/>
        <v>671347.2212638699</v>
      </c>
      <c r="H124" s="526">
        <f t="shared" si="40"/>
        <v>118233.99223651366</v>
      </c>
      <c r="I124" s="577">
        <f t="shared" si="41"/>
        <v>118233.99223651366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</row>
    <row r="125" spans="2:16" ht="12.5">
      <c r="B125" s="195" t="str">
        <f t="shared" si="31"/>
        <v/>
      </c>
      <c r="C125" s="507">
        <f>IF(D93="","-",+C124+1)</f>
        <v>2042</v>
      </c>
      <c r="D125" s="374">
        <f>IF(F124+SUM(E$99:E124)=D$92,F124,D$92-SUM(E$99:E124))</f>
        <v>653640.6189911426</v>
      </c>
      <c r="E125" s="522">
        <f>IF(+J96&lt;F124,J96,D125)</f>
        <v>35413.204545454544</v>
      </c>
      <c r="F125" s="523">
        <f t="shared" si="38"/>
        <v>618227.41444568802</v>
      </c>
      <c r="G125" s="523">
        <f t="shared" si="39"/>
        <v>635934.01671841531</v>
      </c>
      <c r="H125" s="526">
        <f t="shared" si="40"/>
        <v>113865.24026700732</v>
      </c>
      <c r="I125" s="577">
        <f t="shared" si="41"/>
        <v>113865.24026700732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</row>
    <row r="126" spans="2:16" ht="12.5">
      <c r="B126" s="195" t="str">
        <f t="shared" si="31"/>
        <v/>
      </c>
      <c r="C126" s="507">
        <f>IF(D93="","-",+C125+1)</f>
        <v>2043</v>
      </c>
      <c r="D126" s="374">
        <f>IF(F125+SUM(E$99:E125)=D$92,F125,D$92-SUM(E$99:E125))</f>
        <v>618227.41444568802</v>
      </c>
      <c r="E126" s="522">
        <f>IF(+J96&lt;F125,J96,D126)</f>
        <v>35413.204545454544</v>
      </c>
      <c r="F126" s="523">
        <f t="shared" si="38"/>
        <v>582814.20990023343</v>
      </c>
      <c r="G126" s="523">
        <f t="shared" si="39"/>
        <v>600520.81217296072</v>
      </c>
      <c r="H126" s="526">
        <f t="shared" si="40"/>
        <v>109496.48829750097</v>
      </c>
      <c r="I126" s="577">
        <f t="shared" si="41"/>
        <v>109496.48829750097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</row>
    <row r="127" spans="2:16" ht="12.5">
      <c r="B127" s="195" t="str">
        <f t="shared" si="31"/>
        <v/>
      </c>
      <c r="C127" s="507">
        <f>IF(D93="","-",+C126+1)</f>
        <v>2044</v>
      </c>
      <c r="D127" s="374">
        <f>IF(F126+SUM(E$99:E126)=D$92,F126,D$92-SUM(E$99:E126))</f>
        <v>582814.20990023343</v>
      </c>
      <c r="E127" s="522">
        <f>IF(+J96&lt;F126,J96,D127)</f>
        <v>35413.204545454544</v>
      </c>
      <c r="F127" s="523">
        <f t="shared" si="38"/>
        <v>547401.00535477884</v>
      </c>
      <c r="G127" s="523">
        <f t="shared" si="39"/>
        <v>565107.60762750614</v>
      </c>
      <c r="H127" s="526">
        <f t="shared" si="40"/>
        <v>105127.73632799463</v>
      </c>
      <c r="I127" s="577">
        <f t="shared" si="41"/>
        <v>105127.73632799463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</row>
    <row r="128" spans="2:16" ht="12.5">
      <c r="B128" s="195" t="str">
        <f t="shared" si="31"/>
        <v/>
      </c>
      <c r="C128" s="507">
        <f>IF(D93="","-",+C127+1)</f>
        <v>2045</v>
      </c>
      <c r="D128" s="374">
        <f>IF(F127+SUM(E$99:E127)=D$92,F127,D$92-SUM(E$99:E127))</f>
        <v>547401.00535477884</v>
      </c>
      <c r="E128" s="522">
        <f>IF(+J96&lt;F127,J96,D128)</f>
        <v>35413.204545454544</v>
      </c>
      <c r="F128" s="523">
        <f t="shared" si="38"/>
        <v>511987.80080932431</v>
      </c>
      <c r="G128" s="523">
        <f t="shared" si="39"/>
        <v>529694.40308205155</v>
      </c>
      <c r="H128" s="526">
        <f t="shared" si="40"/>
        <v>100758.98435848829</v>
      </c>
      <c r="I128" s="577">
        <f t="shared" si="41"/>
        <v>100758.98435848829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</row>
    <row r="129" spans="2:16" ht="12.5">
      <c r="B129" s="195" t="str">
        <f t="shared" si="31"/>
        <v/>
      </c>
      <c r="C129" s="507">
        <f>IF(D93="","-",+C128+1)</f>
        <v>2046</v>
      </c>
      <c r="D129" s="374">
        <f>IF(F128+SUM(E$99:E128)=D$92,F128,D$92-SUM(E$99:E128))</f>
        <v>511987.80080932431</v>
      </c>
      <c r="E129" s="522">
        <f>IF(+J96&lt;F128,J96,D129)</f>
        <v>35413.204545454544</v>
      </c>
      <c r="F129" s="523">
        <f t="shared" si="38"/>
        <v>476574.59626386978</v>
      </c>
      <c r="G129" s="523">
        <f t="shared" si="39"/>
        <v>494281.19853659708</v>
      </c>
      <c r="H129" s="526">
        <f t="shared" si="40"/>
        <v>96390.232388981953</v>
      </c>
      <c r="I129" s="577">
        <f t="shared" si="41"/>
        <v>96390.232388981953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</row>
    <row r="130" spans="2:16" ht="12.5">
      <c r="B130" s="195" t="str">
        <f t="shared" si="31"/>
        <v/>
      </c>
      <c r="C130" s="507">
        <f>IF(D93="","-",+C129+1)</f>
        <v>2047</v>
      </c>
      <c r="D130" s="374">
        <f>IF(F129+SUM(E$99:E129)=D$92,F129,D$92-SUM(E$99:E129))</f>
        <v>476574.59626386978</v>
      </c>
      <c r="E130" s="522">
        <f>IF(+J96&lt;F129,J96,D130)</f>
        <v>35413.204545454544</v>
      </c>
      <c r="F130" s="523">
        <f t="shared" si="38"/>
        <v>441161.39171841525</v>
      </c>
      <c r="G130" s="523">
        <f t="shared" si="39"/>
        <v>458867.99399114249</v>
      </c>
      <c r="H130" s="526">
        <f t="shared" si="40"/>
        <v>92021.480419475614</v>
      </c>
      <c r="I130" s="577">
        <f t="shared" si="41"/>
        <v>92021.480419475614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</row>
    <row r="131" spans="2:16" ht="12.5">
      <c r="B131" s="195" t="str">
        <f t="shared" si="31"/>
        <v/>
      </c>
      <c r="C131" s="507">
        <f>IF(D93="","-",+C130+1)</f>
        <v>2048</v>
      </c>
      <c r="D131" s="374">
        <f>IF(F130+SUM(E$99:E130)=D$92,F130,D$92-SUM(E$99:E130))</f>
        <v>441161.39171841525</v>
      </c>
      <c r="E131" s="522">
        <f>IF(+J96&lt;F130,J96,D131)</f>
        <v>35413.204545454544</v>
      </c>
      <c r="F131" s="523">
        <f t="shared" ref="F131:F154" si="42">+D131-E131</f>
        <v>405748.18717296072</v>
      </c>
      <c r="G131" s="523">
        <f t="shared" ref="G131:G154" si="43">+(F131+D131)/2</f>
        <v>423454.78944568802</v>
      </c>
      <c r="H131" s="526">
        <f t="shared" si="40"/>
        <v>87652.728449969261</v>
      </c>
      <c r="I131" s="577">
        <f t="shared" si="41"/>
        <v>87652.728449969261</v>
      </c>
      <c r="J131" s="514">
        <f t="shared" ref="J131:J154" si="44">+I541-H541</f>
        <v>0</v>
      </c>
      <c r="K131" s="514"/>
      <c r="L131" s="525"/>
      <c r="M131" s="514">
        <f t="shared" ref="M131:M154" si="45">IF(L541&lt;&gt;0,+H541-L541,0)</f>
        <v>0</v>
      </c>
      <c r="N131" s="525"/>
      <c r="O131" s="514">
        <f t="shared" ref="O131:O154" si="46">IF(N541&lt;&gt;0,+I541-N541,0)</f>
        <v>0</v>
      </c>
      <c r="P131" s="514">
        <f t="shared" ref="P131:P154" si="47">+O541-M541</f>
        <v>0</v>
      </c>
    </row>
    <row r="132" spans="2:16" ht="12.5">
      <c r="B132" s="195" t="str">
        <f t="shared" si="31"/>
        <v/>
      </c>
      <c r="C132" s="507">
        <f>IF(D93="","-",+C131+1)</f>
        <v>2049</v>
      </c>
      <c r="D132" s="374">
        <f>IF(F131+SUM(E$99:E131)=D$92,F131,D$92-SUM(E$99:E131))</f>
        <v>405748.18717296072</v>
      </c>
      <c r="E132" s="522">
        <f>IF(+J96&lt;F131,J96,D132)</f>
        <v>35413.204545454544</v>
      </c>
      <c r="F132" s="523">
        <f t="shared" si="42"/>
        <v>370334.98262750619</v>
      </c>
      <c r="G132" s="523">
        <f t="shared" si="43"/>
        <v>388041.58490023343</v>
      </c>
      <c r="H132" s="526">
        <f t="shared" si="40"/>
        <v>83283.976480462923</v>
      </c>
      <c r="I132" s="577">
        <f t="shared" si="41"/>
        <v>83283.976480462923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</row>
    <row r="133" spans="2:16" ht="12.5">
      <c r="B133" s="195" t="str">
        <f t="shared" si="31"/>
        <v/>
      </c>
      <c r="C133" s="507">
        <f>IF(D93="","-",+C132+1)</f>
        <v>2050</v>
      </c>
      <c r="D133" s="374">
        <f>IF(F132+SUM(E$99:E132)=D$92,F132,D$92-SUM(E$99:E132))</f>
        <v>370334.98262750619</v>
      </c>
      <c r="E133" s="522">
        <f>IF(+J96&lt;F132,J96,D133)</f>
        <v>35413.204545454544</v>
      </c>
      <c r="F133" s="523">
        <f t="shared" si="42"/>
        <v>334921.77808205166</v>
      </c>
      <c r="G133" s="523">
        <f t="shared" si="43"/>
        <v>352628.38035477896</v>
      </c>
      <c r="H133" s="526">
        <f t="shared" si="40"/>
        <v>78915.224510956585</v>
      </c>
      <c r="I133" s="577">
        <f t="shared" si="41"/>
        <v>78915.224510956585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</row>
    <row r="134" spans="2:16" ht="12.5">
      <c r="B134" s="195" t="str">
        <f t="shared" si="31"/>
        <v/>
      </c>
      <c r="C134" s="507">
        <f>IF(D93="","-",+C133+1)</f>
        <v>2051</v>
      </c>
      <c r="D134" s="374">
        <f>IF(F133+SUM(E$99:E133)=D$92,F133,D$92-SUM(E$99:E133))</f>
        <v>334921.77808205166</v>
      </c>
      <c r="E134" s="522">
        <f>IF(+J96&lt;F133,J96,D134)</f>
        <v>35413.204545454544</v>
      </c>
      <c r="F134" s="523">
        <f t="shared" si="42"/>
        <v>299508.57353659713</v>
      </c>
      <c r="G134" s="523">
        <f t="shared" si="43"/>
        <v>317215.17580932437</v>
      </c>
      <c r="H134" s="526">
        <f t="shared" si="40"/>
        <v>74546.472541450246</v>
      </c>
      <c r="I134" s="577">
        <f t="shared" si="41"/>
        <v>74546.472541450246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</row>
    <row r="135" spans="2:16" ht="12.5">
      <c r="B135" s="195" t="str">
        <f t="shared" si="31"/>
        <v/>
      </c>
      <c r="C135" s="507">
        <f>IF(D93="","-",+C134+1)</f>
        <v>2052</v>
      </c>
      <c r="D135" s="374">
        <f>IF(F134+SUM(E$99:E134)=D$92,F134,D$92-SUM(E$99:E134))</f>
        <v>299508.57353659713</v>
      </c>
      <c r="E135" s="522">
        <f>IF(+J96&lt;F134,J96,D135)</f>
        <v>35413.204545454544</v>
      </c>
      <c r="F135" s="523">
        <f t="shared" si="42"/>
        <v>264095.3689911426</v>
      </c>
      <c r="G135" s="523">
        <f t="shared" si="43"/>
        <v>281801.9712638699</v>
      </c>
      <c r="H135" s="526">
        <f t="shared" si="40"/>
        <v>70177.720571943908</v>
      </c>
      <c r="I135" s="577">
        <f t="shared" si="41"/>
        <v>70177.720571943908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</row>
    <row r="136" spans="2:16" ht="12.5">
      <c r="B136" s="195" t="str">
        <f t="shared" si="31"/>
        <v/>
      </c>
      <c r="C136" s="507">
        <f>IF(D93="","-",+C135+1)</f>
        <v>2053</v>
      </c>
      <c r="D136" s="374">
        <f>IF(F135+SUM(E$99:E135)=D$92,F135,D$92-SUM(E$99:E135))</f>
        <v>264095.3689911426</v>
      </c>
      <c r="E136" s="522">
        <f>IF(+J96&lt;F135,J96,D136)</f>
        <v>35413.204545454544</v>
      </c>
      <c r="F136" s="523">
        <f t="shared" si="42"/>
        <v>228682.16444568807</v>
      </c>
      <c r="G136" s="523">
        <f t="shared" si="43"/>
        <v>246388.76671841534</v>
      </c>
      <c r="H136" s="526">
        <f t="shared" si="40"/>
        <v>65808.96860243757</v>
      </c>
      <c r="I136" s="577">
        <f t="shared" si="41"/>
        <v>65808.96860243757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</row>
    <row r="137" spans="2:16" ht="12.5">
      <c r="B137" s="195" t="str">
        <f t="shared" si="31"/>
        <v/>
      </c>
      <c r="C137" s="507">
        <f>IF(D93="","-",+C136+1)</f>
        <v>2054</v>
      </c>
      <c r="D137" s="374">
        <f>IF(F136+SUM(E$99:E136)=D$92,F136,D$92-SUM(E$99:E136))</f>
        <v>228682.16444568807</v>
      </c>
      <c r="E137" s="522">
        <f>IF(+J96&lt;F136,J96,D137)</f>
        <v>35413.204545454544</v>
      </c>
      <c r="F137" s="523">
        <f t="shared" si="42"/>
        <v>193268.95990023355</v>
      </c>
      <c r="G137" s="523">
        <f t="shared" si="43"/>
        <v>210975.56217296081</v>
      </c>
      <c r="H137" s="526">
        <f t="shared" si="40"/>
        <v>61440.216632931231</v>
      </c>
      <c r="I137" s="577">
        <f t="shared" si="41"/>
        <v>61440.216632931231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</row>
    <row r="138" spans="2:16" ht="12.5">
      <c r="B138" s="195" t="str">
        <f t="shared" si="31"/>
        <v/>
      </c>
      <c r="C138" s="507">
        <f>IF(D93="","-",+C137+1)</f>
        <v>2055</v>
      </c>
      <c r="D138" s="374">
        <f>IF(F137+SUM(E$99:E137)=D$92,F137,D$92-SUM(E$99:E137))</f>
        <v>193268.95990023355</v>
      </c>
      <c r="E138" s="522">
        <f>IF(+J96&lt;F137,J96,D138)</f>
        <v>35413.204545454544</v>
      </c>
      <c r="F138" s="523">
        <f t="shared" si="42"/>
        <v>157855.75535477902</v>
      </c>
      <c r="G138" s="523">
        <f t="shared" si="43"/>
        <v>175562.35762750628</v>
      </c>
      <c r="H138" s="526">
        <f t="shared" si="40"/>
        <v>57071.464663424893</v>
      </c>
      <c r="I138" s="577">
        <f t="shared" si="41"/>
        <v>57071.464663424893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</row>
    <row r="139" spans="2:16" ht="12.5">
      <c r="B139" s="195" t="str">
        <f t="shared" si="31"/>
        <v/>
      </c>
      <c r="C139" s="507">
        <f>IF(D93="","-",+C138+1)</f>
        <v>2056</v>
      </c>
      <c r="D139" s="374">
        <f>IF(F138+SUM(E$99:E138)=D$92,F138,D$92-SUM(E$99:E138))</f>
        <v>157855.75535477902</v>
      </c>
      <c r="E139" s="522">
        <f>IF(+J96&lt;F138,J96,D139)</f>
        <v>35413.204545454544</v>
      </c>
      <c r="F139" s="523">
        <f t="shared" si="42"/>
        <v>122442.55080932447</v>
      </c>
      <c r="G139" s="523">
        <f t="shared" si="43"/>
        <v>140149.15308205175</v>
      </c>
      <c r="H139" s="526">
        <f t="shared" si="40"/>
        <v>52702.712693918555</v>
      </c>
      <c r="I139" s="577">
        <f t="shared" si="41"/>
        <v>52702.712693918555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</row>
    <row r="140" spans="2:16" ht="12.5">
      <c r="B140" s="195" t="str">
        <f t="shared" si="31"/>
        <v/>
      </c>
      <c r="C140" s="507">
        <f>IF(D93="","-",+C139+1)</f>
        <v>2057</v>
      </c>
      <c r="D140" s="374">
        <f>IF(F139+SUM(E$99:E139)=D$92,F139,D$92-SUM(E$99:E139))</f>
        <v>122442.55080932447</v>
      </c>
      <c r="E140" s="522">
        <f>IF(+J96&lt;F139,J96,D140)</f>
        <v>35413.204545454544</v>
      </c>
      <c r="F140" s="523">
        <f t="shared" si="42"/>
        <v>87029.346263869927</v>
      </c>
      <c r="G140" s="523">
        <f t="shared" si="43"/>
        <v>104735.94853659719</v>
      </c>
      <c r="H140" s="526">
        <f t="shared" si="40"/>
        <v>48333.960724412216</v>
      </c>
      <c r="I140" s="577">
        <f t="shared" si="41"/>
        <v>48333.960724412216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</row>
    <row r="141" spans="2:16" ht="12.5">
      <c r="B141" s="195" t="str">
        <f t="shared" si="31"/>
        <v/>
      </c>
      <c r="C141" s="507">
        <f>IF(D93="","-",+C140+1)</f>
        <v>2058</v>
      </c>
      <c r="D141" s="374">
        <f>IF(F140+SUM(E$99:E140)=D$92,F140,D$92-SUM(E$99:E140))</f>
        <v>87029.346263869927</v>
      </c>
      <c r="E141" s="522">
        <f>IF(+J96&lt;F140,J96,D141)</f>
        <v>35413.204545454544</v>
      </c>
      <c r="F141" s="523">
        <f t="shared" si="42"/>
        <v>51616.141718415383</v>
      </c>
      <c r="G141" s="523">
        <f t="shared" si="43"/>
        <v>69322.743991142663</v>
      </c>
      <c r="H141" s="526">
        <f t="shared" si="40"/>
        <v>43965.208754905878</v>
      </c>
      <c r="I141" s="577">
        <f t="shared" si="41"/>
        <v>43965.208754905878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</row>
    <row r="142" spans="2:16" ht="12.5">
      <c r="B142" s="195" t="str">
        <f t="shared" si="31"/>
        <v/>
      </c>
      <c r="C142" s="507">
        <f>IF(D93="","-",+C141+1)</f>
        <v>2059</v>
      </c>
      <c r="D142" s="374">
        <f>IF(F141+SUM(E$99:E141)=D$92,F141,D$92-SUM(E$99:E141))</f>
        <v>51616.141718415383</v>
      </c>
      <c r="E142" s="522">
        <f>IF(+J96&lt;F141,J96,D142)</f>
        <v>35413.204545454544</v>
      </c>
      <c r="F142" s="523">
        <f t="shared" si="42"/>
        <v>16202.937172960839</v>
      </c>
      <c r="G142" s="523">
        <f t="shared" si="43"/>
        <v>33909.539445688111</v>
      </c>
      <c r="H142" s="526">
        <f t="shared" si="40"/>
        <v>39596.45678539954</v>
      </c>
      <c r="I142" s="577">
        <f t="shared" si="41"/>
        <v>39596.45678539954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</row>
    <row r="143" spans="2:16" ht="12.5">
      <c r="B143" s="195" t="str">
        <f t="shared" si="31"/>
        <v/>
      </c>
      <c r="C143" s="507">
        <f>IF(D93="","-",+C142+1)</f>
        <v>2060</v>
      </c>
      <c r="D143" s="374">
        <f>IF(F142+SUM(E$99:E142)=D$92,F142,D$92-SUM(E$99:E142))</f>
        <v>16202.937172960839</v>
      </c>
      <c r="E143" s="522">
        <f>IF(+J96&lt;F142,J96,D143)</f>
        <v>16202.937172960839</v>
      </c>
      <c r="F143" s="523">
        <f t="shared" si="42"/>
        <v>0</v>
      </c>
      <c r="G143" s="523">
        <f t="shared" si="43"/>
        <v>8101.4685864804196</v>
      </c>
      <c r="H143" s="526">
        <f t="shared" si="40"/>
        <v>17202.375300556749</v>
      </c>
      <c r="I143" s="577">
        <f t="shared" si="41"/>
        <v>17202.375300556749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</row>
    <row r="144" spans="2:16" ht="12.5">
      <c r="B144" s="195" t="str">
        <f t="shared" si="3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43"/>
        <v>0</v>
      </c>
      <c r="H144" s="526">
        <f t="shared" si="40"/>
        <v>0</v>
      </c>
      <c r="I144" s="577">
        <f t="shared" si="41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</row>
    <row r="145" spans="2:16" ht="12.5">
      <c r="B145" s="195" t="str">
        <f t="shared" si="3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43"/>
        <v>0</v>
      </c>
      <c r="H145" s="526">
        <f t="shared" si="40"/>
        <v>0</v>
      </c>
      <c r="I145" s="577">
        <f t="shared" si="41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</row>
    <row r="146" spans="2:16" ht="12.5">
      <c r="B146" s="195" t="str">
        <f t="shared" si="3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43"/>
        <v>0</v>
      </c>
      <c r="H146" s="526">
        <f t="shared" si="40"/>
        <v>0</v>
      </c>
      <c r="I146" s="577">
        <f t="shared" si="41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</row>
    <row r="147" spans="2:16" ht="12.5">
      <c r="B147" s="195" t="str">
        <f t="shared" si="3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43"/>
        <v>0</v>
      </c>
      <c r="H147" s="526">
        <f t="shared" si="40"/>
        <v>0</v>
      </c>
      <c r="I147" s="577">
        <f t="shared" si="41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</row>
    <row r="148" spans="2:16" ht="12.5">
      <c r="B148" s="195" t="str">
        <f t="shared" si="3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43"/>
        <v>0</v>
      </c>
      <c r="H148" s="526">
        <f t="shared" si="40"/>
        <v>0</v>
      </c>
      <c r="I148" s="577">
        <f t="shared" si="41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</row>
    <row r="149" spans="2:16" ht="12.5">
      <c r="B149" s="195" t="str">
        <f t="shared" si="3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43"/>
        <v>0</v>
      </c>
      <c r="H149" s="526">
        <f t="shared" si="40"/>
        <v>0</v>
      </c>
      <c r="I149" s="577">
        <f t="shared" si="41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</row>
    <row r="150" spans="2:16" ht="12.5">
      <c r="B150" s="195" t="str">
        <f t="shared" si="3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43"/>
        <v>0</v>
      </c>
      <c r="H150" s="526">
        <f t="shared" si="40"/>
        <v>0</v>
      </c>
      <c r="I150" s="577">
        <f t="shared" si="41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</row>
    <row r="151" spans="2:16" ht="12.5">
      <c r="B151" s="195" t="str">
        <f t="shared" si="3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43"/>
        <v>0</v>
      </c>
      <c r="H151" s="526">
        <f t="shared" si="40"/>
        <v>0</v>
      </c>
      <c r="I151" s="577">
        <f t="shared" si="41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</row>
    <row r="152" spans="2:16" ht="12.5">
      <c r="B152" s="195" t="str">
        <f t="shared" si="3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43"/>
        <v>0</v>
      </c>
      <c r="H152" s="526">
        <f t="shared" si="40"/>
        <v>0</v>
      </c>
      <c r="I152" s="577">
        <f t="shared" si="41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</row>
    <row r="153" spans="2:16" ht="12.5">
      <c r="B153" s="195" t="str">
        <f t="shared" si="3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43"/>
        <v>0</v>
      </c>
      <c r="H153" s="526">
        <f t="shared" si="40"/>
        <v>0</v>
      </c>
      <c r="I153" s="577">
        <f t="shared" si="41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</row>
    <row r="154" spans="2:16" ht="13" thickBot="1">
      <c r="B154" s="195" t="str">
        <f t="shared" si="3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43"/>
        <v>0</v>
      </c>
      <c r="H154" s="530">
        <f t="shared" si="40"/>
        <v>0</v>
      </c>
      <c r="I154" s="579">
        <f t="shared" si="41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</row>
    <row r="155" spans="2:16" ht="12.5">
      <c r="C155" s="374" t="s">
        <v>78</v>
      </c>
      <c r="D155" s="375"/>
      <c r="E155" s="375">
        <f>SUM(E99:E154)</f>
        <v>1558181.0000000005</v>
      </c>
      <c r="F155" s="375"/>
      <c r="G155" s="375"/>
      <c r="H155" s="375">
        <f>SUM(H99:H154)</f>
        <v>5689060.274671888</v>
      </c>
      <c r="I155" s="375">
        <f>SUM(I99:I154)</f>
        <v>5689060.274671888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topLeftCell="A7" zoomScaleNormal="100" zoomScaleSheetLayoutView="84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1349516.8202450746</v>
      </c>
      <c r="O5" s="249"/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1349516.8202450746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666" t="s">
        <v>473</v>
      </c>
      <c r="F9" s="478"/>
      <c r="G9" s="672" t="s">
        <v>521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13742804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319600.09302325582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335190.34146341466</v>
      </c>
      <c r="F27" s="515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10071623.813953489</v>
      </c>
      <c r="E29" s="520">
        <v>327209.61904761905</v>
      </c>
      <c r="F29" s="515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9728823.946465712</v>
      </c>
      <c r="E30" s="520">
        <v>327209.61904761905</v>
      </c>
      <c r="F30" s="515">
        <v>9401614.3274180926</v>
      </c>
      <c r="G30" s="516">
        <v>1402762.0463897134</v>
      </c>
      <c r="H30" s="510">
        <v>1402762.0463897134</v>
      </c>
      <c r="I30" s="511">
        <f t="shared" si="0"/>
        <v>0</v>
      </c>
      <c r="J30" s="511"/>
      <c r="K30" s="518">
        <f t="shared" ref="K30" si="15">G30</f>
        <v>1402762.0463897134</v>
      </c>
      <c r="L30" s="519">
        <f t="shared" ref="L30" si="16">IF(K30&lt;&gt;0,+G30-K30,0)</f>
        <v>0</v>
      </c>
      <c r="M30" s="518">
        <f t="shared" ref="M30" si="17">H30</f>
        <v>1402762.0463897134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9401614.3274180926</v>
      </c>
      <c r="E31" s="520">
        <v>327209.61904761905</v>
      </c>
      <c r="F31" s="515">
        <v>9074404.7083704732</v>
      </c>
      <c r="G31" s="516">
        <v>1494217.6887684264</v>
      </c>
      <c r="H31" s="510">
        <v>1494217.6887684264</v>
      </c>
      <c r="I31" s="511">
        <f t="shared" si="0"/>
        <v>0</v>
      </c>
      <c r="J31" s="511"/>
      <c r="K31" s="518">
        <f t="shared" ref="K31" si="18">G31</f>
        <v>1494217.6887684264</v>
      </c>
      <c r="L31" s="519">
        <f t="shared" ref="L31" si="19">IF(K31&lt;&gt;0,+G31-K31,0)</f>
        <v>0</v>
      </c>
      <c r="M31" s="518">
        <f t="shared" ref="M31" si="20">H31</f>
        <v>1494217.6887684264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15">
        <v>9074404.7083704732</v>
      </c>
      <c r="E32" s="520">
        <v>312336.45454545453</v>
      </c>
      <c r="F32" s="515">
        <v>8762068.2538250182</v>
      </c>
      <c r="G32" s="516">
        <v>1378307.6805434467</v>
      </c>
      <c r="H32" s="510">
        <v>1378307.6805434467</v>
      </c>
      <c r="I32" s="511">
        <f t="shared" si="0"/>
        <v>0</v>
      </c>
      <c r="J32" s="511"/>
      <c r="K32" s="518">
        <f t="shared" ref="K32" si="23">G32</f>
        <v>1378307.6805434467</v>
      </c>
      <c r="L32" s="519">
        <f t="shared" ref="L32" si="24">IF(K32&lt;&gt;0,+G32-K32,0)</f>
        <v>0</v>
      </c>
      <c r="M32" s="518">
        <f t="shared" ref="M32" si="25">H32</f>
        <v>1378307.6805434467</v>
      </c>
      <c r="N32" s="514">
        <f t="shared" ref="N32" si="26">IF(M32&lt;&gt;0,+H32-M32,0)</f>
        <v>0</v>
      </c>
      <c r="O32" s="514">
        <f t="shared" ref="O32" si="27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8762068.2538250182</v>
      </c>
      <c r="E33" s="522">
        <f>IF(+I14&lt;F32,I14,D33)</f>
        <v>319600.09302325582</v>
      </c>
      <c r="F33" s="523">
        <f t="shared" ref="F33:F48" si="28">+D33-E33</f>
        <v>8442468.1608017627</v>
      </c>
      <c r="G33" s="524">
        <f t="shared" ref="G33:G72" si="29">+I$12*((D33+F33)/2)+E33</f>
        <v>1349516.8202450746</v>
      </c>
      <c r="H33" s="491">
        <f t="shared" ref="H33:H72" si="30">+I$13*((D33+F33)/2)+E33</f>
        <v>1349516.8202450746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8442468.1608017627</v>
      </c>
      <c r="E34" s="522">
        <f>IF(+I14&lt;F33,I14,D34)</f>
        <v>319600.09302325582</v>
      </c>
      <c r="F34" s="523">
        <f t="shared" si="28"/>
        <v>8122868.0677785072</v>
      </c>
      <c r="G34" s="524">
        <f t="shared" si="29"/>
        <v>1311252.3214066802</v>
      </c>
      <c r="H34" s="491">
        <f t="shared" si="30"/>
        <v>1311252.3214066802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8122868.0677785072</v>
      </c>
      <c r="E35" s="522">
        <f>IF(+I14&lt;F34,I14,D35)</f>
        <v>319600.09302325582</v>
      </c>
      <c r="F35" s="523">
        <f t="shared" si="28"/>
        <v>7803267.9747552518</v>
      </c>
      <c r="G35" s="524">
        <f t="shared" si="29"/>
        <v>1272987.8225682857</v>
      </c>
      <c r="H35" s="491">
        <f t="shared" si="30"/>
        <v>1272987.8225682857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7803267.9747552518</v>
      </c>
      <c r="E36" s="522">
        <f>IF(+I14&lt;F35,I14,D36)</f>
        <v>319600.09302325582</v>
      </c>
      <c r="F36" s="523">
        <f t="shared" si="28"/>
        <v>7483667.8817319963</v>
      </c>
      <c r="G36" s="524">
        <f t="shared" si="29"/>
        <v>1234723.3237298913</v>
      </c>
      <c r="H36" s="491">
        <f t="shared" si="30"/>
        <v>1234723.3237298913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7483667.8817319963</v>
      </c>
      <c r="E37" s="522">
        <f>IF(+I14&lt;F36,I14,D37)</f>
        <v>319600.09302325582</v>
      </c>
      <c r="F37" s="523">
        <f t="shared" si="28"/>
        <v>7164067.7887087408</v>
      </c>
      <c r="G37" s="524">
        <f t="shared" si="29"/>
        <v>1196458.8248914971</v>
      </c>
      <c r="H37" s="491">
        <f t="shared" si="30"/>
        <v>1196458.8248914971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7164067.7887087408</v>
      </c>
      <c r="E38" s="522">
        <f>IF(+I14&lt;F37,I14,D38)</f>
        <v>319600.09302325582</v>
      </c>
      <c r="F38" s="523">
        <f t="shared" si="28"/>
        <v>6844467.6956854854</v>
      </c>
      <c r="G38" s="524">
        <f t="shared" si="29"/>
        <v>1158194.3260531027</v>
      </c>
      <c r="H38" s="491">
        <f t="shared" si="30"/>
        <v>1158194.3260531027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6844467.6956854854</v>
      </c>
      <c r="E39" s="522">
        <f>IF(+I14&lt;F38,I14,D39)</f>
        <v>319600.09302325582</v>
      </c>
      <c r="F39" s="523">
        <f t="shared" si="28"/>
        <v>6524867.6026622299</v>
      </c>
      <c r="G39" s="524">
        <f t="shared" si="29"/>
        <v>1119929.8272147083</v>
      </c>
      <c r="H39" s="491">
        <f t="shared" si="30"/>
        <v>1119929.8272147083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6524867.6026622299</v>
      </c>
      <c r="E40" s="522">
        <f>IF(+I14&lt;F39,I14,D40)</f>
        <v>319600.09302325582</v>
      </c>
      <c r="F40" s="523">
        <f t="shared" si="28"/>
        <v>6205267.5096389744</v>
      </c>
      <c r="G40" s="524">
        <f t="shared" si="29"/>
        <v>1081665.3283763141</v>
      </c>
      <c r="H40" s="491">
        <f t="shared" si="30"/>
        <v>1081665.3283763141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6205267.5096389744</v>
      </c>
      <c r="E41" s="522">
        <f>IF(+I14&lt;F40,I14,D41)</f>
        <v>319600.09302325582</v>
      </c>
      <c r="F41" s="523">
        <f t="shared" si="28"/>
        <v>5885667.416615719</v>
      </c>
      <c r="G41" s="524">
        <f t="shared" si="29"/>
        <v>1043400.8295379196</v>
      </c>
      <c r="H41" s="491">
        <f t="shared" si="30"/>
        <v>1043400.8295379196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5885667.416615719</v>
      </c>
      <c r="E42" s="522">
        <f>IF(+I14&lt;F41,I14,D42)</f>
        <v>319600.09302325582</v>
      </c>
      <c r="F42" s="523">
        <f t="shared" si="28"/>
        <v>5566067.3235924635</v>
      </c>
      <c r="G42" s="524">
        <f t="shared" si="29"/>
        <v>1005136.3306995252</v>
      </c>
      <c r="H42" s="491">
        <f t="shared" si="30"/>
        <v>1005136.3306995252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5566067.3235924635</v>
      </c>
      <c r="E43" s="522">
        <f>IF(+I14&lt;F42,I14,D43)</f>
        <v>319600.09302325582</v>
      </c>
      <c r="F43" s="523">
        <f t="shared" si="28"/>
        <v>5246467.230569208</v>
      </c>
      <c r="G43" s="524">
        <f t="shared" si="29"/>
        <v>966871.83186113089</v>
      </c>
      <c r="H43" s="491">
        <f t="shared" si="30"/>
        <v>966871.83186113089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5246467.230569208</v>
      </c>
      <c r="E44" s="522">
        <f>IF(+I14&lt;F43,I14,D44)</f>
        <v>319600.09302325582</v>
      </c>
      <c r="F44" s="523">
        <f t="shared" si="28"/>
        <v>4926867.1375459526</v>
      </c>
      <c r="G44" s="524">
        <f t="shared" si="29"/>
        <v>928607.33302273648</v>
      </c>
      <c r="H44" s="491">
        <f t="shared" si="30"/>
        <v>928607.33302273648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4926867.1375459526</v>
      </c>
      <c r="E45" s="522">
        <f>IF(+I14&lt;F44,I14,D45)</f>
        <v>319600.09302325582</v>
      </c>
      <c r="F45" s="523">
        <f t="shared" si="28"/>
        <v>4607267.0445226971</v>
      </c>
      <c r="G45" s="524">
        <f t="shared" si="29"/>
        <v>890342.83418434206</v>
      </c>
      <c r="H45" s="491">
        <f t="shared" si="30"/>
        <v>890342.83418434206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4607267.0445226971</v>
      </c>
      <c r="E46" s="522">
        <f>IF(+I14&lt;F45,I14,D46)</f>
        <v>319600.09302325582</v>
      </c>
      <c r="F46" s="523">
        <f t="shared" si="28"/>
        <v>4287666.9514994416</v>
      </c>
      <c r="G46" s="524">
        <f t="shared" si="29"/>
        <v>852078.33534594765</v>
      </c>
      <c r="H46" s="491">
        <f t="shared" si="30"/>
        <v>852078.33534594765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4287666.9514994416</v>
      </c>
      <c r="E47" s="522">
        <f>IF(+I14&lt;F46,I14,D47)</f>
        <v>319600.09302325582</v>
      </c>
      <c r="F47" s="523">
        <f t="shared" si="28"/>
        <v>3968066.8584761857</v>
      </c>
      <c r="G47" s="524">
        <f t="shared" si="29"/>
        <v>813813.83650755335</v>
      </c>
      <c r="H47" s="491">
        <f t="shared" si="30"/>
        <v>813813.83650755335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3968066.8584761857</v>
      </c>
      <c r="E48" s="522">
        <f>IF(+I14&lt;F47,I14,D48)</f>
        <v>319600.09302325582</v>
      </c>
      <c r="F48" s="523">
        <f t="shared" si="28"/>
        <v>3648466.7654529298</v>
      </c>
      <c r="G48" s="524">
        <f t="shared" si="29"/>
        <v>775549.33766915882</v>
      </c>
      <c r="H48" s="491">
        <f t="shared" si="30"/>
        <v>775549.33766915882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3648466.7654529298</v>
      </c>
      <c r="E49" s="522">
        <f>IF(+I14&lt;F48,I14,D49)</f>
        <v>319600.09302325582</v>
      </c>
      <c r="F49" s="523">
        <f t="shared" ref="F49:F72" si="31">+D49-E49</f>
        <v>3328866.6724296738</v>
      </c>
      <c r="G49" s="524">
        <f t="shared" si="29"/>
        <v>737284.83883076441</v>
      </c>
      <c r="H49" s="491">
        <f t="shared" si="30"/>
        <v>737284.83883076441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3328866.6724296738</v>
      </c>
      <c r="E50" s="522">
        <f>IF(+I14&lt;F49,I14,D50)</f>
        <v>319600.09302325582</v>
      </c>
      <c r="F50" s="523">
        <f t="shared" si="31"/>
        <v>3009266.5794064179</v>
      </c>
      <c r="G50" s="524">
        <f t="shared" si="29"/>
        <v>699020.33999236999</v>
      </c>
      <c r="H50" s="491">
        <f t="shared" si="30"/>
        <v>699020.33999236999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3009266.5794064179</v>
      </c>
      <c r="E51" s="522">
        <f>IF(+I14&lt;F50,I14,D51)</f>
        <v>319600.09302325582</v>
      </c>
      <c r="F51" s="523">
        <f t="shared" si="31"/>
        <v>2689666.486383162</v>
      </c>
      <c r="G51" s="524">
        <f t="shared" si="29"/>
        <v>660755.84115397558</v>
      </c>
      <c r="H51" s="491">
        <f t="shared" si="30"/>
        <v>660755.84115397558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2689666.486383162</v>
      </c>
      <c r="E52" s="522">
        <f>IF(+I14&lt;F51,I14,D52)</f>
        <v>319600.09302325582</v>
      </c>
      <c r="F52" s="523">
        <f t="shared" si="31"/>
        <v>2370066.393359906</v>
      </c>
      <c r="G52" s="524">
        <f t="shared" si="29"/>
        <v>622491.34231558116</v>
      </c>
      <c r="H52" s="491">
        <f t="shared" si="30"/>
        <v>622491.34231558116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2370066.393359906</v>
      </c>
      <c r="E53" s="522">
        <f>IF(+I14&lt;F52,I14,D53)</f>
        <v>319600.09302325582</v>
      </c>
      <c r="F53" s="523">
        <f t="shared" si="31"/>
        <v>2050466.3003366501</v>
      </c>
      <c r="G53" s="524">
        <f t="shared" si="29"/>
        <v>584226.84347718675</v>
      </c>
      <c r="H53" s="491">
        <f t="shared" si="30"/>
        <v>584226.84347718675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2050466.3003366501</v>
      </c>
      <c r="E54" s="522">
        <f>IF(+I14&lt;F53,I14,D54)</f>
        <v>319600.09302325582</v>
      </c>
      <c r="F54" s="523">
        <f t="shared" si="31"/>
        <v>1730866.2073133942</v>
      </c>
      <c r="G54" s="524">
        <f t="shared" si="29"/>
        <v>545962.34463879233</v>
      </c>
      <c r="H54" s="491">
        <f t="shared" si="30"/>
        <v>545962.34463879233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1730866.2073133942</v>
      </c>
      <c r="E55" s="522">
        <f>IF(+I14&lt;F54,I14,D55)</f>
        <v>319600.09302325582</v>
      </c>
      <c r="F55" s="523">
        <f t="shared" si="31"/>
        <v>1411266.1142901382</v>
      </c>
      <c r="G55" s="524">
        <f t="shared" si="29"/>
        <v>507697.8458003978</v>
      </c>
      <c r="H55" s="491">
        <f t="shared" si="30"/>
        <v>507697.8458003978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1411266.1142901382</v>
      </c>
      <c r="E56" s="522">
        <f>IF(+I14&lt;F55,I14,D56)</f>
        <v>319600.09302325582</v>
      </c>
      <c r="F56" s="523">
        <f t="shared" si="31"/>
        <v>1091666.0212668823</v>
      </c>
      <c r="G56" s="524">
        <f t="shared" si="29"/>
        <v>469433.34696200339</v>
      </c>
      <c r="H56" s="491">
        <f t="shared" si="30"/>
        <v>469433.34696200339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1091666.0212668823</v>
      </c>
      <c r="E57" s="522">
        <f>IF(+I14&lt;F56,I14,D57)</f>
        <v>319600.09302325582</v>
      </c>
      <c r="F57" s="523">
        <f t="shared" si="31"/>
        <v>772065.92824362649</v>
      </c>
      <c r="G57" s="524">
        <f t="shared" si="29"/>
        <v>431168.84812360897</v>
      </c>
      <c r="H57" s="491">
        <f t="shared" si="30"/>
        <v>431168.84812360897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772065.92824362649</v>
      </c>
      <c r="E58" s="522">
        <f>IF(+I14&lt;F57,I14,D58)</f>
        <v>319600.09302325582</v>
      </c>
      <c r="F58" s="523">
        <f t="shared" si="31"/>
        <v>452465.83522037067</v>
      </c>
      <c r="G58" s="524">
        <f t="shared" si="29"/>
        <v>392904.34928521456</v>
      </c>
      <c r="H58" s="491">
        <f t="shared" si="30"/>
        <v>392904.34928521456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452465.83522037067</v>
      </c>
      <c r="E59" s="522">
        <f>IF(+I14&lt;F58,I14,D59)</f>
        <v>319600.09302325582</v>
      </c>
      <c r="F59" s="523">
        <f t="shared" si="31"/>
        <v>132865.74219711486</v>
      </c>
      <c r="G59" s="524">
        <f t="shared" si="29"/>
        <v>354639.85044682014</v>
      </c>
      <c r="H59" s="491">
        <f t="shared" si="30"/>
        <v>354639.85044682014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132865.74219711486</v>
      </c>
      <c r="E60" s="522">
        <f>IF(+I14&lt;F59,I14,D60)</f>
        <v>132865.74219711486</v>
      </c>
      <c r="F60" s="523">
        <f t="shared" si="31"/>
        <v>0</v>
      </c>
      <c r="G60" s="524">
        <f t="shared" si="29"/>
        <v>140819.49619929842</v>
      </c>
      <c r="H60" s="491">
        <f t="shared" si="30"/>
        <v>140819.49619929842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6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6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6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6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6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6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6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6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6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6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6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30">
        <f t="shared" si="29"/>
        <v>0</v>
      </c>
      <c r="H72" s="47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13742803.999999994</v>
      </c>
      <c r="F73" s="375"/>
      <c r="G73" s="375">
        <f>SUM(G17:G72)</f>
        <v>50196481.651813686</v>
      </c>
      <c r="H73" s="375">
        <f>SUM(H17:H72)</f>
        <v>50196481.651813686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1494217.6887684264</v>
      </c>
      <c r="N87" s="546">
        <f>IF(J92&lt;D11,0,VLOOKUP(J92,C17:O72,11))</f>
        <v>1494217.6887684264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1443497.1108589019</v>
      </c>
      <c r="N88" s="550">
        <f>IF(J92&lt;D11,0,VLOOKUP(J92,C99:P154,7))</f>
        <v>1443497.1108589019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-50720.577909524553</v>
      </c>
      <c r="N89" s="555">
        <f>+N88-N87</f>
        <v>-50720.577909524553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312336.45454545453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36">+I99-H99</f>
        <v>0</v>
      </c>
      <c r="K99" s="514"/>
      <c r="L99" s="512">
        <f t="shared" ref="L99:L104" si="37">H99</f>
        <v>1047418</v>
      </c>
      <c r="M99" s="513">
        <f t="shared" ref="M99:M130" si="38">IF(L99&lt;&gt;0,+H99-L99,0)</f>
        <v>0</v>
      </c>
      <c r="N99" s="512">
        <f t="shared" ref="N99:N104" si="39">I99</f>
        <v>1047418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36"/>
        <v>0</v>
      </c>
      <c r="K100" s="514"/>
      <c r="L100" s="518">
        <f t="shared" si="37"/>
        <v>2549366.7560608997</v>
      </c>
      <c r="M100" s="519">
        <f t="shared" si="38"/>
        <v>0</v>
      </c>
      <c r="N100" s="518">
        <f t="shared" si="39"/>
        <v>2549366.7560608997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36"/>
        <v>0</v>
      </c>
      <c r="K101" s="514"/>
      <c r="L101" s="518">
        <f t="shared" si="37"/>
        <v>2294337.1869887193</v>
      </c>
      <c r="M101" s="519">
        <f t="shared" si="38"/>
        <v>0</v>
      </c>
      <c r="N101" s="518">
        <f t="shared" si="39"/>
        <v>2294337.1869887193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36"/>
        <v>0</v>
      </c>
      <c r="K102" s="514"/>
      <c r="L102" s="518">
        <f t="shared" si="37"/>
        <v>2203987.9280377463</v>
      </c>
      <c r="M102" s="519">
        <f t="shared" si="38"/>
        <v>0</v>
      </c>
      <c r="N102" s="518">
        <f t="shared" si="39"/>
        <v>2203987.9280377463</v>
      </c>
      <c r="O102" s="514">
        <f t="shared" si="40"/>
        <v>0</v>
      </c>
      <c r="P102" s="514">
        <f t="shared" si="41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37"/>
        <v>2008430.1570795039</v>
      </c>
      <c r="M103" s="519">
        <f t="shared" ref="M103:M108" si="43">IF(L103&lt;&gt;0,+H103-L103,0)</f>
        <v>0</v>
      </c>
      <c r="N103" s="518">
        <f t="shared" si="39"/>
        <v>2008430.1570795039</v>
      </c>
      <c r="O103" s="514">
        <f t="shared" ref="O103:O108" si="44">IF(N103&lt;&gt;0,+I103-N103,0)</f>
        <v>0</v>
      </c>
      <c r="P103" s="514">
        <f t="shared" ref="P103:P108" si="45"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37"/>
        <v>1971805.3159359931</v>
      </c>
      <c r="M104" s="519">
        <f t="shared" si="43"/>
        <v>0</v>
      </c>
      <c r="N104" s="518">
        <f t="shared" si="39"/>
        <v>1971805.3159359931</v>
      </c>
      <c r="O104" s="514">
        <f t="shared" si="44"/>
        <v>0</v>
      </c>
      <c r="P104" s="514">
        <f t="shared" si="45"/>
        <v>0</v>
      </c>
      <c r="Q104" s="269"/>
    </row>
    <row r="105" spans="1:17" ht="12.5">
      <c r="B105" s="195" t="str">
        <f t="shared" si="42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36"/>
        <v>0</v>
      </c>
      <c r="K105" s="514"/>
      <c r="L105" s="518">
        <f t="shared" ref="L105:L110" si="46">H105</f>
        <v>1878421.3763593063</v>
      </c>
      <c r="M105" s="519">
        <f t="shared" si="43"/>
        <v>0</v>
      </c>
      <c r="N105" s="518">
        <f t="shared" ref="N105:N110" si="47">I105</f>
        <v>1878421.3763593063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36"/>
        <v>0</v>
      </c>
      <c r="K106" s="514"/>
      <c r="L106" s="518">
        <f t="shared" si="46"/>
        <v>1773026.5961818276</v>
      </c>
      <c r="M106" s="519">
        <f t="shared" si="43"/>
        <v>0</v>
      </c>
      <c r="N106" s="518">
        <f t="shared" si="47"/>
        <v>1773026.5961818276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36"/>
        <v>0</v>
      </c>
      <c r="K107" s="514"/>
      <c r="L107" s="518">
        <f t="shared" si="46"/>
        <v>1678628.9979876066</v>
      </c>
      <c r="M107" s="519">
        <f t="shared" si="43"/>
        <v>0</v>
      </c>
      <c r="N107" s="518">
        <f t="shared" si="47"/>
        <v>1678628.9979876066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36"/>
        <v>0</v>
      </c>
      <c r="K108" s="514"/>
      <c r="L108" s="518">
        <f t="shared" si="46"/>
        <v>1467548.7578705251</v>
      </c>
      <c r="M108" s="519">
        <f t="shared" si="43"/>
        <v>0</v>
      </c>
      <c r="N108" s="518">
        <f t="shared" si="47"/>
        <v>1467548.7578705251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36"/>
        <v>0</v>
      </c>
      <c r="K109" s="514"/>
      <c r="L109" s="518">
        <f t="shared" si="46"/>
        <v>1440827.5862967977</v>
      </c>
      <c r="M109" s="519">
        <f t="shared" ref="M109:M110" si="48">IF(L109&lt;&gt;0,+H109-L109,0)</f>
        <v>0</v>
      </c>
      <c r="N109" s="518">
        <f t="shared" si="47"/>
        <v>1440827.5862967977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36"/>
        <v>0</v>
      </c>
      <c r="K110" s="514"/>
      <c r="L110" s="518">
        <f t="shared" si="46"/>
        <v>1419233.2721645404</v>
      </c>
      <c r="M110" s="519">
        <f t="shared" si="48"/>
        <v>0</v>
      </c>
      <c r="N110" s="518">
        <f t="shared" si="47"/>
        <v>1419233.2721645404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2021</v>
      </c>
      <c r="D111" s="508">
        <v>9987782.6397374608</v>
      </c>
      <c r="E111" s="516">
        <v>335190.34146341466</v>
      </c>
      <c r="F111" s="515">
        <v>9652592.2982740458</v>
      </c>
      <c r="G111" s="515">
        <v>9820187.4690057524</v>
      </c>
      <c r="H111" s="516">
        <v>1449921.3248336383</v>
      </c>
      <c r="I111" s="510">
        <v>1449921.3248336383</v>
      </c>
      <c r="J111" s="514">
        <f t="shared" si="36"/>
        <v>0</v>
      </c>
      <c r="K111" s="514"/>
      <c r="L111" s="518">
        <f t="shared" ref="L111" si="49">H111</f>
        <v>1449921.3248336383</v>
      </c>
      <c r="M111" s="519">
        <f t="shared" ref="M111" si="50">IF(L111&lt;&gt;0,+H111-L111,0)</f>
        <v>0</v>
      </c>
      <c r="N111" s="518">
        <f t="shared" ref="N111" si="51">I111</f>
        <v>1449921.3248336383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3">
      <c r="B112" s="195" t="str">
        <f t="shared" si="42"/>
        <v/>
      </c>
      <c r="C112" s="669">
        <f>IF(D93="","-",+C111+1)</f>
        <v>2022</v>
      </c>
      <c r="D112" s="374">
        <v>9652592.2982740458</v>
      </c>
      <c r="E112" s="522">
        <v>327209.61904761905</v>
      </c>
      <c r="F112" s="523">
        <v>9325382.6792264264</v>
      </c>
      <c r="G112" s="523">
        <v>9488987.4887502361</v>
      </c>
      <c r="H112" s="526">
        <v>1441765.6221326464</v>
      </c>
      <c r="I112" s="577">
        <v>1441765.6221326464</v>
      </c>
      <c r="J112" s="514">
        <f t="shared" si="36"/>
        <v>0</v>
      </c>
      <c r="K112" s="514"/>
      <c r="L112" s="525"/>
      <c r="M112" s="514">
        <f t="shared" si="38"/>
        <v>0</v>
      </c>
      <c r="N112" s="525"/>
      <c r="O112" s="514">
        <f t="shared" si="40"/>
        <v>0</v>
      </c>
      <c r="P112" s="514">
        <f t="shared" si="41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2023</v>
      </c>
      <c r="D113" s="374">
        <f>IF(F112+SUM(E$99:E112)=D$92,F112,D$92-SUM(E$99:E112))</f>
        <v>9325382.6792264264</v>
      </c>
      <c r="E113" s="522">
        <f>IF(+J96&lt;F112,J96,D113)</f>
        <v>312336.45454545453</v>
      </c>
      <c r="F113" s="523">
        <f t="shared" ref="F113:F130" si="54">+D113-E113</f>
        <v>9013046.2246809714</v>
      </c>
      <c r="G113" s="523">
        <f t="shared" ref="G113:G130" si="55">+(F113+D113)/2</f>
        <v>9169214.4519536979</v>
      </c>
      <c r="H113" s="526">
        <f t="shared" ref="H113:H154" si="56">+J$94*G113+E113</f>
        <v>1443497.1108589019</v>
      </c>
      <c r="I113" s="577">
        <f t="shared" ref="I113:I154" si="57">+J$95*G113+E113</f>
        <v>1443497.1108589019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2024</v>
      </c>
      <c r="D114" s="374">
        <f>IF(F113+SUM(E$99:E113)=D$92,F113,D$92-SUM(E$99:E113))</f>
        <v>9013046.2246809714</v>
      </c>
      <c r="E114" s="522">
        <f>IF(+J96&lt;F113,J96,D114)</f>
        <v>312336.45454545453</v>
      </c>
      <c r="F114" s="523">
        <f t="shared" si="54"/>
        <v>8700709.7701355163</v>
      </c>
      <c r="G114" s="523">
        <f t="shared" si="55"/>
        <v>8856877.9974082448</v>
      </c>
      <c r="H114" s="526">
        <f t="shared" si="56"/>
        <v>1404965.7065858815</v>
      </c>
      <c r="I114" s="577">
        <f t="shared" si="57"/>
        <v>1404965.7065858815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2025</v>
      </c>
      <c r="D115" s="374">
        <f>IF(F114+SUM(E$99:E114)=D$92,F114,D$92-SUM(E$99:E114))</f>
        <v>8700709.7701355163</v>
      </c>
      <c r="E115" s="522">
        <f>IF(+J96&lt;F114,J96,D115)</f>
        <v>312336.45454545453</v>
      </c>
      <c r="F115" s="523">
        <f t="shared" si="54"/>
        <v>8388373.3155900622</v>
      </c>
      <c r="G115" s="523">
        <f t="shared" si="55"/>
        <v>8544541.5428627897</v>
      </c>
      <c r="H115" s="526">
        <f t="shared" si="56"/>
        <v>1366434.3023128607</v>
      </c>
      <c r="I115" s="577">
        <f t="shared" si="57"/>
        <v>1366434.3023128607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2026</v>
      </c>
      <c r="D116" s="374">
        <f>IF(F115+SUM(E$99:E115)=D$92,F115,D$92-SUM(E$99:E115))</f>
        <v>8388373.3155900622</v>
      </c>
      <c r="E116" s="522">
        <f>IF(+J96&lt;F115,J96,D116)</f>
        <v>312336.45454545453</v>
      </c>
      <c r="F116" s="523">
        <f t="shared" si="54"/>
        <v>8076036.8610446081</v>
      </c>
      <c r="G116" s="523">
        <f t="shared" si="55"/>
        <v>8232205.0883173347</v>
      </c>
      <c r="H116" s="526">
        <f t="shared" si="56"/>
        <v>1327902.8980398399</v>
      </c>
      <c r="I116" s="577">
        <f t="shared" si="57"/>
        <v>1327902.8980398399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2027</v>
      </c>
      <c r="D117" s="374">
        <f>IF(F116+SUM(E$99:E116)=D$92,F116,D$92-SUM(E$99:E116))</f>
        <v>8076036.8610446081</v>
      </c>
      <c r="E117" s="522">
        <f>IF(+J96&lt;F116,J96,D117)</f>
        <v>312336.45454545453</v>
      </c>
      <c r="F117" s="523">
        <f t="shared" si="54"/>
        <v>7763700.4064991539</v>
      </c>
      <c r="G117" s="523">
        <f t="shared" si="55"/>
        <v>7919868.6337718815</v>
      </c>
      <c r="H117" s="526">
        <f t="shared" si="56"/>
        <v>1289371.4937668194</v>
      </c>
      <c r="I117" s="577">
        <f t="shared" si="57"/>
        <v>1289371.4937668194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2028</v>
      </c>
      <c r="D118" s="374">
        <f>IF(F117+SUM(E$99:E117)=D$92,F117,D$92-SUM(E$99:E117))</f>
        <v>7763700.4064991539</v>
      </c>
      <c r="E118" s="522">
        <f>IF(+J96&lt;F117,J96,D118)</f>
        <v>312336.45454545453</v>
      </c>
      <c r="F118" s="523">
        <f t="shared" si="54"/>
        <v>7451363.9519536998</v>
      </c>
      <c r="G118" s="523">
        <f t="shared" si="55"/>
        <v>7607532.1792264264</v>
      </c>
      <c r="H118" s="526">
        <f t="shared" si="56"/>
        <v>1250840.0894937988</v>
      </c>
      <c r="I118" s="577">
        <f t="shared" si="57"/>
        <v>1250840.0894937988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2029</v>
      </c>
      <c r="D119" s="374">
        <f>IF(F118+SUM(E$99:E118)=D$92,F118,D$92-SUM(E$99:E118))</f>
        <v>7451363.9519536998</v>
      </c>
      <c r="E119" s="522">
        <f>IF(+J96&lt;F118,J96,D119)</f>
        <v>312336.45454545453</v>
      </c>
      <c r="F119" s="523">
        <f t="shared" si="54"/>
        <v>7139027.4974082457</v>
      </c>
      <c r="G119" s="523">
        <f t="shared" si="55"/>
        <v>7295195.7246809732</v>
      </c>
      <c r="H119" s="526">
        <f t="shared" si="56"/>
        <v>1212308.6852207782</v>
      </c>
      <c r="I119" s="577">
        <f t="shared" si="57"/>
        <v>1212308.6852207782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2030</v>
      </c>
      <c r="D120" s="374">
        <f>IF(F119+SUM(E$99:E119)=D$92,F119,D$92-SUM(E$99:E119))</f>
        <v>7139027.4974082457</v>
      </c>
      <c r="E120" s="522">
        <f>IF(+J96&lt;F119,J96,D120)</f>
        <v>312336.45454545453</v>
      </c>
      <c r="F120" s="523">
        <f t="shared" si="54"/>
        <v>6826691.0428627916</v>
      </c>
      <c r="G120" s="523">
        <f t="shared" si="55"/>
        <v>6982859.2701355182</v>
      </c>
      <c r="H120" s="526">
        <f t="shared" si="56"/>
        <v>1173777.2809477574</v>
      </c>
      <c r="I120" s="577">
        <f t="shared" si="57"/>
        <v>1173777.2809477574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2031</v>
      </c>
      <c r="D121" s="374">
        <f>IF(F120+SUM(E$99:E120)=D$92,F120,D$92-SUM(E$99:E120))</f>
        <v>6826691.0428627916</v>
      </c>
      <c r="E121" s="522">
        <f>IF(+J96&lt;F120,J96,D121)</f>
        <v>312336.45454545453</v>
      </c>
      <c r="F121" s="523">
        <f t="shared" si="54"/>
        <v>6514354.5883173374</v>
      </c>
      <c r="G121" s="523">
        <f t="shared" si="55"/>
        <v>6670522.815590065</v>
      </c>
      <c r="H121" s="526">
        <f t="shared" si="56"/>
        <v>1135245.8766747368</v>
      </c>
      <c r="I121" s="577">
        <f t="shared" si="57"/>
        <v>1135245.8766747368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2032</v>
      </c>
      <c r="D122" s="374">
        <f>IF(F121+SUM(E$99:E121)=D$92,F121,D$92-SUM(E$99:E121))</f>
        <v>6514354.5883173374</v>
      </c>
      <c r="E122" s="522">
        <f>IF(+J96&lt;F121,J96,D122)</f>
        <v>312336.45454545453</v>
      </c>
      <c r="F122" s="523">
        <f t="shared" si="54"/>
        <v>6202018.1337718833</v>
      </c>
      <c r="G122" s="523">
        <f t="shared" si="55"/>
        <v>6358186.3610446099</v>
      </c>
      <c r="H122" s="526">
        <f t="shared" si="56"/>
        <v>1096714.4724017163</v>
      </c>
      <c r="I122" s="577">
        <f t="shared" si="57"/>
        <v>1096714.4724017163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2033</v>
      </c>
      <c r="D123" s="374">
        <f>IF(F122+SUM(E$99:E122)=D$92,F122,D$92-SUM(E$99:E122))</f>
        <v>6202018.1337718833</v>
      </c>
      <c r="E123" s="522">
        <f>IF(+J96&lt;F122,J96,D123)</f>
        <v>312336.45454545453</v>
      </c>
      <c r="F123" s="523">
        <f t="shared" si="54"/>
        <v>5889681.6792264292</v>
      </c>
      <c r="G123" s="523">
        <f t="shared" si="55"/>
        <v>6045849.9064991567</v>
      </c>
      <c r="H123" s="526">
        <f t="shared" si="56"/>
        <v>1058183.0681286957</v>
      </c>
      <c r="I123" s="577">
        <f t="shared" si="57"/>
        <v>1058183.0681286957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2034</v>
      </c>
      <c r="D124" s="374">
        <f>IF(F123+SUM(E$99:E123)=D$92,F123,D$92-SUM(E$99:E123))</f>
        <v>5889681.6792264292</v>
      </c>
      <c r="E124" s="522">
        <f>IF(+J96&lt;F123,J96,D124)</f>
        <v>312336.45454545453</v>
      </c>
      <c r="F124" s="523">
        <f t="shared" si="54"/>
        <v>5577345.2246809751</v>
      </c>
      <c r="G124" s="523">
        <f t="shared" si="55"/>
        <v>5733513.4519537017</v>
      </c>
      <c r="H124" s="526">
        <f t="shared" si="56"/>
        <v>1019651.6638556749</v>
      </c>
      <c r="I124" s="577">
        <f t="shared" si="57"/>
        <v>1019651.6638556749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2035</v>
      </c>
      <c r="D125" s="374">
        <f>IF(F124+SUM(E$99:E124)=D$92,F124,D$92-SUM(E$99:E124))</f>
        <v>5577345.2246809751</v>
      </c>
      <c r="E125" s="522">
        <f>IF(+J96&lt;F124,J96,D125)</f>
        <v>312336.45454545453</v>
      </c>
      <c r="F125" s="523">
        <f t="shared" si="54"/>
        <v>5265008.770135521</v>
      </c>
      <c r="G125" s="523">
        <f t="shared" si="55"/>
        <v>5421176.9974082485</v>
      </c>
      <c r="H125" s="526">
        <f t="shared" si="56"/>
        <v>981120.25958265457</v>
      </c>
      <c r="I125" s="577">
        <f t="shared" si="57"/>
        <v>981120.25958265457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2036</v>
      </c>
      <c r="D126" s="374">
        <f>IF(F125+SUM(E$99:E125)=D$92,F125,D$92-SUM(E$99:E125))</f>
        <v>5265008.770135521</v>
      </c>
      <c r="E126" s="522">
        <f>IF(+J96&lt;F125,J96,D126)</f>
        <v>312336.45454545453</v>
      </c>
      <c r="F126" s="523">
        <f t="shared" si="54"/>
        <v>4952672.3155900668</v>
      </c>
      <c r="G126" s="523">
        <f t="shared" si="55"/>
        <v>5108840.5428627934</v>
      </c>
      <c r="H126" s="526">
        <f t="shared" si="56"/>
        <v>942588.85530963377</v>
      </c>
      <c r="I126" s="577">
        <f t="shared" si="57"/>
        <v>942588.85530963377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2037</v>
      </c>
      <c r="D127" s="374">
        <f>IF(F126+SUM(E$99:E126)=D$92,F126,D$92-SUM(E$99:E126))</f>
        <v>4952672.3155900668</v>
      </c>
      <c r="E127" s="522">
        <f>IF(+J96&lt;F126,J96,D127)</f>
        <v>312336.45454545453</v>
      </c>
      <c r="F127" s="523">
        <f t="shared" si="54"/>
        <v>4640335.8610446127</v>
      </c>
      <c r="G127" s="523">
        <f t="shared" si="55"/>
        <v>4796504.0883173402</v>
      </c>
      <c r="H127" s="526">
        <f t="shared" si="56"/>
        <v>904057.4510366132</v>
      </c>
      <c r="I127" s="577">
        <f t="shared" si="57"/>
        <v>904057.4510366132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2038</v>
      </c>
      <c r="D128" s="374">
        <f>IF(F127+SUM(E$99:E127)=D$92,F127,D$92-SUM(E$99:E127))</f>
        <v>4640335.8610446127</v>
      </c>
      <c r="E128" s="522">
        <f>IF(+J96&lt;F127,J96,D128)</f>
        <v>312336.45454545453</v>
      </c>
      <c r="F128" s="523">
        <f t="shared" si="54"/>
        <v>4327999.4064991586</v>
      </c>
      <c r="G128" s="523">
        <f t="shared" si="55"/>
        <v>4484167.6337718852</v>
      </c>
      <c r="H128" s="526">
        <f t="shared" si="56"/>
        <v>865526.04676359263</v>
      </c>
      <c r="I128" s="577">
        <f t="shared" si="57"/>
        <v>865526.04676359263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2039</v>
      </c>
      <c r="D129" s="374">
        <f>IF(F128+SUM(E$99:E128)=D$92,F128,D$92-SUM(E$99:E128))</f>
        <v>4327999.4064991586</v>
      </c>
      <c r="E129" s="522">
        <f>IF(+J96&lt;F128,J96,D129)</f>
        <v>312336.45454545453</v>
      </c>
      <c r="F129" s="523">
        <f t="shared" si="54"/>
        <v>4015662.951953704</v>
      </c>
      <c r="G129" s="523">
        <f t="shared" si="55"/>
        <v>4171831.1792264311</v>
      </c>
      <c r="H129" s="526">
        <f t="shared" si="56"/>
        <v>826994.64249057183</v>
      </c>
      <c r="I129" s="577">
        <f t="shared" si="57"/>
        <v>826994.64249057183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2040</v>
      </c>
      <c r="D130" s="374">
        <f>IF(F129+SUM(E$99:E129)=D$92,F129,D$92-SUM(E$99:E129))</f>
        <v>4015662.951953704</v>
      </c>
      <c r="E130" s="522">
        <f>IF(+J96&lt;F129,J96,D130)</f>
        <v>312336.45454545453</v>
      </c>
      <c r="F130" s="523">
        <f t="shared" si="54"/>
        <v>3703326.4974082494</v>
      </c>
      <c r="G130" s="523">
        <f t="shared" si="55"/>
        <v>3859494.7246809769</v>
      </c>
      <c r="H130" s="526">
        <f t="shared" si="56"/>
        <v>788463.23821755126</v>
      </c>
      <c r="I130" s="577">
        <f t="shared" si="57"/>
        <v>788463.23821755126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2041</v>
      </c>
      <c r="D131" s="374">
        <f>IF(F130+SUM(E$99:E130)=D$92,F130,D$92-SUM(E$99:E130))</f>
        <v>3703326.4974082494</v>
      </c>
      <c r="E131" s="522">
        <f>IF(+J96&lt;F130,J96,D131)</f>
        <v>312336.45454545453</v>
      </c>
      <c r="F131" s="523">
        <f t="shared" ref="F131:F154" si="58">+D131-E131</f>
        <v>3390990.0428627948</v>
      </c>
      <c r="G131" s="523">
        <f t="shared" ref="G131:G154" si="59">+(F131+D131)/2</f>
        <v>3547158.2701355219</v>
      </c>
      <c r="H131" s="526">
        <f t="shared" si="56"/>
        <v>749931.83394453058</v>
      </c>
      <c r="I131" s="577">
        <f t="shared" si="57"/>
        <v>749931.83394453058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2042</v>
      </c>
      <c r="D132" s="374">
        <f>IF(F131+SUM(E$99:E131)=D$92,F131,D$92-SUM(E$99:E131))</f>
        <v>3390990.0428627948</v>
      </c>
      <c r="E132" s="522">
        <f>IF(+J96&lt;F131,J96,D132)</f>
        <v>312336.45454545453</v>
      </c>
      <c r="F132" s="523">
        <f t="shared" si="58"/>
        <v>3078653.5883173402</v>
      </c>
      <c r="G132" s="523">
        <f t="shared" si="59"/>
        <v>3234821.8155900678</v>
      </c>
      <c r="H132" s="526">
        <f t="shared" si="56"/>
        <v>711400.42967150989</v>
      </c>
      <c r="I132" s="577">
        <f t="shared" si="57"/>
        <v>711400.42967150989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2043</v>
      </c>
      <c r="D133" s="374">
        <f>IF(F132+SUM(E$99:E132)=D$92,F132,D$92-SUM(E$99:E132))</f>
        <v>3078653.5883173402</v>
      </c>
      <c r="E133" s="522">
        <f>IF(+J96&lt;F132,J96,D133)</f>
        <v>312336.45454545453</v>
      </c>
      <c r="F133" s="523">
        <f t="shared" si="58"/>
        <v>2766317.1337718857</v>
      </c>
      <c r="G133" s="523">
        <f t="shared" si="59"/>
        <v>2922485.3610446127</v>
      </c>
      <c r="H133" s="526">
        <f t="shared" si="56"/>
        <v>672869.0253984892</v>
      </c>
      <c r="I133" s="577">
        <f t="shared" si="57"/>
        <v>672869.0253984892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2044</v>
      </c>
      <c r="D134" s="374">
        <f>IF(F133+SUM(E$99:E133)=D$92,F133,D$92-SUM(E$99:E133))</f>
        <v>2766317.1337718857</v>
      </c>
      <c r="E134" s="522">
        <f>IF(+J96&lt;F133,J96,D134)</f>
        <v>312336.45454545453</v>
      </c>
      <c r="F134" s="523">
        <f t="shared" si="58"/>
        <v>2453980.6792264311</v>
      </c>
      <c r="G134" s="523">
        <f t="shared" si="59"/>
        <v>2610148.9064991586</v>
      </c>
      <c r="H134" s="526">
        <f t="shared" si="56"/>
        <v>634337.62112546852</v>
      </c>
      <c r="I134" s="577">
        <f t="shared" si="57"/>
        <v>634337.62112546852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2045</v>
      </c>
      <c r="D135" s="374">
        <f>IF(F134+SUM(E$99:E134)=D$92,F134,D$92-SUM(E$99:E134))</f>
        <v>2453980.6792264311</v>
      </c>
      <c r="E135" s="522">
        <f>IF(+J96&lt;F134,J96,D135)</f>
        <v>312336.45454545453</v>
      </c>
      <c r="F135" s="523">
        <f t="shared" si="58"/>
        <v>2141644.2246809765</v>
      </c>
      <c r="G135" s="523">
        <f t="shared" si="59"/>
        <v>2297812.4519537035</v>
      </c>
      <c r="H135" s="526">
        <f t="shared" si="56"/>
        <v>595806.21685244795</v>
      </c>
      <c r="I135" s="577">
        <f t="shared" si="57"/>
        <v>595806.21685244795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2046</v>
      </c>
      <c r="D136" s="374">
        <f>IF(F135+SUM(E$99:E135)=D$92,F135,D$92-SUM(E$99:E135))</f>
        <v>2141644.2246809765</v>
      </c>
      <c r="E136" s="522">
        <f>IF(+J96&lt;F135,J96,D136)</f>
        <v>312336.45454545453</v>
      </c>
      <c r="F136" s="523">
        <f t="shared" si="58"/>
        <v>1829307.7701355219</v>
      </c>
      <c r="G136" s="523">
        <f t="shared" si="59"/>
        <v>1985475.9974082492</v>
      </c>
      <c r="H136" s="526">
        <f t="shared" si="56"/>
        <v>557274.81257942726</v>
      </c>
      <c r="I136" s="577">
        <f t="shared" si="57"/>
        <v>557274.81257942726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2047</v>
      </c>
      <c r="D137" s="374">
        <f>IF(F136+SUM(E$99:E136)=D$92,F136,D$92-SUM(E$99:E136))</f>
        <v>1829307.7701355219</v>
      </c>
      <c r="E137" s="522">
        <f>IF(+J96&lt;F136,J96,D137)</f>
        <v>312336.45454545453</v>
      </c>
      <c r="F137" s="523">
        <f t="shared" si="58"/>
        <v>1516971.3155900673</v>
      </c>
      <c r="G137" s="523">
        <f t="shared" si="59"/>
        <v>1673139.5428627946</v>
      </c>
      <c r="H137" s="526">
        <f t="shared" si="56"/>
        <v>518743.40830640658</v>
      </c>
      <c r="I137" s="577">
        <f t="shared" si="57"/>
        <v>518743.40830640658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2048</v>
      </c>
      <c r="D138" s="374">
        <f>IF(F137+SUM(E$99:E137)=D$92,F137,D$92-SUM(E$99:E137))</f>
        <v>1516971.3155900673</v>
      </c>
      <c r="E138" s="522">
        <f>IF(+J96&lt;F137,J96,D138)</f>
        <v>312336.45454545453</v>
      </c>
      <c r="F138" s="523">
        <f t="shared" si="58"/>
        <v>1204634.8610446127</v>
      </c>
      <c r="G138" s="523">
        <f t="shared" si="59"/>
        <v>1360803.08831734</v>
      </c>
      <c r="H138" s="526">
        <f t="shared" si="56"/>
        <v>480212.00403338589</v>
      </c>
      <c r="I138" s="577">
        <f t="shared" si="57"/>
        <v>480212.00403338589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2049</v>
      </c>
      <c r="D139" s="374">
        <f>IF(F138+SUM(E$99:E138)=D$92,F138,D$92-SUM(E$99:E138))</f>
        <v>1204634.8610446127</v>
      </c>
      <c r="E139" s="522">
        <f>IF(+J96&lt;F138,J96,D139)</f>
        <v>312336.45454545453</v>
      </c>
      <c r="F139" s="523">
        <f t="shared" si="58"/>
        <v>892298.40649915813</v>
      </c>
      <c r="G139" s="523">
        <f t="shared" si="59"/>
        <v>1048466.6337718854</v>
      </c>
      <c r="H139" s="526">
        <f t="shared" si="56"/>
        <v>441680.59976036521</v>
      </c>
      <c r="I139" s="577">
        <f t="shared" si="57"/>
        <v>441680.59976036521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2050</v>
      </c>
      <c r="D140" s="374">
        <f>IF(F139+SUM(E$99:E139)=D$92,F139,D$92-SUM(E$99:E139))</f>
        <v>892298.40649915813</v>
      </c>
      <c r="E140" s="522">
        <f>IF(+J96&lt;F139,J96,D140)</f>
        <v>312336.45454545453</v>
      </c>
      <c r="F140" s="523">
        <f t="shared" si="58"/>
        <v>579961.95195370354</v>
      </c>
      <c r="G140" s="523">
        <f t="shared" si="59"/>
        <v>736130.17922643083</v>
      </c>
      <c r="H140" s="526">
        <f t="shared" si="56"/>
        <v>403149.19548734452</v>
      </c>
      <c r="I140" s="577">
        <f t="shared" si="57"/>
        <v>403149.19548734452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2051</v>
      </c>
      <c r="D141" s="374">
        <f>IF(F140+SUM(E$99:E140)=D$92,F140,D$92-SUM(E$99:E140))</f>
        <v>579961.95195370354</v>
      </c>
      <c r="E141" s="522">
        <f>IF(+J96&lt;F140,J96,D141)</f>
        <v>312336.45454545453</v>
      </c>
      <c r="F141" s="523">
        <f t="shared" si="58"/>
        <v>267625.49740824901</v>
      </c>
      <c r="G141" s="523">
        <f t="shared" si="59"/>
        <v>423793.72468097624</v>
      </c>
      <c r="H141" s="526">
        <f t="shared" si="56"/>
        <v>364617.79121432384</v>
      </c>
      <c r="I141" s="577">
        <f t="shared" si="57"/>
        <v>364617.79121432384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2052</v>
      </c>
      <c r="D142" s="374">
        <f>IF(F141+SUM(E$99:E141)=D$92,F141,D$92-SUM(E$99:E141))</f>
        <v>267625.49740824901</v>
      </c>
      <c r="E142" s="522">
        <f>IF(+J96&lt;F141,J96,D142)</f>
        <v>267625.49740824901</v>
      </c>
      <c r="F142" s="523">
        <f t="shared" si="58"/>
        <v>0</v>
      </c>
      <c r="G142" s="523">
        <f t="shared" si="59"/>
        <v>133812.7487041245</v>
      </c>
      <c r="H142" s="526">
        <f t="shared" si="56"/>
        <v>284133.31467442849</v>
      </c>
      <c r="I142" s="577">
        <f t="shared" si="57"/>
        <v>284133.31467442849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9"/>
        <v>0</v>
      </c>
      <c r="H143" s="526">
        <f t="shared" si="56"/>
        <v>0</v>
      </c>
      <c r="I143" s="577">
        <f t="shared" si="57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13742804.000000006</v>
      </c>
      <c r="F155" s="375"/>
      <c r="G155" s="375"/>
      <c r="H155" s="375">
        <f>SUM(H99:H154)</f>
        <v>51126518.272665963</v>
      </c>
      <c r="I155" s="375">
        <f>SUM(I99:I154)</f>
        <v>51126518.272665963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61" priority="1" stopIfTrue="1" operator="equal">
      <formula>$I$10</formula>
    </cfRule>
  </conditionalFormatting>
  <conditionalFormatting sqref="C99:C154">
    <cfRule type="cellIs" dxfId="1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topLeftCell="A7" zoomScaleNormal="100" zoomScaleSheetLayoutView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144631.57983311178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144631.57983311178</v>
      </c>
      <c r="O6" s="269"/>
      <c r="P6" s="269"/>
    </row>
    <row r="7" spans="1:16" ht="13.5" thickBot="1">
      <c r="C7" s="467" t="s">
        <v>48</v>
      </c>
      <c r="D7" s="624" t="s">
        <v>359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637" t="s">
        <v>402</v>
      </c>
      <c r="F9" s="478"/>
      <c r="G9" s="672" t="s">
        <v>571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1231360.51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28636.290930232557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 t="shared" ref="L18:L23" si="6"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 t="shared" si="6"/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 t="shared" si="6"/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 t="shared" si="6"/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 t="shared" si="6"/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1069778.4481943657</v>
      </c>
      <c r="E23" s="656">
        <v>29318.119047619046</v>
      </c>
      <c r="F23" s="651">
        <v>1040460.3291467467</v>
      </c>
      <c r="G23" s="650">
        <v>147960.06581049709</v>
      </c>
      <c r="H23" s="657">
        <v>147960.06581049709</v>
      </c>
      <c r="I23" s="511">
        <f t="shared" si="0"/>
        <v>0</v>
      </c>
      <c r="J23" s="511"/>
      <c r="K23" s="518">
        <f t="shared" ref="K23" si="8">+G23</f>
        <v>147960.06581049709</v>
      </c>
      <c r="L23" s="519">
        <f t="shared" si="6"/>
        <v>0</v>
      </c>
      <c r="M23" s="518">
        <f t="shared" ref="M23" si="9">+H23</f>
        <v>147960.06581049709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51">
        <v>1040459.8391467466</v>
      </c>
      <c r="E24" s="656">
        <v>29318.10738095238</v>
      </c>
      <c r="F24" s="651">
        <v>1011141.7317657942</v>
      </c>
      <c r="G24" s="650">
        <v>158904.22571462151</v>
      </c>
      <c r="H24" s="657">
        <v>158904.22571462151</v>
      </c>
      <c r="I24" s="511">
        <f t="shared" si="0"/>
        <v>0</v>
      </c>
      <c r="J24" s="511"/>
      <c r="K24" s="518">
        <f t="shared" ref="K24" si="10">+G24</f>
        <v>158904.22571462151</v>
      </c>
      <c r="L24" s="519">
        <f t="shared" ref="L24" si="11">IF(K24&lt;&gt;0,+G24-K24,0)</f>
        <v>0</v>
      </c>
      <c r="M24" s="518">
        <f t="shared" ref="M24" si="12">+H24</f>
        <v>158904.22571462151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51">
        <v>1011141.7317657942</v>
      </c>
      <c r="E25" s="656">
        <v>27985.466136363637</v>
      </c>
      <c r="F25" s="651">
        <v>983156.26562943053</v>
      </c>
      <c r="G25" s="650">
        <v>147171.82578238277</v>
      </c>
      <c r="H25" s="657">
        <v>147171.82578238277</v>
      </c>
      <c r="I25" s="511">
        <f t="shared" si="0"/>
        <v>0</v>
      </c>
      <c r="J25" s="511"/>
      <c r="K25" s="518">
        <f t="shared" ref="K25" si="15">+G25</f>
        <v>147171.82578238277</v>
      </c>
      <c r="L25" s="519">
        <f t="shared" ref="L25" si="16">IF(K25&lt;&gt;0,+G25-K25,0)</f>
        <v>0</v>
      </c>
      <c r="M25" s="518">
        <f t="shared" ref="M25" si="17">+H25</f>
        <v>147171.82578238277</v>
      </c>
      <c r="N25" s="514">
        <f t="shared" ref="N25" si="18">IF(M25&lt;&gt;0,+H25-M25,0)</f>
        <v>0</v>
      </c>
      <c r="O25" s="514">
        <f t="shared" ref="O25" si="19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983156.26562943053</v>
      </c>
      <c r="E26" s="522">
        <f>IF(+I14&lt;F25,I14,D26)</f>
        <v>28636.290930232557</v>
      </c>
      <c r="F26" s="523">
        <f t="shared" ref="F26:F72" si="20">+D26-E26</f>
        <v>954519.97469919804</v>
      </c>
      <c r="G26" s="524">
        <f t="shared" ref="G26:G49" si="21">+I$12*((D26+F26)/2)+E26</f>
        <v>144631.57983311178</v>
      </c>
      <c r="H26" s="491">
        <f t="shared" ref="H26:H49" si="22">+I$13*((D26+F26)/2)+E26</f>
        <v>144631.57983311178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954519.97469919804</v>
      </c>
      <c r="E27" s="522">
        <f>IF(+I14&lt;F26,I14,D27)</f>
        <v>28636.290930232557</v>
      </c>
      <c r="F27" s="523">
        <f t="shared" si="20"/>
        <v>925883.68376896554</v>
      </c>
      <c r="G27" s="524">
        <f t="shared" si="21"/>
        <v>141203.06605931863</v>
      </c>
      <c r="H27" s="491">
        <f t="shared" si="22"/>
        <v>141203.06605931863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925883.68376896554</v>
      </c>
      <c r="E28" s="522">
        <f>IF(+I14&lt;F27,I14,D28)</f>
        <v>28636.290930232557</v>
      </c>
      <c r="F28" s="523">
        <f t="shared" si="20"/>
        <v>897247.39283873304</v>
      </c>
      <c r="G28" s="524">
        <f t="shared" si="21"/>
        <v>137774.55228552548</v>
      </c>
      <c r="H28" s="491">
        <f t="shared" si="22"/>
        <v>137774.55228552548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897247.39283873304</v>
      </c>
      <c r="E29" s="522">
        <f>IF(+I14&lt;F28,I14,D29)</f>
        <v>28636.290930232557</v>
      </c>
      <c r="F29" s="523">
        <f t="shared" si="20"/>
        <v>868611.10190850054</v>
      </c>
      <c r="G29" s="524">
        <f t="shared" si="21"/>
        <v>134346.03851173233</v>
      </c>
      <c r="H29" s="491">
        <f t="shared" si="22"/>
        <v>134346.03851173233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868611.10190850054</v>
      </c>
      <c r="E30" s="522">
        <f>IF(+I14&lt;F29,I14,D30)</f>
        <v>28636.290930232557</v>
      </c>
      <c r="F30" s="523">
        <f t="shared" si="20"/>
        <v>839974.81097826804</v>
      </c>
      <c r="G30" s="524">
        <f t="shared" si="21"/>
        <v>130917.52473793918</v>
      </c>
      <c r="H30" s="491">
        <f t="shared" si="22"/>
        <v>130917.52473793918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839974.81097826804</v>
      </c>
      <c r="E31" s="522">
        <f>IF(+I14&lt;F30,I14,D31)</f>
        <v>28636.290930232557</v>
      </c>
      <c r="F31" s="523">
        <f t="shared" si="20"/>
        <v>811338.52004803554</v>
      </c>
      <c r="G31" s="524">
        <f t="shared" si="21"/>
        <v>127489.01096414601</v>
      </c>
      <c r="H31" s="491">
        <f t="shared" si="22"/>
        <v>127489.01096414601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811338.52004803554</v>
      </c>
      <c r="E32" s="522">
        <f>IF(+I14&lt;F31,I14,D32)</f>
        <v>28636.290930232557</v>
      </c>
      <c r="F32" s="523">
        <f t="shared" si="20"/>
        <v>782702.22911780304</v>
      </c>
      <c r="G32" s="524">
        <f t="shared" si="21"/>
        <v>124060.49719035286</v>
      </c>
      <c r="H32" s="491">
        <f t="shared" si="22"/>
        <v>124060.49719035286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782702.22911780304</v>
      </c>
      <c r="E33" s="522">
        <f>IF(+I14&lt;F32,I14,D33)</f>
        <v>28636.290930232557</v>
      </c>
      <c r="F33" s="523">
        <f t="shared" si="20"/>
        <v>754065.93818757054</v>
      </c>
      <c r="G33" s="524">
        <f t="shared" si="21"/>
        <v>120631.98341655971</v>
      </c>
      <c r="H33" s="491">
        <f t="shared" si="22"/>
        <v>120631.98341655971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754065.93818757054</v>
      </c>
      <c r="E34" s="522">
        <f>IF(+I14&lt;F33,I14,D34)</f>
        <v>28636.290930232557</v>
      </c>
      <c r="F34" s="523">
        <f t="shared" si="20"/>
        <v>725429.64725733805</v>
      </c>
      <c r="G34" s="524">
        <f t="shared" si="21"/>
        <v>117203.46964276655</v>
      </c>
      <c r="H34" s="491">
        <f t="shared" si="22"/>
        <v>117203.46964276655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725429.64725733805</v>
      </c>
      <c r="E35" s="522">
        <f>IF(+I14&lt;F34,I14,D35)</f>
        <v>28636.290930232557</v>
      </c>
      <c r="F35" s="523">
        <f t="shared" si="20"/>
        <v>696793.35632710555</v>
      </c>
      <c r="G35" s="524">
        <f t="shared" si="21"/>
        <v>113774.9558689734</v>
      </c>
      <c r="H35" s="491">
        <f t="shared" si="22"/>
        <v>113774.9558689734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696793.35632710555</v>
      </c>
      <c r="E36" s="522">
        <f>IF(+I14&lt;F35,I14,D36)</f>
        <v>28636.290930232557</v>
      </c>
      <c r="F36" s="523">
        <f t="shared" si="20"/>
        <v>668157.06539687305</v>
      </c>
      <c r="G36" s="524">
        <f t="shared" si="21"/>
        <v>110346.44209518025</v>
      </c>
      <c r="H36" s="491">
        <f t="shared" si="22"/>
        <v>110346.44209518025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668157.06539687305</v>
      </c>
      <c r="E37" s="522">
        <f>IF(+I14&lt;F36,I14,D37)</f>
        <v>28636.290930232557</v>
      </c>
      <c r="F37" s="523">
        <f t="shared" si="20"/>
        <v>639520.77446664055</v>
      </c>
      <c r="G37" s="524">
        <f t="shared" si="21"/>
        <v>106917.92832138709</v>
      </c>
      <c r="H37" s="491">
        <f t="shared" si="22"/>
        <v>106917.92832138709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639520.77446664055</v>
      </c>
      <c r="E38" s="522">
        <f>IF(+I14&lt;F37,I14,D38)</f>
        <v>28636.290930232557</v>
      </c>
      <c r="F38" s="523">
        <f t="shared" si="20"/>
        <v>610884.48353640805</v>
      </c>
      <c r="G38" s="524">
        <f t="shared" si="21"/>
        <v>103489.41454759393</v>
      </c>
      <c r="H38" s="491">
        <f t="shared" si="22"/>
        <v>103489.41454759393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610884.48353640805</v>
      </c>
      <c r="E39" s="522">
        <f>IF(+I14&lt;F38,I14,D39)</f>
        <v>28636.290930232557</v>
      </c>
      <c r="F39" s="523">
        <f t="shared" si="20"/>
        <v>582248.19260617555</v>
      </c>
      <c r="G39" s="524">
        <f t="shared" si="21"/>
        <v>100060.90077380078</v>
      </c>
      <c r="H39" s="491">
        <f t="shared" si="22"/>
        <v>100060.90077380078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582248.19260617555</v>
      </c>
      <c r="E40" s="522">
        <f>IF(+I14&lt;F39,I14,D40)</f>
        <v>28636.290930232557</v>
      </c>
      <c r="F40" s="523">
        <f t="shared" si="20"/>
        <v>553611.90167594305</v>
      </c>
      <c r="G40" s="524">
        <f t="shared" si="21"/>
        <v>96632.387000007628</v>
      </c>
      <c r="H40" s="491">
        <f t="shared" si="22"/>
        <v>96632.387000007628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553611.90167594305</v>
      </c>
      <c r="E41" s="522">
        <f>IF(+I14&lt;F40,I14,D41)</f>
        <v>28636.290930232557</v>
      </c>
      <c r="F41" s="523">
        <f t="shared" si="20"/>
        <v>524975.61074571055</v>
      </c>
      <c r="G41" s="524">
        <f t="shared" si="21"/>
        <v>93203.873226214462</v>
      </c>
      <c r="H41" s="491">
        <f t="shared" si="22"/>
        <v>93203.873226214462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524975.61074571055</v>
      </c>
      <c r="E42" s="522">
        <f>IF(+I14&lt;F41,I14,D42)</f>
        <v>28636.290930232557</v>
      </c>
      <c r="F42" s="523">
        <f t="shared" si="20"/>
        <v>496339.319815478</v>
      </c>
      <c r="G42" s="524">
        <f t="shared" si="21"/>
        <v>89775.359452421311</v>
      </c>
      <c r="H42" s="491">
        <f t="shared" si="22"/>
        <v>89775.359452421311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496339.319815478</v>
      </c>
      <c r="E43" s="522">
        <f>IF(+I14&lt;F42,I14,D43)</f>
        <v>28636.290930232557</v>
      </c>
      <c r="F43" s="523">
        <f t="shared" si="20"/>
        <v>467703.02888524544</v>
      </c>
      <c r="G43" s="524">
        <f t="shared" si="21"/>
        <v>86346.845678628146</v>
      </c>
      <c r="H43" s="491">
        <f t="shared" si="22"/>
        <v>86346.845678628146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467703.02888524544</v>
      </c>
      <c r="E44" s="522">
        <f>IF(+I14&lt;F43,I14,D44)</f>
        <v>28636.290930232557</v>
      </c>
      <c r="F44" s="523">
        <f t="shared" si="20"/>
        <v>439066.73795501288</v>
      </c>
      <c r="G44" s="524">
        <f t="shared" si="21"/>
        <v>82918.331904834995</v>
      </c>
      <c r="H44" s="491">
        <f t="shared" si="22"/>
        <v>82918.331904834995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439066.73795501288</v>
      </c>
      <c r="E45" s="522">
        <f>IF(+I14&lt;F44,I14,D45)</f>
        <v>28636.290930232557</v>
      </c>
      <c r="F45" s="523">
        <f t="shared" si="20"/>
        <v>410430.44702478033</v>
      </c>
      <c r="G45" s="524">
        <f t="shared" si="21"/>
        <v>79489.818131041829</v>
      </c>
      <c r="H45" s="491">
        <f t="shared" si="22"/>
        <v>79489.818131041829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410430.44702478033</v>
      </c>
      <c r="E46" s="522">
        <f>IF(+I14&lt;F45,I14,D46)</f>
        <v>28636.290930232557</v>
      </c>
      <c r="F46" s="523">
        <f t="shared" si="20"/>
        <v>381794.15609454777</v>
      </c>
      <c r="G46" s="524">
        <f t="shared" si="21"/>
        <v>76061.304357248679</v>
      </c>
      <c r="H46" s="491">
        <f t="shared" si="22"/>
        <v>76061.304357248679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381794.15609454777</v>
      </c>
      <c r="E47" s="522">
        <f>IF(+I14&lt;F46,I14,D47)</f>
        <v>28636.290930232557</v>
      </c>
      <c r="F47" s="523">
        <f t="shared" si="20"/>
        <v>353157.86516431521</v>
      </c>
      <c r="G47" s="524">
        <f t="shared" si="21"/>
        <v>72632.790583455499</v>
      </c>
      <c r="H47" s="491">
        <f t="shared" si="22"/>
        <v>72632.790583455499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353157.86516431521</v>
      </c>
      <c r="E48" s="522">
        <f>IF(+I14&lt;F47,I14,D48)</f>
        <v>28636.290930232557</v>
      </c>
      <c r="F48" s="523">
        <f t="shared" si="20"/>
        <v>324521.57423408265</v>
      </c>
      <c r="G48" s="524">
        <f t="shared" si="21"/>
        <v>69204.276809662348</v>
      </c>
      <c r="H48" s="491">
        <f t="shared" si="22"/>
        <v>69204.276809662348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324521.57423408265</v>
      </c>
      <c r="E49" s="522">
        <f>IF(+I14&lt;F48,I14,D49)</f>
        <v>28636.290930232557</v>
      </c>
      <c r="F49" s="523">
        <f t="shared" si="20"/>
        <v>295885.2833038501</v>
      </c>
      <c r="G49" s="524">
        <f t="shared" si="21"/>
        <v>65775.763035869168</v>
      </c>
      <c r="H49" s="491">
        <f t="shared" si="22"/>
        <v>65775.763035869168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295885.2833038501</v>
      </c>
      <c r="E50" s="522">
        <f>IF(+I14&lt;F49,I14,D50)</f>
        <v>28636.290930232557</v>
      </c>
      <c r="F50" s="523">
        <f t="shared" si="20"/>
        <v>267248.99237361754</v>
      </c>
      <c r="G50" s="524">
        <f t="shared" ref="G50:G72" si="23">+I$12*((D50+F50)/2)+E50</f>
        <v>62347.249262076024</v>
      </c>
      <c r="H50" s="491">
        <f t="shared" ref="H50:H72" si="24">+I$13*((D50+F50)/2)+E50</f>
        <v>62347.249262076024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267248.99237361754</v>
      </c>
      <c r="E51" s="522">
        <f>IF(+I14&lt;F50,I14,D51)</f>
        <v>28636.290930232557</v>
      </c>
      <c r="F51" s="523">
        <f t="shared" si="20"/>
        <v>238612.70144338498</v>
      </c>
      <c r="G51" s="524">
        <f t="shared" si="23"/>
        <v>58918.735488282859</v>
      </c>
      <c r="H51" s="491">
        <f t="shared" si="24"/>
        <v>58918.735488282859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238612.70144338498</v>
      </c>
      <c r="E52" s="522">
        <f>IF(+I14&lt;F51,I14,D52)</f>
        <v>28636.290930232557</v>
      </c>
      <c r="F52" s="523">
        <f t="shared" si="20"/>
        <v>209976.41051315243</v>
      </c>
      <c r="G52" s="524">
        <f t="shared" si="23"/>
        <v>55490.2217144897</v>
      </c>
      <c r="H52" s="491">
        <f t="shared" si="24"/>
        <v>55490.2217144897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209976.41051315243</v>
      </c>
      <c r="E53" s="522">
        <f>IF(+I14&lt;F52,I14,D53)</f>
        <v>28636.290930232557</v>
      </c>
      <c r="F53" s="523">
        <f t="shared" si="20"/>
        <v>181340.11958291987</v>
      </c>
      <c r="G53" s="524">
        <f t="shared" si="23"/>
        <v>52061.707940696535</v>
      </c>
      <c r="H53" s="491">
        <f t="shared" si="24"/>
        <v>52061.707940696535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181340.11958291987</v>
      </c>
      <c r="E54" s="522">
        <f>IF(+I14&lt;F53,I14,D54)</f>
        <v>28636.290930232557</v>
      </c>
      <c r="F54" s="523">
        <f t="shared" si="20"/>
        <v>152703.82865268731</v>
      </c>
      <c r="G54" s="524">
        <f t="shared" si="23"/>
        <v>48633.194166903369</v>
      </c>
      <c r="H54" s="491">
        <f t="shared" si="24"/>
        <v>48633.194166903369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152703.82865268731</v>
      </c>
      <c r="E55" s="522">
        <f>IF(+I14&lt;F54,I14,D55)</f>
        <v>28636.290930232557</v>
      </c>
      <c r="F55" s="523">
        <f t="shared" si="20"/>
        <v>124067.53772245476</v>
      </c>
      <c r="G55" s="524">
        <f t="shared" si="23"/>
        <v>45204.680393110211</v>
      </c>
      <c r="H55" s="491">
        <f t="shared" si="24"/>
        <v>45204.680393110211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124067.53772245476</v>
      </c>
      <c r="E56" s="522">
        <f>IF(+I14&lt;F55,I14,D56)</f>
        <v>28636.290930232557</v>
      </c>
      <c r="F56" s="523">
        <f t="shared" si="20"/>
        <v>95431.246792222199</v>
      </c>
      <c r="G56" s="524">
        <f t="shared" si="23"/>
        <v>41776.166619317053</v>
      </c>
      <c r="H56" s="491">
        <f t="shared" si="24"/>
        <v>41776.166619317053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95431.246792222199</v>
      </c>
      <c r="E57" s="522">
        <f>IF(+I14&lt;F56,I14,D57)</f>
        <v>28636.290930232557</v>
      </c>
      <c r="F57" s="523">
        <f t="shared" si="20"/>
        <v>66794.955861989642</v>
      </c>
      <c r="G57" s="524">
        <f t="shared" si="23"/>
        <v>38347.652845523888</v>
      </c>
      <c r="H57" s="491">
        <f t="shared" si="24"/>
        <v>38347.652845523888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66794.955861989642</v>
      </c>
      <c r="E58" s="522">
        <f>IF(+I14&lt;F57,I14,D58)</f>
        <v>28636.290930232557</v>
      </c>
      <c r="F58" s="523">
        <f t="shared" si="20"/>
        <v>38158.664931757085</v>
      </c>
      <c r="G58" s="524">
        <f t="shared" si="23"/>
        <v>34919.139071730729</v>
      </c>
      <c r="H58" s="491">
        <f t="shared" si="24"/>
        <v>34919.139071730729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38158.664931757085</v>
      </c>
      <c r="E59" s="522">
        <f>IF(+I14&lt;F58,I14,D59)</f>
        <v>28636.290930232557</v>
      </c>
      <c r="F59" s="523">
        <f t="shared" si="20"/>
        <v>9522.3740015245276</v>
      </c>
      <c r="G59" s="524">
        <f t="shared" si="23"/>
        <v>31490.625297937564</v>
      </c>
      <c r="H59" s="491">
        <f t="shared" si="24"/>
        <v>31490.625297937564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9522.3740015245276</v>
      </c>
      <c r="E60" s="522">
        <f>IF(+I14&lt;F59,I14,D60)</f>
        <v>9522.3740015245276</v>
      </c>
      <c r="F60" s="523">
        <f t="shared" si="20"/>
        <v>0</v>
      </c>
      <c r="G60" s="524">
        <f t="shared" si="23"/>
        <v>10092.412741928742</v>
      </c>
      <c r="H60" s="491">
        <f t="shared" si="24"/>
        <v>10092.412741928742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3"/>
        <v>0</v>
      </c>
      <c r="H61" s="491">
        <f t="shared" si="2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3"/>
        <v>0</v>
      </c>
      <c r="H62" s="491">
        <f t="shared" si="2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3"/>
        <v>0</v>
      </c>
      <c r="H63" s="491">
        <f t="shared" si="2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3"/>
        <v>0</v>
      </c>
      <c r="H64" s="491">
        <f t="shared" si="2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3"/>
        <v>0</v>
      </c>
      <c r="H65" s="491">
        <f t="shared" si="2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3"/>
        <v>0</v>
      </c>
      <c r="H66" s="491">
        <f t="shared" si="2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3"/>
        <v>0</v>
      </c>
      <c r="H67" s="491">
        <f t="shared" si="2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3"/>
        <v>0</v>
      </c>
      <c r="H68" s="491">
        <f t="shared" si="2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3"/>
        <v>0</v>
      </c>
      <c r="H69" s="491">
        <f t="shared" si="2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3"/>
        <v>0</v>
      </c>
      <c r="H70" s="491">
        <f t="shared" si="2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3"/>
        <v>0</v>
      </c>
      <c r="H71" s="491">
        <f t="shared" si="2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3"/>
        <v>0</v>
      </c>
      <c r="H72" s="471">
        <f t="shared" si="2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1231360.5099999993</v>
      </c>
      <c r="F73" s="375"/>
      <c r="G73" s="375">
        <f>SUM(G17:G72)</f>
        <v>4438989.8164819805</v>
      </c>
      <c r="H73" s="375">
        <f>SUM(H17:H72)</f>
        <v>4438989.8164819805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158904.22571462151</v>
      </c>
      <c r="N87" s="546">
        <f>IF(J92&lt;D11,0,VLOOKUP(J92,C17:O72,11))</f>
        <v>158904.22571462151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154106.90582725086</v>
      </c>
      <c r="N88" s="550">
        <f>IF(J92&lt;D11,0,VLOOKUP(J92,C99:P154,7))</f>
        <v>154106.90582725086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-4797.3198873706569</v>
      </c>
      <c r="N89" s="555">
        <f>+N88-N87</f>
        <v>-4797.3198873706569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27985.477272727272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25">+I99-H99</f>
        <v>0</v>
      </c>
      <c r="K99" s="514"/>
      <c r="L99" s="512">
        <f t="shared" ref="L99:L104" si="26">+H99</f>
        <v>96000.47636801879</v>
      </c>
      <c r="M99" s="513">
        <f t="shared" ref="M99:M130" si="27">IF(L99&lt;&gt;0,+H99-L99,0)</f>
        <v>0</v>
      </c>
      <c r="N99" s="512">
        <f t="shared" ref="N99:N104" si="28">+I99</f>
        <v>96000.47636801879</v>
      </c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25"/>
        <v>0</v>
      </c>
      <c r="K100" s="514"/>
      <c r="L100" s="655">
        <f t="shared" si="26"/>
        <v>174794.62902245519</v>
      </c>
      <c r="M100" s="514">
        <f t="shared" si="27"/>
        <v>0</v>
      </c>
      <c r="N100" s="655">
        <f t="shared" si="28"/>
        <v>174794.62902245519</v>
      </c>
      <c r="O100" s="514">
        <f t="shared" si="29"/>
        <v>0</v>
      </c>
      <c r="P100" s="514">
        <f t="shared" si="30"/>
        <v>0</v>
      </c>
    </row>
    <row r="101" spans="1:16" ht="12.5">
      <c r="B101" s="195" t="str">
        <f t="shared" ref="B101:B154" si="31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25"/>
        <v>0</v>
      </c>
      <c r="K101" s="514"/>
      <c r="L101" s="655">
        <f t="shared" si="26"/>
        <v>152696.03603974119</v>
      </c>
      <c r="M101" s="514">
        <f t="shared" ref="M101" si="32">IF(L101&lt;&gt;0,+H101-L101,0)</f>
        <v>0</v>
      </c>
      <c r="N101" s="655">
        <f t="shared" si="28"/>
        <v>152696.03603974119</v>
      </c>
      <c r="O101" s="514">
        <f t="shared" ref="O101" si="33">IF(N101&lt;&gt;0,+I101-N101,0)</f>
        <v>0</v>
      </c>
      <c r="P101" s="514">
        <f t="shared" ref="P101" si="34">+O101-M101</f>
        <v>0</v>
      </c>
    </row>
    <row r="102" spans="1:16" ht="12.5">
      <c r="B102" s="195" t="str">
        <f t="shared" si="31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25"/>
        <v>0</v>
      </c>
      <c r="K102" s="514"/>
      <c r="L102" s="655">
        <f t="shared" si="26"/>
        <v>150590.11683973201</v>
      </c>
      <c r="M102" s="514">
        <f t="shared" ref="M102:M103" si="35">IF(L102&lt;&gt;0,+H102-L102,0)</f>
        <v>0</v>
      </c>
      <c r="N102" s="655">
        <f t="shared" si="28"/>
        <v>150590.11683973201</v>
      </c>
      <c r="O102" s="514">
        <f t="shared" si="29"/>
        <v>0</v>
      </c>
      <c r="P102" s="514">
        <f t="shared" si="30"/>
        <v>0</v>
      </c>
    </row>
    <row r="103" spans="1:16" ht="12.5">
      <c r="B103" s="195" t="str">
        <f t="shared" si="31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25"/>
        <v>0</v>
      </c>
      <c r="K103" s="514"/>
      <c r="L103" s="655">
        <f t="shared" si="26"/>
        <v>148762.32919982137</v>
      </c>
      <c r="M103" s="514">
        <f t="shared" si="35"/>
        <v>0</v>
      </c>
      <c r="N103" s="655">
        <f t="shared" si="28"/>
        <v>148762.32919982137</v>
      </c>
      <c r="O103" s="514">
        <f t="shared" si="29"/>
        <v>0</v>
      </c>
      <c r="P103" s="514">
        <f t="shared" si="30"/>
        <v>0</v>
      </c>
    </row>
    <row r="104" spans="1:16" ht="12.5">
      <c r="B104" s="195" t="str">
        <f t="shared" si="31"/>
        <v/>
      </c>
      <c r="C104" s="507">
        <f>IF(D93="","-",+C103+1)</f>
        <v>2021</v>
      </c>
      <c r="D104" s="629">
        <v>1095687.2707641199</v>
      </c>
      <c r="E104" s="630">
        <v>30033.195121951219</v>
      </c>
      <c r="F104" s="631">
        <v>1065654.0756421688</v>
      </c>
      <c r="G104" s="631">
        <v>1080670.6732031442</v>
      </c>
      <c r="H104" s="633">
        <v>152704.69055329741</v>
      </c>
      <c r="I104" s="634">
        <v>152704.69055329741</v>
      </c>
      <c r="J104" s="514">
        <f t="shared" si="25"/>
        <v>0</v>
      </c>
      <c r="K104" s="514"/>
      <c r="L104" s="655">
        <f t="shared" si="26"/>
        <v>152704.69055329741</v>
      </c>
      <c r="M104" s="514">
        <f t="shared" ref="M104" si="36">IF(L104&lt;&gt;0,+H104-L104,0)</f>
        <v>0</v>
      </c>
      <c r="N104" s="655">
        <f t="shared" si="28"/>
        <v>152704.69055329741</v>
      </c>
      <c r="O104" s="514">
        <f t="shared" ref="O104" si="37">IF(N104&lt;&gt;0,+I104-N104,0)</f>
        <v>0</v>
      </c>
      <c r="P104" s="514">
        <f t="shared" ref="P104" si="38">+O104-M104</f>
        <v>0</v>
      </c>
    </row>
    <row r="105" spans="1:16" ht="13">
      <c r="B105" s="195" t="str">
        <f t="shared" si="31"/>
        <v/>
      </c>
      <c r="C105" s="669">
        <f>IF(D93="","-",+C104+1)</f>
        <v>2022</v>
      </c>
      <c r="D105" s="374">
        <v>1065654.0756421688</v>
      </c>
      <c r="E105" s="522">
        <v>29318.119047619046</v>
      </c>
      <c r="F105" s="523">
        <v>1036335.9565945497</v>
      </c>
      <c r="G105" s="523">
        <v>1050995.0161183593</v>
      </c>
      <c r="H105" s="526">
        <v>152765.72668920556</v>
      </c>
      <c r="I105" s="577">
        <v>152765.72668920556</v>
      </c>
      <c r="J105" s="514">
        <f t="shared" si="25"/>
        <v>0</v>
      </c>
      <c r="K105" s="514"/>
      <c r="L105" s="525"/>
      <c r="M105" s="514">
        <f t="shared" si="27"/>
        <v>0</v>
      </c>
      <c r="N105" s="525"/>
      <c r="O105" s="514">
        <f t="shared" si="29"/>
        <v>0</v>
      </c>
      <c r="P105" s="514">
        <f t="shared" si="30"/>
        <v>0</v>
      </c>
    </row>
    <row r="106" spans="1:16" ht="12.5">
      <c r="B106" s="195" t="str">
        <f t="shared" si="31"/>
        <v/>
      </c>
      <c r="C106" s="507">
        <f>IF(D93="","-",+C105+1)</f>
        <v>2023</v>
      </c>
      <c r="D106" s="374">
        <f>IF(F105+SUM(E$99:E105)=D$92,F105,D$92-SUM(E$99:E105))</f>
        <v>1036335.9565945497</v>
      </c>
      <c r="E106" s="522">
        <f>IF(+J96&lt;F105,J96,D106)</f>
        <v>27985.477272727272</v>
      </c>
      <c r="F106" s="523">
        <f t="shared" ref="F106:F130" si="39">+D106-E106</f>
        <v>1008350.4793218224</v>
      </c>
      <c r="G106" s="523">
        <f t="shared" ref="G106:G130" si="40">+(F106+D106)/2</f>
        <v>1022343.2179581861</v>
      </c>
      <c r="H106" s="526">
        <f t="shared" ref="H106:H154" si="41">+J$94*G106+E106</f>
        <v>154106.90582725086</v>
      </c>
      <c r="I106" s="577">
        <f t="shared" ref="I106:I154" si="42">+J$95*G106+E106</f>
        <v>154106.90582725086</v>
      </c>
      <c r="J106" s="514">
        <f t="shared" si="25"/>
        <v>0</v>
      </c>
      <c r="K106" s="514"/>
      <c r="L106" s="525"/>
      <c r="M106" s="514">
        <f t="shared" si="27"/>
        <v>0</v>
      </c>
      <c r="N106" s="525"/>
      <c r="O106" s="514">
        <f t="shared" si="29"/>
        <v>0</v>
      </c>
      <c r="P106" s="514">
        <f t="shared" si="30"/>
        <v>0</v>
      </c>
    </row>
    <row r="107" spans="1:16" ht="12.5">
      <c r="B107" s="195" t="str">
        <f t="shared" si="31"/>
        <v/>
      </c>
      <c r="C107" s="507">
        <f>IF(D93="","-",+C106+1)</f>
        <v>2024</v>
      </c>
      <c r="D107" s="374">
        <f>IF(F106+SUM(E$99:E106)=D$92,F106,D$92-SUM(E$99:E106))</f>
        <v>1008350.4793218224</v>
      </c>
      <c r="E107" s="522">
        <f>IF(+J96&lt;F106,J96,D107)</f>
        <v>27985.477272727272</v>
      </c>
      <c r="F107" s="523">
        <f t="shared" si="39"/>
        <v>980365.00204909511</v>
      </c>
      <c r="G107" s="523">
        <f t="shared" si="40"/>
        <v>994357.74068545876</v>
      </c>
      <c r="H107" s="526">
        <f t="shared" si="41"/>
        <v>150654.47585029484</v>
      </c>
      <c r="I107" s="577">
        <f t="shared" si="42"/>
        <v>150654.47585029484</v>
      </c>
      <c r="J107" s="514">
        <f t="shared" si="25"/>
        <v>0</v>
      </c>
      <c r="K107" s="514"/>
      <c r="L107" s="525"/>
      <c r="M107" s="514">
        <f t="shared" si="27"/>
        <v>0</v>
      </c>
      <c r="N107" s="525"/>
      <c r="O107" s="514">
        <f t="shared" si="29"/>
        <v>0</v>
      </c>
      <c r="P107" s="514">
        <f t="shared" si="30"/>
        <v>0</v>
      </c>
    </row>
    <row r="108" spans="1:16" ht="12.5">
      <c r="B108" s="195" t="str">
        <f t="shared" si="31"/>
        <v/>
      </c>
      <c r="C108" s="507">
        <f>IF(D93="","-",+C107+1)</f>
        <v>2025</v>
      </c>
      <c r="D108" s="374">
        <f>IF(F107+SUM(E$99:E107)=D$92,F107,D$92-SUM(E$99:E107))</f>
        <v>980365.00204909511</v>
      </c>
      <c r="E108" s="522">
        <f>IF(+J96&lt;F107,J96,D108)</f>
        <v>27985.477272727272</v>
      </c>
      <c r="F108" s="523">
        <f t="shared" si="39"/>
        <v>952379.52477636782</v>
      </c>
      <c r="G108" s="523">
        <f t="shared" si="40"/>
        <v>966372.26341273147</v>
      </c>
      <c r="H108" s="526">
        <f t="shared" si="41"/>
        <v>147202.04587333882</v>
      </c>
      <c r="I108" s="577">
        <f t="shared" si="42"/>
        <v>147202.04587333882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</row>
    <row r="109" spans="1:16" ht="12.5">
      <c r="B109" s="195" t="str">
        <f t="shared" si="31"/>
        <v/>
      </c>
      <c r="C109" s="507">
        <f>IF(D93="","-",+C108+1)</f>
        <v>2026</v>
      </c>
      <c r="D109" s="374">
        <f>IF(F108+SUM(E$99:E108)=D$92,F108,D$92-SUM(E$99:E108))</f>
        <v>952379.52477636782</v>
      </c>
      <c r="E109" s="522">
        <f>IF(+J96&lt;F108,J96,D109)</f>
        <v>27985.477272727272</v>
      </c>
      <c r="F109" s="523">
        <f t="shared" si="39"/>
        <v>924394.04750364053</v>
      </c>
      <c r="G109" s="523">
        <f t="shared" si="40"/>
        <v>938386.78614000417</v>
      </c>
      <c r="H109" s="526">
        <f t="shared" si="41"/>
        <v>143749.61589638281</v>
      </c>
      <c r="I109" s="577">
        <f t="shared" si="42"/>
        <v>143749.61589638281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</row>
    <row r="110" spans="1:16" ht="12.5">
      <c r="B110" s="195" t="str">
        <f t="shared" si="31"/>
        <v/>
      </c>
      <c r="C110" s="507">
        <f>IF(D93="","-",+C109+1)</f>
        <v>2027</v>
      </c>
      <c r="D110" s="374">
        <f>IF(F109+SUM(E$99:E109)=D$92,F109,D$92-SUM(E$99:E109))</f>
        <v>924394.04750364053</v>
      </c>
      <c r="E110" s="522">
        <f>IF(+J96&lt;F109,J96,D110)</f>
        <v>27985.477272727272</v>
      </c>
      <c r="F110" s="523">
        <f t="shared" si="39"/>
        <v>896408.57023091323</v>
      </c>
      <c r="G110" s="523">
        <f t="shared" si="40"/>
        <v>910401.30886727688</v>
      </c>
      <c r="H110" s="526">
        <f t="shared" si="41"/>
        <v>140297.18591942679</v>
      </c>
      <c r="I110" s="577">
        <f t="shared" si="42"/>
        <v>140297.18591942679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</row>
    <row r="111" spans="1:16" ht="12.5">
      <c r="B111" s="195" t="str">
        <f t="shared" si="31"/>
        <v/>
      </c>
      <c r="C111" s="507">
        <f>IF(D93="","-",+C110+1)</f>
        <v>2028</v>
      </c>
      <c r="D111" s="374">
        <f>IF(F110+SUM(E$99:E110)=D$92,F110,D$92-SUM(E$99:E110))</f>
        <v>896408.57023091323</v>
      </c>
      <c r="E111" s="522">
        <f>IF(+J96&lt;F110,J96,D111)</f>
        <v>27985.477272727272</v>
      </c>
      <c r="F111" s="523">
        <f t="shared" si="39"/>
        <v>868423.09295818594</v>
      </c>
      <c r="G111" s="523">
        <f t="shared" si="40"/>
        <v>882415.83159454959</v>
      </c>
      <c r="H111" s="526">
        <f t="shared" si="41"/>
        <v>136844.75594247077</v>
      </c>
      <c r="I111" s="577">
        <f t="shared" si="42"/>
        <v>136844.75594247077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</row>
    <row r="112" spans="1:16" ht="12.5">
      <c r="B112" s="195" t="str">
        <f t="shared" si="31"/>
        <v/>
      </c>
      <c r="C112" s="507">
        <f>IF(D93="","-",+C111+1)</f>
        <v>2029</v>
      </c>
      <c r="D112" s="374">
        <f>IF(F111+SUM(E$99:E111)=D$92,F111,D$92-SUM(E$99:E111))</f>
        <v>868423.09295818594</v>
      </c>
      <c r="E112" s="522">
        <f>IF(+J96&lt;F111,J96,D112)</f>
        <v>27985.477272727272</v>
      </c>
      <c r="F112" s="523">
        <f t="shared" si="39"/>
        <v>840437.61568545864</v>
      </c>
      <c r="G112" s="523">
        <f t="shared" si="40"/>
        <v>854430.35432182229</v>
      </c>
      <c r="H112" s="526">
        <f t="shared" si="41"/>
        <v>133392.32596551476</v>
      </c>
      <c r="I112" s="577">
        <f t="shared" si="42"/>
        <v>133392.32596551476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</row>
    <row r="113" spans="2:16" ht="12.5">
      <c r="B113" s="195" t="str">
        <f t="shared" si="31"/>
        <v/>
      </c>
      <c r="C113" s="507">
        <f>IF(D93="","-",+C112+1)</f>
        <v>2030</v>
      </c>
      <c r="D113" s="374">
        <f>IF(F112+SUM(E$99:E112)=D$92,F112,D$92-SUM(E$99:E112))</f>
        <v>840437.61568545864</v>
      </c>
      <c r="E113" s="522">
        <f>IF(+J96&lt;F112,J96,D113)</f>
        <v>27985.477272727272</v>
      </c>
      <c r="F113" s="523">
        <f t="shared" si="39"/>
        <v>812452.13841273135</v>
      </c>
      <c r="G113" s="523">
        <f t="shared" si="40"/>
        <v>826444.877049095</v>
      </c>
      <c r="H113" s="526">
        <f t="shared" si="41"/>
        <v>129939.89598855874</v>
      </c>
      <c r="I113" s="577">
        <f t="shared" si="42"/>
        <v>129939.89598855874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</row>
    <row r="114" spans="2:16" ht="12.5">
      <c r="B114" s="195" t="str">
        <f t="shared" si="31"/>
        <v/>
      </c>
      <c r="C114" s="507">
        <f>IF(D93="","-",+C113+1)</f>
        <v>2031</v>
      </c>
      <c r="D114" s="374">
        <f>IF(F113+SUM(E$99:E113)=D$92,F113,D$92-SUM(E$99:E113))</f>
        <v>812452.13841273135</v>
      </c>
      <c r="E114" s="522">
        <f>IF(+J96&lt;F113,J96,D114)</f>
        <v>27985.477272727272</v>
      </c>
      <c r="F114" s="523">
        <f t="shared" si="39"/>
        <v>784466.66114000406</v>
      </c>
      <c r="G114" s="523">
        <f t="shared" si="40"/>
        <v>798459.3997763677</v>
      </c>
      <c r="H114" s="526">
        <f t="shared" si="41"/>
        <v>126487.46601160275</v>
      </c>
      <c r="I114" s="577">
        <f t="shared" si="42"/>
        <v>126487.46601160275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</row>
    <row r="115" spans="2:16" ht="12.5">
      <c r="B115" s="195" t="str">
        <f t="shared" si="31"/>
        <v/>
      </c>
      <c r="C115" s="507">
        <f>IF(D93="","-",+C114+1)</f>
        <v>2032</v>
      </c>
      <c r="D115" s="374">
        <f>IF(F114+SUM(E$99:E114)=D$92,F114,D$92-SUM(E$99:E114))</f>
        <v>784466.66114000406</v>
      </c>
      <c r="E115" s="522">
        <f>IF(+J96&lt;F114,J96,D115)</f>
        <v>27985.477272727272</v>
      </c>
      <c r="F115" s="523">
        <f t="shared" si="39"/>
        <v>756481.18386727676</v>
      </c>
      <c r="G115" s="523">
        <f t="shared" si="40"/>
        <v>770473.92250364041</v>
      </c>
      <c r="H115" s="526">
        <f t="shared" si="41"/>
        <v>123035.03603464674</v>
      </c>
      <c r="I115" s="577">
        <f t="shared" si="42"/>
        <v>123035.03603464674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</row>
    <row r="116" spans="2:16" ht="12.5">
      <c r="B116" s="195" t="str">
        <f t="shared" si="31"/>
        <v/>
      </c>
      <c r="C116" s="507">
        <f>IF(D93="","-",+C115+1)</f>
        <v>2033</v>
      </c>
      <c r="D116" s="374">
        <f>IF(F115+SUM(E$99:E115)=D$92,F115,D$92-SUM(E$99:E115))</f>
        <v>756481.18386727676</v>
      </c>
      <c r="E116" s="522">
        <f>IF(+J96&lt;F115,J96,D116)</f>
        <v>27985.477272727272</v>
      </c>
      <c r="F116" s="523">
        <f t="shared" si="39"/>
        <v>728495.70659454947</v>
      </c>
      <c r="G116" s="523">
        <f t="shared" si="40"/>
        <v>742488.44523091312</v>
      </c>
      <c r="H116" s="526">
        <f t="shared" si="41"/>
        <v>119582.60605769072</v>
      </c>
      <c r="I116" s="577">
        <f t="shared" si="42"/>
        <v>119582.60605769072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</row>
    <row r="117" spans="2:16" ht="12.5">
      <c r="B117" s="195" t="str">
        <f t="shared" si="31"/>
        <v/>
      </c>
      <c r="C117" s="507">
        <f>IF(D93="","-",+C116+1)</f>
        <v>2034</v>
      </c>
      <c r="D117" s="374">
        <f>IF(F116+SUM(E$99:E116)=D$92,F116,D$92-SUM(E$99:E116))</f>
        <v>728495.70659454947</v>
      </c>
      <c r="E117" s="522">
        <f>IF(+J96&lt;F116,J96,D117)</f>
        <v>27985.477272727272</v>
      </c>
      <c r="F117" s="523">
        <f t="shared" si="39"/>
        <v>700510.22932182217</v>
      </c>
      <c r="G117" s="523">
        <f t="shared" si="40"/>
        <v>714502.96795818582</v>
      </c>
      <c r="H117" s="526">
        <f t="shared" si="41"/>
        <v>116130.1760807347</v>
      </c>
      <c r="I117" s="577">
        <f t="shared" si="42"/>
        <v>116130.1760807347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</row>
    <row r="118" spans="2:16" ht="12.5">
      <c r="B118" s="195" t="str">
        <f t="shared" si="31"/>
        <v/>
      </c>
      <c r="C118" s="507">
        <f>IF(D93="","-",+C117+1)</f>
        <v>2035</v>
      </c>
      <c r="D118" s="374">
        <f>IF(F117+SUM(E$99:E117)=D$92,F117,D$92-SUM(E$99:E117))</f>
        <v>700510.22932182217</v>
      </c>
      <c r="E118" s="522">
        <f>IF(+J96&lt;F117,J96,D118)</f>
        <v>27985.477272727272</v>
      </c>
      <c r="F118" s="523">
        <f t="shared" si="39"/>
        <v>672524.75204909488</v>
      </c>
      <c r="G118" s="523">
        <f t="shared" si="40"/>
        <v>686517.49068545853</v>
      </c>
      <c r="H118" s="526">
        <f t="shared" si="41"/>
        <v>112677.74610377869</v>
      </c>
      <c r="I118" s="577">
        <f t="shared" si="42"/>
        <v>112677.74610377869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</row>
    <row r="119" spans="2:16" ht="12.5">
      <c r="B119" s="195" t="str">
        <f t="shared" si="31"/>
        <v/>
      </c>
      <c r="C119" s="507">
        <f>IF(D93="","-",+C118+1)</f>
        <v>2036</v>
      </c>
      <c r="D119" s="374">
        <f>IF(F118+SUM(E$99:E118)=D$92,F118,D$92-SUM(E$99:E118))</f>
        <v>672524.75204909488</v>
      </c>
      <c r="E119" s="522">
        <f>IF(+J96&lt;F118,J96,D119)</f>
        <v>27985.477272727272</v>
      </c>
      <c r="F119" s="523">
        <f t="shared" si="39"/>
        <v>644539.27477636759</v>
      </c>
      <c r="G119" s="523">
        <f t="shared" si="40"/>
        <v>658532.01341273123</v>
      </c>
      <c r="H119" s="526">
        <f t="shared" si="41"/>
        <v>109225.31612682267</v>
      </c>
      <c r="I119" s="577">
        <f t="shared" si="42"/>
        <v>109225.31612682267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</row>
    <row r="120" spans="2:16" ht="12.5">
      <c r="B120" s="195" t="str">
        <f t="shared" si="31"/>
        <v/>
      </c>
      <c r="C120" s="507">
        <f>IF(D93="","-",+C119+1)</f>
        <v>2037</v>
      </c>
      <c r="D120" s="374">
        <f>IF(F119+SUM(E$99:E119)=D$92,F119,D$92-SUM(E$99:E119))</f>
        <v>644539.27477636759</v>
      </c>
      <c r="E120" s="522">
        <f>IF(+J96&lt;F119,J96,D120)</f>
        <v>27985.477272727272</v>
      </c>
      <c r="F120" s="523">
        <f t="shared" si="39"/>
        <v>616553.79750364029</v>
      </c>
      <c r="G120" s="523">
        <f t="shared" si="40"/>
        <v>630546.53614000394</v>
      </c>
      <c r="H120" s="526">
        <f t="shared" si="41"/>
        <v>105772.88614986665</v>
      </c>
      <c r="I120" s="577">
        <f t="shared" si="42"/>
        <v>105772.88614986665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</row>
    <row r="121" spans="2:16" ht="12.5">
      <c r="B121" s="195" t="str">
        <f t="shared" si="31"/>
        <v/>
      </c>
      <c r="C121" s="507">
        <f>IF(D93="","-",+C120+1)</f>
        <v>2038</v>
      </c>
      <c r="D121" s="374">
        <f>IF(F120+SUM(E$99:E120)=D$92,F120,D$92-SUM(E$99:E120))</f>
        <v>616553.79750364029</v>
      </c>
      <c r="E121" s="522">
        <f>IF(+J96&lt;F120,J96,D121)</f>
        <v>27985.477272727272</v>
      </c>
      <c r="F121" s="523">
        <f t="shared" si="39"/>
        <v>588568.320230913</v>
      </c>
      <c r="G121" s="523">
        <f t="shared" si="40"/>
        <v>602561.05886727665</v>
      </c>
      <c r="H121" s="526">
        <f t="shared" si="41"/>
        <v>102320.45617291064</v>
      </c>
      <c r="I121" s="577">
        <f t="shared" si="42"/>
        <v>102320.45617291064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</row>
    <row r="122" spans="2:16" ht="12.5">
      <c r="B122" s="195" t="str">
        <f t="shared" si="31"/>
        <v/>
      </c>
      <c r="C122" s="507">
        <f>IF(D93="","-",+C121+1)</f>
        <v>2039</v>
      </c>
      <c r="D122" s="374">
        <f>IF(F121+SUM(E$99:E121)=D$92,F121,D$92-SUM(E$99:E121))</f>
        <v>588568.320230913</v>
      </c>
      <c r="E122" s="522">
        <f>IF(+J96&lt;F121,J96,D122)</f>
        <v>27985.477272727272</v>
      </c>
      <c r="F122" s="523">
        <f t="shared" si="39"/>
        <v>560582.84295818571</v>
      </c>
      <c r="G122" s="523">
        <f t="shared" si="40"/>
        <v>574575.58159454935</v>
      </c>
      <c r="H122" s="526">
        <f t="shared" si="41"/>
        <v>98868.026195954619</v>
      </c>
      <c r="I122" s="577">
        <f t="shared" si="42"/>
        <v>98868.026195954619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</row>
    <row r="123" spans="2:16" ht="12.5">
      <c r="B123" s="195" t="str">
        <f t="shared" si="31"/>
        <v/>
      </c>
      <c r="C123" s="507">
        <f>IF(D93="","-",+C122+1)</f>
        <v>2040</v>
      </c>
      <c r="D123" s="374">
        <f>IF(F122+SUM(E$99:E122)=D$92,F122,D$92-SUM(E$99:E122))</f>
        <v>560582.84295818571</v>
      </c>
      <c r="E123" s="522">
        <f>IF(+J96&lt;F122,J96,D123)</f>
        <v>27985.477272727272</v>
      </c>
      <c r="F123" s="523">
        <f t="shared" si="39"/>
        <v>532597.36568545841</v>
      </c>
      <c r="G123" s="523">
        <f t="shared" si="40"/>
        <v>546590.10432182206</v>
      </c>
      <c r="H123" s="526">
        <f t="shared" si="41"/>
        <v>95415.596218998602</v>
      </c>
      <c r="I123" s="577">
        <f t="shared" si="42"/>
        <v>95415.596218998602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</row>
    <row r="124" spans="2:16" ht="12.5">
      <c r="B124" s="195" t="str">
        <f t="shared" si="31"/>
        <v/>
      </c>
      <c r="C124" s="507">
        <f>IF(D93="","-",+C123+1)</f>
        <v>2041</v>
      </c>
      <c r="D124" s="374">
        <f>IF(F123+SUM(E$99:E123)=D$92,F123,D$92-SUM(E$99:E123))</f>
        <v>532597.36568545841</v>
      </c>
      <c r="E124" s="522">
        <f>IF(+J96&lt;F123,J96,D124)</f>
        <v>27985.477272727272</v>
      </c>
      <c r="F124" s="523">
        <f t="shared" si="39"/>
        <v>504611.88841273112</v>
      </c>
      <c r="G124" s="523">
        <f t="shared" si="40"/>
        <v>518604.62704909476</v>
      </c>
      <c r="H124" s="526">
        <f t="shared" si="41"/>
        <v>91963.166242042586</v>
      </c>
      <c r="I124" s="577">
        <f t="shared" si="42"/>
        <v>91963.166242042586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</row>
    <row r="125" spans="2:16" ht="12.5">
      <c r="B125" s="195" t="str">
        <f t="shared" si="31"/>
        <v/>
      </c>
      <c r="C125" s="507">
        <f>IF(D93="","-",+C124+1)</f>
        <v>2042</v>
      </c>
      <c r="D125" s="374">
        <f>IF(F124+SUM(E$99:E124)=D$92,F124,D$92-SUM(E$99:E124))</f>
        <v>504611.88841273112</v>
      </c>
      <c r="E125" s="522">
        <f>IF(+J96&lt;F124,J96,D125)</f>
        <v>27985.477272727272</v>
      </c>
      <c r="F125" s="523">
        <f t="shared" si="39"/>
        <v>476626.41114000382</v>
      </c>
      <c r="G125" s="523">
        <f t="shared" si="40"/>
        <v>490619.14977636747</v>
      </c>
      <c r="H125" s="526">
        <f t="shared" si="41"/>
        <v>88510.736265086569</v>
      </c>
      <c r="I125" s="577">
        <f t="shared" si="42"/>
        <v>88510.736265086569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</row>
    <row r="126" spans="2:16" ht="12.5">
      <c r="B126" s="195" t="str">
        <f t="shared" si="31"/>
        <v/>
      </c>
      <c r="C126" s="507">
        <f>IF(D93="","-",+C125+1)</f>
        <v>2043</v>
      </c>
      <c r="D126" s="374">
        <f>IF(F125+SUM(E$99:E125)=D$92,F125,D$92-SUM(E$99:E125))</f>
        <v>476626.41114000382</v>
      </c>
      <c r="E126" s="522">
        <f>IF(+J96&lt;F125,J96,D126)</f>
        <v>27985.477272727272</v>
      </c>
      <c r="F126" s="523">
        <f t="shared" si="39"/>
        <v>448640.93386727653</v>
      </c>
      <c r="G126" s="523">
        <f t="shared" si="40"/>
        <v>462633.67250364018</v>
      </c>
      <c r="H126" s="526">
        <f t="shared" si="41"/>
        <v>85058.306288130552</v>
      </c>
      <c r="I126" s="577">
        <f t="shared" si="42"/>
        <v>85058.306288130552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</row>
    <row r="127" spans="2:16" ht="12.5">
      <c r="B127" s="195" t="str">
        <f t="shared" si="31"/>
        <v/>
      </c>
      <c r="C127" s="507">
        <f>IF(D93="","-",+C126+1)</f>
        <v>2044</v>
      </c>
      <c r="D127" s="374">
        <f>IF(F126+SUM(E$99:E126)=D$92,F126,D$92-SUM(E$99:E126))</f>
        <v>448640.93386727653</v>
      </c>
      <c r="E127" s="522">
        <f>IF(+J96&lt;F126,J96,D127)</f>
        <v>27985.477272727272</v>
      </c>
      <c r="F127" s="523">
        <f t="shared" si="39"/>
        <v>420655.45659454924</v>
      </c>
      <c r="G127" s="523">
        <f t="shared" si="40"/>
        <v>434648.19523091288</v>
      </c>
      <c r="H127" s="526">
        <f t="shared" si="41"/>
        <v>81605.876311174536</v>
      </c>
      <c r="I127" s="577">
        <f t="shared" si="42"/>
        <v>81605.876311174536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</row>
    <row r="128" spans="2:16" ht="12.5">
      <c r="B128" s="195" t="str">
        <f t="shared" si="31"/>
        <v/>
      </c>
      <c r="C128" s="507">
        <f>IF(D93="","-",+C127+1)</f>
        <v>2045</v>
      </c>
      <c r="D128" s="374">
        <f>IF(F127+SUM(E$99:E127)=D$92,F127,D$92-SUM(E$99:E127))</f>
        <v>420655.45659454924</v>
      </c>
      <c r="E128" s="522">
        <f>IF(+J96&lt;F127,J96,D128)</f>
        <v>27985.477272727272</v>
      </c>
      <c r="F128" s="523">
        <f t="shared" si="39"/>
        <v>392669.97932182194</v>
      </c>
      <c r="G128" s="523">
        <f t="shared" si="40"/>
        <v>406662.71795818559</v>
      </c>
      <c r="H128" s="526">
        <f t="shared" si="41"/>
        <v>78153.446334218519</v>
      </c>
      <c r="I128" s="577">
        <f t="shared" si="42"/>
        <v>78153.446334218519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</row>
    <row r="129" spans="2:16" ht="12.5">
      <c r="B129" s="195" t="str">
        <f t="shared" si="31"/>
        <v/>
      </c>
      <c r="C129" s="507">
        <f>IF(D93="","-",+C128+1)</f>
        <v>2046</v>
      </c>
      <c r="D129" s="374">
        <f>IF(F128+SUM(E$99:E128)=D$92,F128,D$92-SUM(E$99:E128))</f>
        <v>392669.97932182194</v>
      </c>
      <c r="E129" s="522">
        <f>IF(+J96&lt;F128,J96,D129)</f>
        <v>27985.477272727272</v>
      </c>
      <c r="F129" s="523">
        <f t="shared" si="39"/>
        <v>364684.50204909465</v>
      </c>
      <c r="G129" s="523">
        <f t="shared" si="40"/>
        <v>378677.2406854583</v>
      </c>
      <c r="H129" s="526">
        <f t="shared" si="41"/>
        <v>74701.016357262502</v>
      </c>
      <c r="I129" s="577">
        <f t="shared" si="42"/>
        <v>74701.016357262502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</row>
    <row r="130" spans="2:16" ht="12.5">
      <c r="B130" s="195" t="str">
        <f t="shared" si="31"/>
        <v/>
      </c>
      <c r="C130" s="507">
        <f>IF(D93="","-",+C129+1)</f>
        <v>2047</v>
      </c>
      <c r="D130" s="374">
        <f>IF(F129+SUM(E$99:E129)=D$92,F129,D$92-SUM(E$99:E129))</f>
        <v>364684.50204909465</v>
      </c>
      <c r="E130" s="522">
        <f>IF(+J96&lt;F129,J96,D130)</f>
        <v>27985.477272727272</v>
      </c>
      <c r="F130" s="523">
        <f t="shared" si="39"/>
        <v>336699.02477636735</v>
      </c>
      <c r="G130" s="523">
        <f t="shared" si="40"/>
        <v>350691.763412731</v>
      </c>
      <c r="H130" s="526">
        <f t="shared" si="41"/>
        <v>71248.586380306486</v>
      </c>
      <c r="I130" s="577">
        <f t="shared" si="42"/>
        <v>71248.586380306486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</row>
    <row r="131" spans="2:16" ht="12.5">
      <c r="B131" s="195" t="str">
        <f t="shared" si="31"/>
        <v/>
      </c>
      <c r="C131" s="507">
        <f>IF(D93="","-",+C130+1)</f>
        <v>2048</v>
      </c>
      <c r="D131" s="374">
        <f>IF(F130+SUM(E$99:E130)=D$92,F130,D$92-SUM(E$99:E130))</f>
        <v>336699.02477636735</v>
      </c>
      <c r="E131" s="522">
        <f>IF(+J96&lt;F130,J96,D131)</f>
        <v>27985.477272727272</v>
      </c>
      <c r="F131" s="523">
        <f t="shared" ref="F131:F154" si="43">+D131-E131</f>
        <v>308713.54750364006</v>
      </c>
      <c r="G131" s="523">
        <f t="shared" ref="G131:G154" si="44">+(F131+D131)/2</f>
        <v>322706.28614000371</v>
      </c>
      <c r="H131" s="526">
        <f t="shared" si="41"/>
        <v>67796.156403350469</v>
      </c>
      <c r="I131" s="577">
        <f t="shared" si="42"/>
        <v>67796.156403350469</v>
      </c>
      <c r="J131" s="514">
        <f t="shared" ref="J131:J154" si="45">+I541-H541</f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 ht="12.5">
      <c r="B132" s="195" t="str">
        <f t="shared" si="31"/>
        <v/>
      </c>
      <c r="C132" s="507">
        <f>IF(D93="","-",+C131+1)</f>
        <v>2049</v>
      </c>
      <c r="D132" s="374">
        <f>IF(F131+SUM(E$99:E131)=D$92,F131,D$92-SUM(E$99:E131))</f>
        <v>308713.54750364006</v>
      </c>
      <c r="E132" s="522">
        <f>IF(+J96&lt;F131,J96,D132)</f>
        <v>27985.477272727272</v>
      </c>
      <c r="F132" s="523">
        <f t="shared" si="43"/>
        <v>280728.07023091277</v>
      </c>
      <c r="G132" s="523">
        <f t="shared" si="44"/>
        <v>294720.80886727641</v>
      </c>
      <c r="H132" s="526">
        <f t="shared" si="41"/>
        <v>64343.72642639446</v>
      </c>
      <c r="I132" s="577">
        <f t="shared" si="42"/>
        <v>64343.72642639446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 ht="12.5">
      <c r="B133" s="195" t="str">
        <f t="shared" si="31"/>
        <v/>
      </c>
      <c r="C133" s="507">
        <f>IF(D93="","-",+C132+1)</f>
        <v>2050</v>
      </c>
      <c r="D133" s="374">
        <f>IF(F132+SUM(E$99:E132)=D$92,F132,D$92-SUM(E$99:E132))</f>
        <v>280728.07023091277</v>
      </c>
      <c r="E133" s="522">
        <f>IF(+J96&lt;F132,J96,D133)</f>
        <v>27985.477272727272</v>
      </c>
      <c r="F133" s="523">
        <f t="shared" si="43"/>
        <v>252742.5929581855</v>
      </c>
      <c r="G133" s="523">
        <f t="shared" si="44"/>
        <v>266735.33159454912</v>
      </c>
      <c r="H133" s="526">
        <f t="shared" si="41"/>
        <v>60891.296449438443</v>
      </c>
      <c r="I133" s="577">
        <f t="shared" si="42"/>
        <v>60891.296449438443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 ht="12.5">
      <c r="B134" s="195" t="str">
        <f t="shared" si="31"/>
        <v/>
      </c>
      <c r="C134" s="507">
        <f>IF(D93="","-",+C133+1)</f>
        <v>2051</v>
      </c>
      <c r="D134" s="374">
        <f>IF(F133+SUM(E$99:E133)=D$92,F133,D$92-SUM(E$99:E133))</f>
        <v>252742.5929581855</v>
      </c>
      <c r="E134" s="522">
        <f>IF(+J96&lt;F133,J96,D134)</f>
        <v>27985.477272727272</v>
      </c>
      <c r="F134" s="523">
        <f t="shared" si="43"/>
        <v>224757.11568545824</v>
      </c>
      <c r="G134" s="523">
        <f t="shared" si="44"/>
        <v>238749.85432182188</v>
      </c>
      <c r="H134" s="526">
        <f t="shared" si="41"/>
        <v>57438.866472482434</v>
      </c>
      <c r="I134" s="577">
        <f t="shared" si="42"/>
        <v>57438.866472482434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 ht="12.5">
      <c r="B135" s="195" t="str">
        <f t="shared" si="31"/>
        <v/>
      </c>
      <c r="C135" s="507">
        <f>IF(D93="","-",+C134+1)</f>
        <v>2052</v>
      </c>
      <c r="D135" s="374">
        <f>IF(F134+SUM(E$99:E134)=D$92,F134,D$92-SUM(E$99:E134))</f>
        <v>224757.11568545824</v>
      </c>
      <c r="E135" s="522">
        <f>IF(+J96&lt;F134,J96,D135)</f>
        <v>27985.477272727272</v>
      </c>
      <c r="F135" s="523">
        <f t="shared" si="43"/>
        <v>196771.63841273097</v>
      </c>
      <c r="G135" s="523">
        <f t="shared" si="44"/>
        <v>210764.37704909459</v>
      </c>
      <c r="H135" s="526">
        <f t="shared" si="41"/>
        <v>53986.436495526417</v>
      </c>
      <c r="I135" s="577">
        <f t="shared" si="42"/>
        <v>53986.436495526417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 ht="12.5">
      <c r="B136" s="195" t="str">
        <f t="shared" si="31"/>
        <v/>
      </c>
      <c r="C136" s="507">
        <f>IF(D93="","-",+C135+1)</f>
        <v>2053</v>
      </c>
      <c r="D136" s="374">
        <f>IF(F135+SUM(E$99:E135)=D$92,F135,D$92-SUM(E$99:E135))</f>
        <v>196771.63841273097</v>
      </c>
      <c r="E136" s="522">
        <f>IF(+J96&lt;F135,J96,D136)</f>
        <v>27985.477272727272</v>
      </c>
      <c r="F136" s="523">
        <f t="shared" si="43"/>
        <v>168786.16114000371</v>
      </c>
      <c r="G136" s="523">
        <f t="shared" si="44"/>
        <v>182778.89977636735</v>
      </c>
      <c r="H136" s="526">
        <f t="shared" si="41"/>
        <v>50534.006518570408</v>
      </c>
      <c r="I136" s="577">
        <f t="shared" si="42"/>
        <v>50534.006518570408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 ht="12.5">
      <c r="B137" s="195" t="str">
        <f t="shared" si="31"/>
        <v/>
      </c>
      <c r="C137" s="507">
        <f>IF(D93="","-",+C136+1)</f>
        <v>2054</v>
      </c>
      <c r="D137" s="374">
        <f>IF(F136+SUM(E$99:E136)=D$92,F136,D$92-SUM(E$99:E136))</f>
        <v>168786.16114000371</v>
      </c>
      <c r="E137" s="522">
        <f>IF(+J96&lt;F136,J96,D137)</f>
        <v>27985.477272727272</v>
      </c>
      <c r="F137" s="523">
        <f t="shared" si="43"/>
        <v>140800.68386727644</v>
      </c>
      <c r="G137" s="523">
        <f t="shared" si="44"/>
        <v>154793.42250364006</v>
      </c>
      <c r="H137" s="526">
        <f t="shared" si="41"/>
        <v>47081.576541614399</v>
      </c>
      <c r="I137" s="577">
        <f t="shared" si="42"/>
        <v>47081.576541614399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 ht="12.5">
      <c r="B138" s="195" t="str">
        <f t="shared" si="31"/>
        <v/>
      </c>
      <c r="C138" s="507">
        <f>IF(D93="","-",+C137+1)</f>
        <v>2055</v>
      </c>
      <c r="D138" s="374">
        <f>IF(F137+SUM(E$99:E137)=D$92,F137,D$92-SUM(E$99:E137))</f>
        <v>140800.68386727644</v>
      </c>
      <c r="E138" s="522">
        <f>IF(+J96&lt;F137,J96,D138)</f>
        <v>27985.477272727272</v>
      </c>
      <c r="F138" s="523">
        <f t="shared" si="43"/>
        <v>112815.20659454918</v>
      </c>
      <c r="G138" s="523">
        <f t="shared" si="44"/>
        <v>126807.94523091281</v>
      </c>
      <c r="H138" s="526">
        <f t="shared" si="41"/>
        <v>43629.146564658382</v>
      </c>
      <c r="I138" s="577">
        <f t="shared" si="42"/>
        <v>43629.146564658382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 ht="12.5">
      <c r="B139" s="195" t="str">
        <f t="shared" si="31"/>
        <v/>
      </c>
      <c r="C139" s="507">
        <f>IF(D93="","-",+C138+1)</f>
        <v>2056</v>
      </c>
      <c r="D139" s="374">
        <f>IF(F138+SUM(E$99:E138)=D$92,F138,D$92-SUM(E$99:E138))</f>
        <v>112815.20659454918</v>
      </c>
      <c r="E139" s="522">
        <f>IF(+J96&lt;F138,J96,D139)</f>
        <v>27985.477272727272</v>
      </c>
      <c r="F139" s="523">
        <f t="shared" si="43"/>
        <v>84829.729321821913</v>
      </c>
      <c r="G139" s="523">
        <f t="shared" si="44"/>
        <v>98822.467958185545</v>
      </c>
      <c r="H139" s="526">
        <f t="shared" si="41"/>
        <v>40176.716587702373</v>
      </c>
      <c r="I139" s="577">
        <f t="shared" si="42"/>
        <v>40176.716587702373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 ht="12.5">
      <c r="B140" s="195" t="str">
        <f t="shared" si="31"/>
        <v/>
      </c>
      <c r="C140" s="507">
        <f>IF(D93="","-",+C139+1)</f>
        <v>2057</v>
      </c>
      <c r="D140" s="374">
        <f>IF(F139+SUM(E$99:E139)=D$92,F139,D$92-SUM(E$99:E139))</f>
        <v>84829.729321821913</v>
      </c>
      <c r="E140" s="522">
        <f>IF(+J96&lt;F139,J96,D140)</f>
        <v>27985.477272727272</v>
      </c>
      <c r="F140" s="523">
        <f t="shared" si="43"/>
        <v>56844.252049094641</v>
      </c>
      <c r="G140" s="523">
        <f t="shared" si="44"/>
        <v>70836.99068545828</v>
      </c>
      <c r="H140" s="526">
        <f t="shared" si="41"/>
        <v>36724.286610746363</v>
      </c>
      <c r="I140" s="577">
        <f t="shared" si="42"/>
        <v>36724.286610746363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 ht="12.5">
      <c r="B141" s="195" t="str">
        <f t="shared" si="31"/>
        <v/>
      </c>
      <c r="C141" s="507">
        <f>IF(D93="","-",+C140+1)</f>
        <v>2058</v>
      </c>
      <c r="D141" s="374">
        <f>IF(F140+SUM(E$99:E140)=D$92,F140,D$92-SUM(E$99:E140))</f>
        <v>56844.252049094641</v>
      </c>
      <c r="E141" s="522">
        <f>IF(+J96&lt;F140,J96,D141)</f>
        <v>27985.477272727272</v>
      </c>
      <c r="F141" s="523">
        <f t="shared" si="43"/>
        <v>28858.774776367369</v>
      </c>
      <c r="G141" s="523">
        <f t="shared" si="44"/>
        <v>42851.513412731001</v>
      </c>
      <c r="H141" s="526">
        <f t="shared" si="41"/>
        <v>33271.856633790347</v>
      </c>
      <c r="I141" s="577">
        <f t="shared" si="42"/>
        <v>33271.856633790347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 ht="12.5">
      <c r="B142" s="195" t="str">
        <f t="shared" si="31"/>
        <v/>
      </c>
      <c r="C142" s="507">
        <f>IF(D93="","-",+C141+1)</f>
        <v>2059</v>
      </c>
      <c r="D142" s="374">
        <f>IF(F141+SUM(E$99:E141)=D$92,F141,D$92-SUM(E$99:E141))</f>
        <v>28858.774776367369</v>
      </c>
      <c r="E142" s="522">
        <f>IF(+J96&lt;F141,J96,D142)</f>
        <v>27985.477272727272</v>
      </c>
      <c r="F142" s="523">
        <f t="shared" si="43"/>
        <v>873.29750364009669</v>
      </c>
      <c r="G142" s="523">
        <f t="shared" si="44"/>
        <v>14866.036140003733</v>
      </c>
      <c r="H142" s="526">
        <f t="shared" si="41"/>
        <v>29819.426656834334</v>
      </c>
      <c r="I142" s="577">
        <f t="shared" si="42"/>
        <v>29819.426656834334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 ht="12.5">
      <c r="B143" s="195" t="str">
        <f t="shared" si="31"/>
        <v/>
      </c>
      <c r="C143" s="507">
        <f>IF(D93="","-",+C142+1)</f>
        <v>2060</v>
      </c>
      <c r="D143" s="374">
        <f>IF(F142+SUM(E$99:E142)=D$92,F142,D$92-SUM(E$99:E142))</f>
        <v>873.29750364009669</v>
      </c>
      <c r="E143" s="522">
        <f>IF(+J96&lt;F142,J96,D143)</f>
        <v>873.29750364009669</v>
      </c>
      <c r="F143" s="523">
        <f t="shared" si="43"/>
        <v>0</v>
      </c>
      <c r="G143" s="523">
        <f t="shared" si="44"/>
        <v>436.64875182004835</v>
      </c>
      <c r="H143" s="526">
        <f t="shared" si="41"/>
        <v>927.16470145462415</v>
      </c>
      <c r="I143" s="577">
        <f t="shared" si="42"/>
        <v>927.16470145462415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 ht="12.5">
      <c r="B144" s="195" t="str">
        <f t="shared" si="3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 ht="12.5">
      <c r="B145" s="195" t="str">
        <f t="shared" si="3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 ht="12.5">
      <c r="B146" s="195" t="str">
        <f t="shared" si="3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 ht="12.5">
      <c r="B147" s="195" t="str">
        <f t="shared" si="3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 ht="12.5">
      <c r="B148" s="195" t="str">
        <f t="shared" si="3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 ht="12.5">
      <c r="B149" s="195" t="str">
        <f t="shared" si="3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 ht="12.5">
      <c r="B150" s="195" t="str">
        <f t="shared" si="3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 ht="12.5">
      <c r="B151" s="195" t="str">
        <f t="shared" si="3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 ht="12.5">
      <c r="B152" s="195" t="str">
        <f t="shared" si="3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 ht="12.5">
      <c r="B153" s="195" t="str">
        <f t="shared" si="3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" thickBot="1">
      <c r="B154" s="195" t="str">
        <f t="shared" si="3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 ht="12.5">
      <c r="C155" s="374" t="s">
        <v>78</v>
      </c>
      <c r="D155" s="375"/>
      <c r="E155" s="375">
        <f>SUM(E99:E154)</f>
        <v>1231361.0000000005</v>
      </c>
      <c r="F155" s="375"/>
      <c r="G155" s="375"/>
      <c r="H155" s="375">
        <f>SUM(H99:H154)</f>
        <v>4431878.3203693051</v>
      </c>
      <c r="I155" s="375">
        <f>SUM(I99:I154)</f>
        <v>4431878.3203693051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2976814.1933667115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2976814.1933667115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403</v>
      </c>
      <c r="E9" s="637" t="s">
        <v>404</v>
      </c>
      <c r="F9" s="478"/>
      <c r="G9" s="672" t="s">
        <v>572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25330929.210000001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589091.37697674416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 t="shared" ref="L18:L23" si="6"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 t="shared" si="6"/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 t="shared" si="6"/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 t="shared" si="6"/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 t="shared" si="6"/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22019680.024383493</v>
      </c>
      <c r="E23" s="656">
        <v>603117.35714285716</v>
      </c>
      <c r="F23" s="651">
        <v>21416562.667240635</v>
      </c>
      <c r="G23" s="650">
        <v>3045191.8978696284</v>
      </c>
      <c r="H23" s="657">
        <v>3045191.8978696284</v>
      </c>
      <c r="I23" s="511">
        <f t="shared" si="0"/>
        <v>0</v>
      </c>
      <c r="J23" s="511"/>
      <c r="K23" s="518">
        <f t="shared" ref="K23" si="8">+G23</f>
        <v>3045191.8978696284</v>
      </c>
      <c r="L23" s="519">
        <f t="shared" si="6"/>
        <v>0</v>
      </c>
      <c r="M23" s="518">
        <f t="shared" ref="M23" si="9">+H23</f>
        <v>3045191.8978696284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51">
        <v>21416562.877240635</v>
      </c>
      <c r="E24" s="656">
        <v>603117.36214285716</v>
      </c>
      <c r="F24" s="651">
        <v>20813445.515097778</v>
      </c>
      <c r="G24" s="650">
        <v>3270508.0204212591</v>
      </c>
      <c r="H24" s="657">
        <v>3270508.0204212591</v>
      </c>
      <c r="I24" s="511">
        <f t="shared" si="0"/>
        <v>0</v>
      </c>
      <c r="J24" s="511"/>
      <c r="K24" s="518">
        <f t="shared" ref="K24" si="10">+G24</f>
        <v>3270508.0204212591</v>
      </c>
      <c r="L24" s="519">
        <f t="shared" ref="L24" si="11">IF(K24&lt;&gt;0,+G24-K24,0)</f>
        <v>0</v>
      </c>
      <c r="M24" s="518">
        <f t="shared" ref="M24" si="12">+H24</f>
        <v>3270508.0204212591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51">
        <v>20813445.515097778</v>
      </c>
      <c r="E25" s="656">
        <v>575702.93659090914</v>
      </c>
      <c r="F25" s="651">
        <v>20237742.578506868</v>
      </c>
      <c r="G25" s="650">
        <v>3029068.3185003367</v>
      </c>
      <c r="H25" s="657">
        <v>3029068.3185003367</v>
      </c>
      <c r="I25" s="511">
        <f t="shared" si="0"/>
        <v>0</v>
      </c>
      <c r="J25" s="511"/>
      <c r="K25" s="518">
        <f t="shared" ref="K25" si="15">+G25</f>
        <v>3029068.3185003367</v>
      </c>
      <c r="L25" s="519">
        <f t="shared" ref="L25" si="16">IF(K25&lt;&gt;0,+G25-K25,0)</f>
        <v>0</v>
      </c>
      <c r="M25" s="518">
        <f t="shared" ref="M25" si="17">+H25</f>
        <v>3029068.3185003367</v>
      </c>
      <c r="N25" s="514">
        <f t="shared" ref="N25" si="18">IF(M25&lt;&gt;0,+H25-M25,0)</f>
        <v>0</v>
      </c>
      <c r="O25" s="514">
        <f t="shared" ref="O25" si="19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20237742.578506868</v>
      </c>
      <c r="E26" s="522">
        <f>IF(+I14&lt;F25,I14,D26)</f>
        <v>589091.37697674416</v>
      </c>
      <c r="F26" s="523">
        <f t="shared" ref="F26:F72" si="20">+D26-E26</f>
        <v>19648651.201530125</v>
      </c>
      <c r="G26" s="524">
        <f t="shared" ref="G26:G49" si="21">+I$12*((D26+F26)/2)+E26</f>
        <v>2976814.1933667115</v>
      </c>
      <c r="H26" s="491">
        <f t="shared" ref="H26:H49" si="22">+I$13*((D26+F26)/2)+E26</f>
        <v>2976814.1933667115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19648651.201530125</v>
      </c>
      <c r="E27" s="522">
        <f>IF(+I14&lt;F26,I14,D27)</f>
        <v>589091.37697674416</v>
      </c>
      <c r="F27" s="523">
        <f t="shared" si="20"/>
        <v>19059559.824553382</v>
      </c>
      <c r="G27" s="524">
        <f t="shared" si="21"/>
        <v>2906284.5320740459</v>
      </c>
      <c r="H27" s="491">
        <f t="shared" si="22"/>
        <v>2906284.5320740459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19059559.824553382</v>
      </c>
      <c r="E28" s="522">
        <f>IF(+I14&lt;F27,I14,D28)</f>
        <v>589091.37697674416</v>
      </c>
      <c r="F28" s="523">
        <f t="shared" si="20"/>
        <v>18470468.447576638</v>
      </c>
      <c r="G28" s="524">
        <f t="shared" si="21"/>
        <v>2835754.8707813798</v>
      </c>
      <c r="H28" s="491">
        <f t="shared" si="22"/>
        <v>2835754.8707813798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18470468.447576638</v>
      </c>
      <c r="E29" s="522">
        <f>IF(+I14&lt;F28,I14,D29)</f>
        <v>589091.37697674416</v>
      </c>
      <c r="F29" s="523">
        <f t="shared" si="20"/>
        <v>17881377.070599895</v>
      </c>
      <c r="G29" s="524">
        <f t="shared" si="21"/>
        <v>2765225.2094887136</v>
      </c>
      <c r="H29" s="491">
        <f t="shared" si="22"/>
        <v>2765225.2094887136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17881377.070599895</v>
      </c>
      <c r="E30" s="522">
        <f>IF(+I14&lt;F29,I14,D30)</f>
        <v>589091.37697674416</v>
      </c>
      <c r="F30" s="523">
        <f t="shared" si="20"/>
        <v>17292285.693623152</v>
      </c>
      <c r="G30" s="524">
        <f t="shared" si="21"/>
        <v>2694695.548196048</v>
      </c>
      <c r="H30" s="491">
        <f t="shared" si="22"/>
        <v>2694695.548196048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17292285.693623152</v>
      </c>
      <c r="E31" s="522">
        <f>IF(+I14&lt;F30,I14,D31)</f>
        <v>589091.37697674416</v>
      </c>
      <c r="F31" s="523">
        <f t="shared" si="20"/>
        <v>16703194.316646408</v>
      </c>
      <c r="G31" s="524">
        <f t="shared" si="21"/>
        <v>2624165.8869033819</v>
      </c>
      <c r="H31" s="491">
        <f t="shared" si="22"/>
        <v>2624165.8869033819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16703194.316646408</v>
      </c>
      <c r="E32" s="522">
        <f>IF(+I14&lt;F31,I14,D32)</f>
        <v>589091.37697674416</v>
      </c>
      <c r="F32" s="523">
        <f t="shared" si="20"/>
        <v>16114102.939669665</v>
      </c>
      <c r="G32" s="524">
        <f t="shared" si="21"/>
        <v>2553636.2256107158</v>
      </c>
      <c r="H32" s="491">
        <f t="shared" si="22"/>
        <v>2553636.2256107158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16114102.939669665</v>
      </c>
      <c r="E33" s="522">
        <f>IF(+I14&lt;F32,I14,D33)</f>
        <v>589091.37697674416</v>
      </c>
      <c r="F33" s="523">
        <f t="shared" si="20"/>
        <v>15525011.562692922</v>
      </c>
      <c r="G33" s="524">
        <f t="shared" si="21"/>
        <v>2483106.5643180497</v>
      </c>
      <c r="H33" s="491">
        <f t="shared" si="22"/>
        <v>2483106.5643180497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15525011.562692922</v>
      </c>
      <c r="E34" s="522">
        <f>IF(+I14&lt;F33,I14,D34)</f>
        <v>589091.37697674416</v>
      </c>
      <c r="F34" s="523">
        <f t="shared" si="20"/>
        <v>14935920.185716178</v>
      </c>
      <c r="G34" s="524">
        <f t="shared" si="21"/>
        <v>2412576.9030253841</v>
      </c>
      <c r="H34" s="491">
        <f t="shared" si="22"/>
        <v>2412576.9030253841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14935920.185716178</v>
      </c>
      <c r="E35" s="522">
        <f>IF(+I14&lt;F34,I14,D35)</f>
        <v>589091.37697674416</v>
      </c>
      <c r="F35" s="523">
        <f t="shared" si="20"/>
        <v>14346828.808739435</v>
      </c>
      <c r="G35" s="524">
        <f t="shared" si="21"/>
        <v>2342047.241732718</v>
      </c>
      <c r="H35" s="491">
        <f t="shared" si="22"/>
        <v>2342047.241732718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14346828.808739435</v>
      </c>
      <c r="E36" s="522">
        <f>IF(+I14&lt;F35,I14,D36)</f>
        <v>589091.37697674416</v>
      </c>
      <c r="F36" s="523">
        <f t="shared" si="20"/>
        <v>13757737.431762692</v>
      </c>
      <c r="G36" s="524">
        <f t="shared" si="21"/>
        <v>2271517.5804400519</v>
      </c>
      <c r="H36" s="491">
        <f t="shared" si="22"/>
        <v>2271517.5804400519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13757737.431762692</v>
      </c>
      <c r="E37" s="522">
        <f>IF(+I14&lt;F36,I14,D37)</f>
        <v>589091.37697674416</v>
      </c>
      <c r="F37" s="523">
        <f t="shared" si="20"/>
        <v>13168646.054785948</v>
      </c>
      <c r="G37" s="524">
        <f t="shared" si="21"/>
        <v>2200987.9191473862</v>
      </c>
      <c r="H37" s="491">
        <f t="shared" si="22"/>
        <v>2200987.9191473862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13168646.054785948</v>
      </c>
      <c r="E38" s="522">
        <f>IF(+I14&lt;F37,I14,D38)</f>
        <v>589091.37697674416</v>
      </c>
      <c r="F38" s="523">
        <f t="shared" si="20"/>
        <v>12579554.677809205</v>
      </c>
      <c r="G38" s="524">
        <f t="shared" si="21"/>
        <v>2130458.2578547201</v>
      </c>
      <c r="H38" s="491">
        <f t="shared" si="22"/>
        <v>2130458.2578547201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12579554.677809205</v>
      </c>
      <c r="E39" s="522">
        <f>IF(+I14&lt;F38,I14,D39)</f>
        <v>589091.37697674416</v>
      </c>
      <c r="F39" s="523">
        <f t="shared" si="20"/>
        <v>11990463.300832462</v>
      </c>
      <c r="G39" s="524">
        <f t="shared" si="21"/>
        <v>2059928.596562054</v>
      </c>
      <c r="H39" s="491">
        <f t="shared" si="22"/>
        <v>2059928.596562054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11990463.300832462</v>
      </c>
      <c r="E40" s="522">
        <f>IF(+I14&lt;F39,I14,D40)</f>
        <v>589091.37697674416</v>
      </c>
      <c r="F40" s="523">
        <f t="shared" si="20"/>
        <v>11401371.923855718</v>
      </c>
      <c r="G40" s="524">
        <f t="shared" si="21"/>
        <v>1989398.9352693884</v>
      </c>
      <c r="H40" s="491">
        <f t="shared" si="22"/>
        <v>1989398.9352693884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11401371.923855718</v>
      </c>
      <c r="E41" s="522">
        <f>IF(+I14&lt;F40,I14,D41)</f>
        <v>589091.37697674416</v>
      </c>
      <c r="F41" s="523">
        <f t="shared" si="20"/>
        <v>10812280.546878975</v>
      </c>
      <c r="G41" s="524">
        <f t="shared" si="21"/>
        <v>1918869.2739767223</v>
      </c>
      <c r="H41" s="491">
        <f t="shared" si="22"/>
        <v>1918869.2739767223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10812280.546878975</v>
      </c>
      <c r="E42" s="522">
        <f>IF(+I14&lt;F41,I14,D42)</f>
        <v>589091.37697674416</v>
      </c>
      <c r="F42" s="523">
        <f t="shared" si="20"/>
        <v>10223189.169902232</v>
      </c>
      <c r="G42" s="524">
        <f t="shared" si="21"/>
        <v>1848339.6126840562</v>
      </c>
      <c r="H42" s="491">
        <f t="shared" si="22"/>
        <v>1848339.6126840562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10223189.169902232</v>
      </c>
      <c r="E43" s="522">
        <f>IF(+I14&lt;F42,I14,D43)</f>
        <v>589091.37697674416</v>
      </c>
      <c r="F43" s="523">
        <f t="shared" si="20"/>
        <v>9634097.7929254882</v>
      </c>
      <c r="G43" s="524">
        <f t="shared" si="21"/>
        <v>1777809.9513913905</v>
      </c>
      <c r="H43" s="491">
        <f t="shared" si="22"/>
        <v>1777809.9513913905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9634097.7929254882</v>
      </c>
      <c r="E44" s="522">
        <f>IF(+I14&lt;F43,I14,D44)</f>
        <v>589091.37697674416</v>
      </c>
      <c r="F44" s="523">
        <f t="shared" si="20"/>
        <v>9045006.4159487449</v>
      </c>
      <c r="G44" s="524">
        <f t="shared" si="21"/>
        <v>1707280.2900987244</v>
      </c>
      <c r="H44" s="491">
        <f t="shared" si="22"/>
        <v>1707280.2900987244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9045006.4159487449</v>
      </c>
      <c r="E45" s="522">
        <f>IF(+I14&lt;F44,I14,D45)</f>
        <v>589091.37697674416</v>
      </c>
      <c r="F45" s="523">
        <f t="shared" si="20"/>
        <v>8455915.0389720015</v>
      </c>
      <c r="G45" s="524">
        <f t="shared" si="21"/>
        <v>1636750.6288060583</v>
      </c>
      <c r="H45" s="491">
        <f t="shared" si="22"/>
        <v>1636750.6288060583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8455915.0389720015</v>
      </c>
      <c r="E46" s="522">
        <f>IF(+I14&lt;F45,I14,D46)</f>
        <v>589091.37697674416</v>
      </c>
      <c r="F46" s="523">
        <f t="shared" si="20"/>
        <v>7866823.6619952573</v>
      </c>
      <c r="G46" s="524">
        <f t="shared" si="21"/>
        <v>1566220.9675133924</v>
      </c>
      <c r="H46" s="491">
        <f t="shared" si="22"/>
        <v>1566220.9675133924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7866823.6619952573</v>
      </c>
      <c r="E47" s="522">
        <f>IF(+I14&lt;F46,I14,D47)</f>
        <v>589091.37697674416</v>
      </c>
      <c r="F47" s="523">
        <f t="shared" si="20"/>
        <v>7277732.285018513</v>
      </c>
      <c r="G47" s="524">
        <f t="shared" si="21"/>
        <v>1495691.3062207263</v>
      </c>
      <c r="H47" s="491">
        <f t="shared" si="22"/>
        <v>1495691.3062207263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7277732.285018513</v>
      </c>
      <c r="E48" s="522">
        <f>IF(+I14&lt;F47,I14,D48)</f>
        <v>589091.37697674416</v>
      </c>
      <c r="F48" s="523">
        <f t="shared" si="20"/>
        <v>6688640.9080417687</v>
      </c>
      <c r="G48" s="524">
        <f t="shared" si="21"/>
        <v>1425161.6449280605</v>
      </c>
      <c r="H48" s="491">
        <f t="shared" si="22"/>
        <v>1425161.6449280605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6688640.9080417687</v>
      </c>
      <c r="E49" s="522">
        <f>IF(+I14&lt;F48,I14,D49)</f>
        <v>589091.37697674416</v>
      </c>
      <c r="F49" s="523">
        <f t="shared" si="20"/>
        <v>6099549.5310650244</v>
      </c>
      <c r="G49" s="524">
        <f t="shared" si="21"/>
        <v>1354631.9836353941</v>
      </c>
      <c r="H49" s="491">
        <f t="shared" si="22"/>
        <v>1354631.9836353941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6099549.5310650244</v>
      </c>
      <c r="E50" s="522">
        <f>IF(+I14&lt;F49,I14,D50)</f>
        <v>589091.37697674416</v>
      </c>
      <c r="F50" s="523">
        <f t="shared" si="20"/>
        <v>5510458.1540882802</v>
      </c>
      <c r="G50" s="524">
        <f t="shared" ref="G50:G72" si="23">+I$12*((D50+F50)/2)+E50</f>
        <v>1284102.3223427283</v>
      </c>
      <c r="H50" s="491">
        <f t="shared" ref="H50:H72" si="24">+I$13*((D50+F50)/2)+E50</f>
        <v>1284102.3223427283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5510458.1540882802</v>
      </c>
      <c r="E51" s="522">
        <f>IF(+I14&lt;F50,I14,D51)</f>
        <v>589091.37697674416</v>
      </c>
      <c r="F51" s="523">
        <f t="shared" si="20"/>
        <v>4921366.7771115359</v>
      </c>
      <c r="G51" s="524">
        <f t="shared" si="23"/>
        <v>1213572.6610500622</v>
      </c>
      <c r="H51" s="491">
        <f t="shared" si="24"/>
        <v>1213572.6610500622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4921366.7771115359</v>
      </c>
      <c r="E52" s="522">
        <f>IF(+I14&lt;F51,I14,D52)</f>
        <v>589091.37697674416</v>
      </c>
      <c r="F52" s="523">
        <f t="shared" si="20"/>
        <v>4332275.4001347916</v>
      </c>
      <c r="G52" s="524">
        <f t="shared" si="23"/>
        <v>1143042.9997573961</v>
      </c>
      <c r="H52" s="491">
        <f t="shared" si="24"/>
        <v>1143042.9997573961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4332275.4001347916</v>
      </c>
      <c r="E53" s="522">
        <f>IF(+I14&lt;F52,I14,D53)</f>
        <v>589091.37697674416</v>
      </c>
      <c r="F53" s="523">
        <f t="shared" si="20"/>
        <v>3743184.0231580473</v>
      </c>
      <c r="G53" s="524">
        <f t="shared" si="23"/>
        <v>1072513.33846473</v>
      </c>
      <c r="H53" s="491">
        <f t="shared" si="24"/>
        <v>1072513.33846473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3743184.0231580473</v>
      </c>
      <c r="E54" s="522">
        <f>IF(+I14&lt;F53,I14,D54)</f>
        <v>589091.37697674416</v>
      </c>
      <c r="F54" s="523">
        <f t="shared" si="20"/>
        <v>3154092.6461813031</v>
      </c>
      <c r="G54" s="524">
        <f t="shared" si="23"/>
        <v>1001983.6771720638</v>
      </c>
      <c r="H54" s="491">
        <f t="shared" si="24"/>
        <v>1001983.6771720638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3154092.6461813031</v>
      </c>
      <c r="E55" s="522">
        <f>IF(+I14&lt;F54,I14,D55)</f>
        <v>589091.37697674416</v>
      </c>
      <c r="F55" s="523">
        <f t="shared" si="20"/>
        <v>2565001.2692045588</v>
      </c>
      <c r="G55" s="524">
        <f t="shared" si="23"/>
        <v>931454.01587939775</v>
      </c>
      <c r="H55" s="491">
        <f t="shared" si="24"/>
        <v>931454.01587939775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2565001.2692045588</v>
      </c>
      <c r="E56" s="522">
        <f>IF(+I14&lt;F55,I14,D56)</f>
        <v>589091.37697674416</v>
      </c>
      <c r="F56" s="523">
        <f t="shared" si="20"/>
        <v>1975909.8922278145</v>
      </c>
      <c r="G56" s="524">
        <f t="shared" si="23"/>
        <v>860924.35458673176</v>
      </c>
      <c r="H56" s="491">
        <f t="shared" si="24"/>
        <v>860924.35458673176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1975909.8922278145</v>
      </c>
      <c r="E57" s="522">
        <f>IF(+I14&lt;F56,I14,D57)</f>
        <v>589091.37697674416</v>
      </c>
      <c r="F57" s="523">
        <f t="shared" si="20"/>
        <v>1386818.5152510703</v>
      </c>
      <c r="G57" s="524">
        <f t="shared" si="23"/>
        <v>790394.69329406566</v>
      </c>
      <c r="H57" s="491">
        <f t="shared" si="24"/>
        <v>790394.69329406566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1386818.5152510703</v>
      </c>
      <c r="E58" s="522">
        <f>IF(+I14&lt;F57,I14,D58)</f>
        <v>589091.37697674416</v>
      </c>
      <c r="F58" s="523">
        <f t="shared" si="20"/>
        <v>797727.13827432611</v>
      </c>
      <c r="G58" s="524">
        <f t="shared" si="23"/>
        <v>719865.03200139967</v>
      </c>
      <c r="H58" s="491">
        <f t="shared" si="24"/>
        <v>719865.03200139967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797727.13827432611</v>
      </c>
      <c r="E59" s="522">
        <f>IF(+I14&lt;F58,I14,D59)</f>
        <v>589091.37697674416</v>
      </c>
      <c r="F59" s="523">
        <f t="shared" si="20"/>
        <v>208635.76129758195</v>
      </c>
      <c r="G59" s="524">
        <f t="shared" si="23"/>
        <v>649335.37070873356</v>
      </c>
      <c r="H59" s="491">
        <f t="shared" si="24"/>
        <v>649335.37070873356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208635.76129758195</v>
      </c>
      <c r="E60" s="522">
        <f>IF(+I14&lt;F59,I14,D60)</f>
        <v>208635.76129758195</v>
      </c>
      <c r="F60" s="523">
        <f t="shared" si="20"/>
        <v>0</v>
      </c>
      <c r="G60" s="524">
        <f t="shared" si="23"/>
        <v>221125.34284041016</v>
      </c>
      <c r="H60" s="491">
        <f t="shared" si="24"/>
        <v>221125.34284041016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3"/>
        <v>0</v>
      </c>
      <c r="H61" s="491">
        <f t="shared" si="2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3"/>
        <v>0</v>
      </c>
      <c r="H62" s="491">
        <f t="shared" si="2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3"/>
        <v>0</v>
      </c>
      <c r="H63" s="491">
        <f t="shared" si="2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3"/>
        <v>0</v>
      </c>
      <c r="H64" s="491">
        <f t="shared" si="2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3"/>
        <v>0</v>
      </c>
      <c r="H65" s="491">
        <f t="shared" si="2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3"/>
        <v>0</v>
      </c>
      <c r="H66" s="491">
        <f t="shared" si="2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3"/>
        <v>0</v>
      </c>
      <c r="H67" s="491">
        <f t="shared" si="2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3"/>
        <v>0</v>
      </c>
      <c r="H68" s="491">
        <f t="shared" si="2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3"/>
        <v>0</v>
      </c>
      <c r="H69" s="491">
        <f t="shared" si="2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3"/>
        <v>0</v>
      </c>
      <c r="H70" s="491">
        <f t="shared" si="2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3"/>
        <v>0</v>
      </c>
      <c r="H71" s="491">
        <f t="shared" si="2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3"/>
        <v>0</v>
      </c>
      <c r="H72" s="471">
        <f t="shared" si="2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25330929.209999993</v>
      </c>
      <c r="F73" s="375"/>
      <c r="G73" s="375">
        <f>SUM(G17:G72)</f>
        <v>91299276.703340292</v>
      </c>
      <c r="H73" s="375">
        <f>SUM(H17:H72)</f>
        <v>91299276.703340292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3270508.0204212591</v>
      </c>
      <c r="N87" s="546">
        <f>IF(J92&lt;D11,0,VLOOKUP(J92,C17:O72,11))</f>
        <v>3270508.0204212591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3200902.3495783755</v>
      </c>
      <c r="N88" s="550">
        <f>IF(J92&lt;D11,0,VLOOKUP(J92,C99:P154,7))</f>
        <v>3200902.3495783755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-69605.670842883643</v>
      </c>
      <c r="N89" s="555">
        <f>+N88-N87</f>
        <v>-69605.670842883643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575702.93181818177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25">+I99-H99</f>
        <v>0</v>
      </c>
      <c r="K99" s="514"/>
      <c r="L99" s="512">
        <f t="shared" ref="L99:L104" si="26">+H99</f>
        <v>1704186.6748150045</v>
      </c>
      <c r="M99" s="513">
        <f t="shared" ref="M99:M130" si="27">IF(L99&lt;&gt;0,+H99-L99,0)</f>
        <v>0</v>
      </c>
      <c r="N99" s="512">
        <f t="shared" ref="N99:N104" si="28">+I99</f>
        <v>1704186.6748150045</v>
      </c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25"/>
        <v>0</v>
      </c>
      <c r="K100" s="514"/>
      <c r="L100" s="655">
        <f t="shared" si="26"/>
        <v>3626008.4781243373</v>
      </c>
      <c r="M100" s="514">
        <f t="shared" si="27"/>
        <v>0</v>
      </c>
      <c r="N100" s="655">
        <f t="shared" si="28"/>
        <v>3626008.4781243373</v>
      </c>
      <c r="O100" s="514">
        <f t="shared" si="29"/>
        <v>0</v>
      </c>
      <c r="P100" s="514">
        <f t="shared" si="30"/>
        <v>0</v>
      </c>
    </row>
    <row r="101" spans="1:16" ht="12.5">
      <c r="B101" s="195" t="str">
        <f t="shared" ref="B101:B154" si="31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25"/>
        <v>0</v>
      </c>
      <c r="K101" s="514"/>
      <c r="L101" s="655">
        <f t="shared" si="26"/>
        <v>3167459.760554947</v>
      </c>
      <c r="M101" s="514">
        <f t="shared" ref="M101" si="32">IF(L101&lt;&gt;0,+H101-L101,0)</f>
        <v>0</v>
      </c>
      <c r="N101" s="655">
        <f t="shared" si="28"/>
        <v>3167459.760554947</v>
      </c>
      <c r="O101" s="514">
        <f t="shared" si="29"/>
        <v>0</v>
      </c>
      <c r="P101" s="514">
        <f t="shared" si="30"/>
        <v>0</v>
      </c>
    </row>
    <row r="102" spans="1:16" ht="12.5">
      <c r="B102" s="195" t="str">
        <f t="shared" si="31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25"/>
        <v>0</v>
      </c>
      <c r="K102" s="514"/>
      <c r="L102" s="655">
        <f t="shared" si="26"/>
        <v>3124495.1418173425</v>
      </c>
      <c r="M102" s="514">
        <f t="shared" ref="M102:M103" si="33">IF(L102&lt;&gt;0,+H102-L102,0)</f>
        <v>0</v>
      </c>
      <c r="N102" s="655">
        <f t="shared" si="28"/>
        <v>3124495.1418173425</v>
      </c>
      <c r="O102" s="514">
        <f t="shared" si="29"/>
        <v>0</v>
      </c>
      <c r="P102" s="514">
        <f t="shared" si="30"/>
        <v>0</v>
      </c>
    </row>
    <row r="103" spans="1:16" ht="12.5">
      <c r="B103" s="195" t="str">
        <f t="shared" si="31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25"/>
        <v>0</v>
      </c>
      <c r="K103" s="514"/>
      <c r="L103" s="655">
        <f t="shared" si="26"/>
        <v>3087027.5131925805</v>
      </c>
      <c r="M103" s="514">
        <f t="shared" si="33"/>
        <v>0</v>
      </c>
      <c r="N103" s="655">
        <f t="shared" si="28"/>
        <v>3087027.5131925805</v>
      </c>
      <c r="O103" s="514">
        <f t="shared" si="29"/>
        <v>0</v>
      </c>
      <c r="P103" s="514">
        <f t="shared" si="30"/>
        <v>0</v>
      </c>
    </row>
    <row r="104" spans="1:16" ht="12.5">
      <c r="B104" s="195" t="str">
        <f t="shared" si="31"/>
        <v/>
      </c>
      <c r="C104" s="507">
        <f>IF(D93="","-",+C103+1)</f>
        <v>2021</v>
      </c>
      <c r="D104" s="629">
        <v>22788723.579734217</v>
      </c>
      <c r="E104" s="630">
        <v>617827.53658536589</v>
      </c>
      <c r="F104" s="631">
        <v>22170896.043148853</v>
      </c>
      <c r="G104" s="631">
        <v>22479809.811441533</v>
      </c>
      <c r="H104" s="633">
        <v>3169605.7563163298</v>
      </c>
      <c r="I104" s="634">
        <v>3169605.7563163298</v>
      </c>
      <c r="J104" s="514">
        <f t="shared" si="25"/>
        <v>0</v>
      </c>
      <c r="K104" s="514"/>
      <c r="L104" s="655">
        <f t="shared" si="26"/>
        <v>3169605.7563163298</v>
      </c>
      <c r="M104" s="514">
        <f t="shared" ref="M104" si="34">IF(L104&lt;&gt;0,+H104-L104,0)</f>
        <v>0</v>
      </c>
      <c r="N104" s="655">
        <f t="shared" si="28"/>
        <v>3169605.7563163298</v>
      </c>
      <c r="O104" s="514">
        <f t="shared" ref="O104" si="35">IF(N104&lt;&gt;0,+I104-N104,0)</f>
        <v>0</v>
      </c>
      <c r="P104" s="514">
        <f t="shared" ref="P104" si="36">+O104-M104</f>
        <v>0</v>
      </c>
    </row>
    <row r="105" spans="1:16" ht="13">
      <c r="B105" s="195" t="str">
        <f t="shared" si="31"/>
        <v/>
      </c>
      <c r="C105" s="669">
        <f>IF(D93="","-",+C104+1)</f>
        <v>2022</v>
      </c>
      <c r="D105" s="374">
        <v>22170896.043148853</v>
      </c>
      <c r="E105" s="522">
        <v>603117.35714285716</v>
      </c>
      <c r="F105" s="523">
        <v>21567778.686005995</v>
      </c>
      <c r="G105" s="523">
        <v>21869337.364577424</v>
      </c>
      <c r="H105" s="526">
        <v>3171842.5527529279</v>
      </c>
      <c r="I105" s="577">
        <v>3171842.5527529279</v>
      </c>
      <c r="J105" s="514">
        <f t="shared" si="25"/>
        <v>0</v>
      </c>
      <c r="K105" s="514"/>
      <c r="L105" s="525"/>
      <c r="M105" s="514">
        <f t="shared" si="27"/>
        <v>0</v>
      </c>
      <c r="N105" s="525"/>
      <c r="O105" s="514">
        <f t="shared" si="29"/>
        <v>0</v>
      </c>
      <c r="P105" s="514">
        <f t="shared" si="30"/>
        <v>0</v>
      </c>
    </row>
    <row r="106" spans="1:16" ht="12.5">
      <c r="B106" s="195" t="str">
        <f t="shared" si="31"/>
        <v/>
      </c>
      <c r="C106" s="507">
        <f>IF(D93="","-",+C105+1)</f>
        <v>2023</v>
      </c>
      <c r="D106" s="374">
        <f>IF(F105+SUM(E$99:E105)=D$92,F105,D$92-SUM(E$99:E105))</f>
        <v>21567778.686005995</v>
      </c>
      <c r="E106" s="522">
        <f>IF(+J96&lt;F105,J96,D106)</f>
        <v>575702.93181818177</v>
      </c>
      <c r="F106" s="523">
        <f t="shared" ref="F106:F130" si="37">+D106-E106</f>
        <v>20992075.754187811</v>
      </c>
      <c r="G106" s="523">
        <f t="shared" ref="G106:G130" si="38">+(F106+D106)/2</f>
        <v>21279927.220096901</v>
      </c>
      <c r="H106" s="526">
        <f t="shared" ref="H106:H154" si="39">+J$94*G106+E106</f>
        <v>3200902.3495783755</v>
      </c>
      <c r="I106" s="577">
        <f t="shared" ref="I106:I154" si="40">+J$95*G106+E106</f>
        <v>3200902.3495783755</v>
      </c>
      <c r="J106" s="514">
        <f t="shared" si="25"/>
        <v>0</v>
      </c>
      <c r="K106" s="514"/>
      <c r="L106" s="525"/>
      <c r="M106" s="514">
        <f t="shared" si="27"/>
        <v>0</v>
      </c>
      <c r="N106" s="525"/>
      <c r="O106" s="514">
        <f t="shared" si="29"/>
        <v>0</v>
      </c>
      <c r="P106" s="514">
        <f t="shared" si="30"/>
        <v>0</v>
      </c>
    </row>
    <row r="107" spans="1:16" ht="12.5">
      <c r="B107" s="195" t="str">
        <f t="shared" si="31"/>
        <v/>
      </c>
      <c r="C107" s="507">
        <f>IF(D93="","-",+C106+1)</f>
        <v>2024</v>
      </c>
      <c r="D107" s="374">
        <f>IF(F106+SUM(E$99:E106)=D$92,F106,D$92-SUM(E$99:E106))</f>
        <v>20992075.754187811</v>
      </c>
      <c r="E107" s="522">
        <f>IF(+J96&lt;F106,J96,D107)</f>
        <v>575702.93181818177</v>
      </c>
      <c r="F107" s="523">
        <f t="shared" si="37"/>
        <v>20416372.822369628</v>
      </c>
      <c r="G107" s="523">
        <f t="shared" si="38"/>
        <v>20704224.288278721</v>
      </c>
      <c r="H107" s="526">
        <f t="shared" si="39"/>
        <v>3129880.725031436</v>
      </c>
      <c r="I107" s="577">
        <f t="shared" si="40"/>
        <v>3129880.725031436</v>
      </c>
      <c r="J107" s="514">
        <f t="shared" si="25"/>
        <v>0</v>
      </c>
      <c r="K107" s="514"/>
      <c r="L107" s="525"/>
      <c r="M107" s="514">
        <f t="shared" si="27"/>
        <v>0</v>
      </c>
      <c r="N107" s="525"/>
      <c r="O107" s="514">
        <f t="shared" si="29"/>
        <v>0</v>
      </c>
      <c r="P107" s="514">
        <f t="shared" si="30"/>
        <v>0</v>
      </c>
    </row>
    <row r="108" spans="1:16" ht="12.5">
      <c r="B108" s="195" t="str">
        <f t="shared" si="31"/>
        <v/>
      </c>
      <c r="C108" s="507">
        <f>IF(D93="","-",+C107+1)</f>
        <v>2025</v>
      </c>
      <c r="D108" s="374">
        <f>IF(F107+SUM(E$99:E107)=D$92,F107,D$92-SUM(E$99:E107))</f>
        <v>20416372.822369628</v>
      </c>
      <c r="E108" s="522">
        <f>IF(+J96&lt;F107,J96,D108)</f>
        <v>575702.93181818177</v>
      </c>
      <c r="F108" s="523">
        <f t="shared" si="37"/>
        <v>19840669.890551444</v>
      </c>
      <c r="G108" s="523">
        <f t="shared" si="38"/>
        <v>20128521.356460534</v>
      </c>
      <c r="H108" s="526">
        <f t="shared" si="39"/>
        <v>3058859.1004844955</v>
      </c>
      <c r="I108" s="577">
        <f t="shared" si="40"/>
        <v>3058859.1004844955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</row>
    <row r="109" spans="1:16" ht="12.5">
      <c r="B109" s="195" t="str">
        <f t="shared" si="31"/>
        <v/>
      </c>
      <c r="C109" s="507">
        <f>IF(D93="","-",+C108+1)</f>
        <v>2026</v>
      </c>
      <c r="D109" s="374">
        <f>IF(F108+SUM(E$99:E108)=D$92,F108,D$92-SUM(E$99:E108))</f>
        <v>19840669.890551444</v>
      </c>
      <c r="E109" s="522">
        <f>IF(+J96&lt;F108,J96,D109)</f>
        <v>575702.93181818177</v>
      </c>
      <c r="F109" s="523">
        <f t="shared" si="37"/>
        <v>19264966.958733261</v>
      </c>
      <c r="G109" s="523">
        <f t="shared" si="38"/>
        <v>19552818.424642354</v>
      </c>
      <c r="H109" s="526">
        <f t="shared" si="39"/>
        <v>2987837.475937556</v>
      </c>
      <c r="I109" s="577">
        <f t="shared" si="40"/>
        <v>2987837.475937556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</row>
    <row r="110" spans="1:16" ht="12.5">
      <c r="B110" s="195" t="str">
        <f t="shared" si="31"/>
        <v/>
      </c>
      <c r="C110" s="507">
        <f>IF(D93="","-",+C109+1)</f>
        <v>2027</v>
      </c>
      <c r="D110" s="374">
        <f>IF(F109+SUM(E$99:E109)=D$92,F109,D$92-SUM(E$99:E109))</f>
        <v>19264966.958733261</v>
      </c>
      <c r="E110" s="522">
        <f>IF(+J96&lt;F109,J96,D110)</f>
        <v>575702.93181818177</v>
      </c>
      <c r="F110" s="523">
        <f t="shared" si="37"/>
        <v>18689264.026915077</v>
      </c>
      <c r="G110" s="523">
        <f t="shared" si="38"/>
        <v>18977115.492824167</v>
      </c>
      <c r="H110" s="526">
        <f t="shared" si="39"/>
        <v>2916815.8513906156</v>
      </c>
      <c r="I110" s="577">
        <f t="shared" si="40"/>
        <v>2916815.8513906156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</row>
    <row r="111" spans="1:16" ht="12.5">
      <c r="B111" s="195" t="str">
        <f t="shared" si="31"/>
        <v/>
      </c>
      <c r="C111" s="507">
        <f>IF(D93="","-",+C110+1)</f>
        <v>2028</v>
      </c>
      <c r="D111" s="374">
        <f>IF(F110+SUM(E$99:E110)=D$92,F110,D$92-SUM(E$99:E110))</f>
        <v>18689264.026915077</v>
      </c>
      <c r="E111" s="522">
        <f>IF(+J96&lt;F110,J96,D111)</f>
        <v>575702.93181818177</v>
      </c>
      <c r="F111" s="523">
        <f t="shared" si="37"/>
        <v>18113561.095096894</v>
      </c>
      <c r="G111" s="523">
        <f t="shared" si="38"/>
        <v>18401412.561005987</v>
      </c>
      <c r="H111" s="526">
        <f t="shared" si="39"/>
        <v>2845794.2268436756</v>
      </c>
      <c r="I111" s="577">
        <f t="shared" si="40"/>
        <v>2845794.2268436756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</row>
    <row r="112" spans="1:16" ht="12.5">
      <c r="B112" s="195" t="str">
        <f t="shared" si="31"/>
        <v/>
      </c>
      <c r="C112" s="507">
        <f>IF(D93="","-",+C111+1)</f>
        <v>2029</v>
      </c>
      <c r="D112" s="374">
        <f>IF(F111+SUM(E$99:E111)=D$92,F111,D$92-SUM(E$99:E111))</f>
        <v>18113561.095096894</v>
      </c>
      <c r="E112" s="522">
        <f>IF(+J96&lt;F111,J96,D112)</f>
        <v>575702.93181818177</v>
      </c>
      <c r="F112" s="523">
        <f t="shared" si="37"/>
        <v>17537858.16327871</v>
      </c>
      <c r="G112" s="523">
        <f t="shared" si="38"/>
        <v>17825709.6291878</v>
      </c>
      <c r="H112" s="526">
        <f t="shared" si="39"/>
        <v>2774772.6022967352</v>
      </c>
      <c r="I112" s="577">
        <f t="shared" si="40"/>
        <v>2774772.6022967352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</row>
    <row r="113" spans="2:16" ht="12.5">
      <c r="B113" s="195" t="str">
        <f t="shared" si="31"/>
        <v/>
      </c>
      <c r="C113" s="507">
        <f>IF(D93="","-",+C112+1)</f>
        <v>2030</v>
      </c>
      <c r="D113" s="374">
        <f>IF(F112+SUM(E$99:E112)=D$92,F112,D$92-SUM(E$99:E112))</f>
        <v>17537858.16327871</v>
      </c>
      <c r="E113" s="522">
        <f>IF(+J96&lt;F112,J96,D113)</f>
        <v>575702.93181818177</v>
      </c>
      <c r="F113" s="523">
        <f t="shared" si="37"/>
        <v>16962155.231460527</v>
      </c>
      <c r="G113" s="523">
        <f t="shared" si="38"/>
        <v>17250006.69736962</v>
      </c>
      <c r="H113" s="526">
        <f t="shared" si="39"/>
        <v>2703750.9777497957</v>
      </c>
      <c r="I113" s="577">
        <f t="shared" si="40"/>
        <v>2703750.9777497957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</row>
    <row r="114" spans="2:16" ht="12.5">
      <c r="B114" s="195" t="str">
        <f t="shared" si="31"/>
        <v/>
      </c>
      <c r="C114" s="507">
        <f>IF(D93="","-",+C113+1)</f>
        <v>2031</v>
      </c>
      <c r="D114" s="374">
        <f>IF(F113+SUM(E$99:E113)=D$92,F113,D$92-SUM(E$99:E113))</f>
        <v>16962155.231460527</v>
      </c>
      <c r="E114" s="522">
        <f>IF(+J96&lt;F113,J96,D114)</f>
        <v>575702.93181818177</v>
      </c>
      <c r="F114" s="523">
        <f t="shared" si="37"/>
        <v>16386452.299642345</v>
      </c>
      <c r="G114" s="523">
        <f t="shared" si="38"/>
        <v>16674303.765551437</v>
      </c>
      <c r="H114" s="526">
        <f t="shared" si="39"/>
        <v>2632729.3532028557</v>
      </c>
      <c r="I114" s="577">
        <f t="shared" si="40"/>
        <v>2632729.3532028557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</row>
    <row r="115" spans="2:16" ht="12.5">
      <c r="B115" s="195" t="str">
        <f t="shared" si="31"/>
        <v/>
      </c>
      <c r="C115" s="507">
        <f>IF(D93="","-",+C114+1)</f>
        <v>2032</v>
      </c>
      <c r="D115" s="374">
        <f>IF(F114+SUM(E$99:E114)=D$92,F114,D$92-SUM(E$99:E114))</f>
        <v>16386452.299642345</v>
      </c>
      <c r="E115" s="522">
        <f>IF(+J96&lt;F114,J96,D115)</f>
        <v>575702.93181818177</v>
      </c>
      <c r="F115" s="523">
        <f t="shared" si="37"/>
        <v>15810749.367824163</v>
      </c>
      <c r="G115" s="523">
        <f t="shared" si="38"/>
        <v>16098600.833733253</v>
      </c>
      <c r="H115" s="526">
        <f t="shared" si="39"/>
        <v>2561707.7286559157</v>
      </c>
      <c r="I115" s="577">
        <f t="shared" si="40"/>
        <v>2561707.7286559157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</row>
    <row r="116" spans="2:16" ht="12.5">
      <c r="B116" s="195" t="str">
        <f t="shared" si="31"/>
        <v/>
      </c>
      <c r="C116" s="507">
        <f>IF(D93="","-",+C115+1)</f>
        <v>2033</v>
      </c>
      <c r="D116" s="374">
        <f>IF(F115+SUM(E$99:E115)=D$92,F115,D$92-SUM(E$99:E115))</f>
        <v>15810749.367824163</v>
      </c>
      <c r="E116" s="522">
        <f>IF(+J96&lt;F115,J96,D116)</f>
        <v>575702.93181818177</v>
      </c>
      <c r="F116" s="523">
        <f t="shared" si="37"/>
        <v>15235046.436005982</v>
      </c>
      <c r="G116" s="523">
        <f t="shared" si="38"/>
        <v>15522897.901915073</v>
      </c>
      <c r="H116" s="526">
        <f t="shared" si="39"/>
        <v>2490686.1041089762</v>
      </c>
      <c r="I116" s="577">
        <f t="shared" si="40"/>
        <v>2490686.1041089762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</row>
    <row r="117" spans="2:16" ht="12.5">
      <c r="B117" s="195" t="str">
        <f t="shared" si="31"/>
        <v/>
      </c>
      <c r="C117" s="507">
        <f>IF(D93="","-",+C116+1)</f>
        <v>2034</v>
      </c>
      <c r="D117" s="374">
        <f>IF(F116+SUM(E$99:E116)=D$92,F116,D$92-SUM(E$99:E116))</f>
        <v>15235046.436005982</v>
      </c>
      <c r="E117" s="522">
        <f>IF(+J96&lt;F116,J96,D117)</f>
        <v>575702.93181818177</v>
      </c>
      <c r="F117" s="523">
        <f t="shared" si="37"/>
        <v>14659343.5041878</v>
      </c>
      <c r="G117" s="523">
        <f t="shared" si="38"/>
        <v>14947194.97009689</v>
      </c>
      <c r="H117" s="526">
        <f t="shared" si="39"/>
        <v>2419664.4795620358</v>
      </c>
      <c r="I117" s="577">
        <f t="shared" si="40"/>
        <v>2419664.4795620358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</row>
    <row r="118" spans="2:16" ht="12.5">
      <c r="B118" s="195" t="str">
        <f t="shared" si="31"/>
        <v/>
      </c>
      <c r="C118" s="507">
        <f>IF(D93="","-",+C117+1)</f>
        <v>2035</v>
      </c>
      <c r="D118" s="374">
        <f>IF(F117+SUM(E$99:E117)=D$92,F117,D$92-SUM(E$99:E117))</f>
        <v>14659343.5041878</v>
      </c>
      <c r="E118" s="522">
        <f>IF(+J96&lt;F117,J96,D118)</f>
        <v>575702.93181818177</v>
      </c>
      <c r="F118" s="523">
        <f t="shared" si="37"/>
        <v>14083640.572369618</v>
      </c>
      <c r="G118" s="523">
        <f t="shared" si="38"/>
        <v>14371492.03827871</v>
      </c>
      <c r="H118" s="526">
        <f t="shared" si="39"/>
        <v>2348642.8550150963</v>
      </c>
      <c r="I118" s="577">
        <f t="shared" si="40"/>
        <v>2348642.8550150963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</row>
    <row r="119" spans="2:16" ht="12.5">
      <c r="B119" s="195" t="str">
        <f t="shared" si="31"/>
        <v/>
      </c>
      <c r="C119" s="507">
        <f>IF(D93="","-",+C118+1)</f>
        <v>2036</v>
      </c>
      <c r="D119" s="374">
        <f>IF(F118+SUM(E$99:E118)=D$92,F118,D$92-SUM(E$99:E118))</f>
        <v>14083640.572369618</v>
      </c>
      <c r="E119" s="522">
        <f>IF(+J96&lt;F118,J96,D119)</f>
        <v>575702.93181818177</v>
      </c>
      <c r="F119" s="523">
        <f t="shared" si="37"/>
        <v>13507937.640551437</v>
      </c>
      <c r="G119" s="523">
        <f t="shared" si="38"/>
        <v>13795789.106460527</v>
      </c>
      <c r="H119" s="526">
        <f t="shared" si="39"/>
        <v>2277621.2304681563</v>
      </c>
      <c r="I119" s="577">
        <f t="shared" si="40"/>
        <v>2277621.2304681563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</row>
    <row r="120" spans="2:16" ht="12.5">
      <c r="B120" s="195" t="str">
        <f t="shared" si="31"/>
        <v/>
      </c>
      <c r="C120" s="507">
        <f>IF(D93="","-",+C119+1)</f>
        <v>2037</v>
      </c>
      <c r="D120" s="374">
        <f>IF(F119+SUM(E$99:E119)=D$92,F119,D$92-SUM(E$99:E119))</f>
        <v>13507937.640551437</v>
      </c>
      <c r="E120" s="522">
        <f>IF(+J96&lt;F119,J96,D120)</f>
        <v>575702.93181818177</v>
      </c>
      <c r="F120" s="523">
        <f t="shared" si="37"/>
        <v>12932234.708733255</v>
      </c>
      <c r="G120" s="523">
        <f t="shared" si="38"/>
        <v>13220086.174642347</v>
      </c>
      <c r="H120" s="526">
        <f t="shared" si="39"/>
        <v>2206599.6059212168</v>
      </c>
      <c r="I120" s="577">
        <f t="shared" si="40"/>
        <v>2206599.6059212168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</row>
    <row r="121" spans="2:16" ht="12.5">
      <c r="B121" s="195" t="str">
        <f t="shared" si="31"/>
        <v/>
      </c>
      <c r="C121" s="507">
        <f>IF(D93="","-",+C120+1)</f>
        <v>2038</v>
      </c>
      <c r="D121" s="374">
        <f>IF(F120+SUM(E$99:E120)=D$92,F120,D$92-SUM(E$99:E120))</f>
        <v>12932234.708733255</v>
      </c>
      <c r="E121" s="522">
        <f>IF(+J96&lt;F120,J96,D121)</f>
        <v>575702.93181818177</v>
      </c>
      <c r="F121" s="523">
        <f t="shared" si="37"/>
        <v>12356531.776915073</v>
      </c>
      <c r="G121" s="523">
        <f t="shared" si="38"/>
        <v>12644383.242824163</v>
      </c>
      <c r="H121" s="526">
        <f t="shared" si="39"/>
        <v>2135577.9813742768</v>
      </c>
      <c r="I121" s="577">
        <f t="shared" si="40"/>
        <v>2135577.9813742768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</row>
    <row r="122" spans="2:16" ht="12.5">
      <c r="B122" s="195" t="str">
        <f t="shared" si="31"/>
        <v/>
      </c>
      <c r="C122" s="507">
        <f>IF(D93="","-",+C121+1)</f>
        <v>2039</v>
      </c>
      <c r="D122" s="374">
        <f>IF(F121+SUM(E$99:E121)=D$92,F121,D$92-SUM(E$99:E121))</f>
        <v>12356531.776915073</v>
      </c>
      <c r="E122" s="522">
        <f>IF(+J96&lt;F121,J96,D122)</f>
        <v>575702.93181818177</v>
      </c>
      <c r="F122" s="523">
        <f t="shared" si="37"/>
        <v>11780828.845096892</v>
      </c>
      <c r="G122" s="523">
        <f t="shared" si="38"/>
        <v>12068680.311005984</v>
      </c>
      <c r="H122" s="526">
        <f t="shared" si="39"/>
        <v>2064556.3568273373</v>
      </c>
      <c r="I122" s="577">
        <f t="shared" si="40"/>
        <v>2064556.3568273373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</row>
    <row r="123" spans="2:16" ht="12.5">
      <c r="B123" s="195" t="str">
        <f t="shared" si="31"/>
        <v/>
      </c>
      <c r="C123" s="507">
        <f>IF(D93="","-",+C122+1)</f>
        <v>2040</v>
      </c>
      <c r="D123" s="374">
        <f>IF(F122+SUM(E$99:E122)=D$92,F122,D$92-SUM(E$99:E122))</f>
        <v>11780828.845096892</v>
      </c>
      <c r="E123" s="522">
        <f>IF(+J96&lt;F122,J96,D123)</f>
        <v>575702.93181818177</v>
      </c>
      <c r="F123" s="523">
        <f t="shared" si="37"/>
        <v>11205125.91327871</v>
      </c>
      <c r="G123" s="523">
        <f t="shared" si="38"/>
        <v>11492977.3791878</v>
      </c>
      <c r="H123" s="526">
        <f t="shared" si="39"/>
        <v>1993534.7322803969</v>
      </c>
      <c r="I123" s="577">
        <f t="shared" si="40"/>
        <v>1993534.7322803969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</row>
    <row r="124" spans="2:16" ht="12.5">
      <c r="B124" s="195" t="str">
        <f t="shared" si="31"/>
        <v/>
      </c>
      <c r="C124" s="507">
        <f>IF(D93="","-",+C123+1)</f>
        <v>2041</v>
      </c>
      <c r="D124" s="374">
        <f>IF(F123+SUM(E$99:E123)=D$92,F123,D$92-SUM(E$99:E123))</f>
        <v>11205125.91327871</v>
      </c>
      <c r="E124" s="522">
        <f>IF(+J96&lt;F123,J96,D124)</f>
        <v>575702.93181818177</v>
      </c>
      <c r="F124" s="523">
        <f t="shared" si="37"/>
        <v>10629422.981460528</v>
      </c>
      <c r="G124" s="523">
        <f t="shared" si="38"/>
        <v>10917274.44736962</v>
      </c>
      <c r="H124" s="526">
        <f t="shared" si="39"/>
        <v>1922513.1077334573</v>
      </c>
      <c r="I124" s="577">
        <f t="shared" si="40"/>
        <v>1922513.1077334573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</row>
    <row r="125" spans="2:16" ht="12.5">
      <c r="B125" s="195" t="str">
        <f t="shared" si="31"/>
        <v/>
      </c>
      <c r="C125" s="507">
        <f>IF(D93="","-",+C124+1)</f>
        <v>2042</v>
      </c>
      <c r="D125" s="374">
        <f>IF(F124+SUM(E$99:E124)=D$92,F124,D$92-SUM(E$99:E124))</f>
        <v>10629422.981460528</v>
      </c>
      <c r="E125" s="522">
        <f>IF(+J96&lt;F124,J96,D125)</f>
        <v>575702.93181818177</v>
      </c>
      <c r="F125" s="523">
        <f t="shared" si="37"/>
        <v>10053720.049642347</v>
      </c>
      <c r="G125" s="523">
        <f t="shared" si="38"/>
        <v>10341571.515551437</v>
      </c>
      <c r="H125" s="526">
        <f t="shared" si="39"/>
        <v>1851491.4831865174</v>
      </c>
      <c r="I125" s="577">
        <f t="shared" si="40"/>
        <v>1851491.4831865174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</row>
    <row r="126" spans="2:16" ht="12.5">
      <c r="B126" s="195" t="str">
        <f t="shared" si="31"/>
        <v/>
      </c>
      <c r="C126" s="507">
        <f>IF(D93="","-",+C125+1)</f>
        <v>2043</v>
      </c>
      <c r="D126" s="374">
        <f>IF(F125+SUM(E$99:E125)=D$92,F125,D$92-SUM(E$99:E125))</f>
        <v>10053720.049642347</v>
      </c>
      <c r="E126" s="522">
        <f>IF(+J96&lt;F125,J96,D126)</f>
        <v>575702.93181818177</v>
      </c>
      <c r="F126" s="523">
        <f t="shared" si="37"/>
        <v>9478017.1178241652</v>
      </c>
      <c r="G126" s="523">
        <f t="shared" si="38"/>
        <v>9765868.5837332569</v>
      </c>
      <c r="H126" s="526">
        <f t="shared" si="39"/>
        <v>1780469.8586395779</v>
      </c>
      <c r="I126" s="577">
        <f t="shared" si="40"/>
        <v>1780469.8586395779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</row>
    <row r="127" spans="2:16" ht="12.5">
      <c r="B127" s="195" t="str">
        <f t="shared" si="31"/>
        <v/>
      </c>
      <c r="C127" s="507">
        <f>IF(D93="","-",+C126+1)</f>
        <v>2044</v>
      </c>
      <c r="D127" s="374">
        <f>IF(F126+SUM(E$99:E126)=D$92,F126,D$92-SUM(E$99:E126))</f>
        <v>9478017.1178241652</v>
      </c>
      <c r="E127" s="522">
        <f>IF(+J96&lt;F126,J96,D127)</f>
        <v>575702.93181818177</v>
      </c>
      <c r="F127" s="523">
        <f t="shared" si="37"/>
        <v>8902314.1860059835</v>
      </c>
      <c r="G127" s="523">
        <f t="shared" si="38"/>
        <v>9190165.6519150734</v>
      </c>
      <c r="H127" s="526">
        <f t="shared" si="39"/>
        <v>1709448.2340926379</v>
      </c>
      <c r="I127" s="577">
        <f t="shared" si="40"/>
        <v>1709448.2340926379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</row>
    <row r="128" spans="2:16" ht="12.5">
      <c r="B128" s="195" t="str">
        <f t="shared" si="31"/>
        <v/>
      </c>
      <c r="C128" s="507">
        <f>IF(D93="","-",+C127+1)</f>
        <v>2045</v>
      </c>
      <c r="D128" s="374">
        <f>IF(F127+SUM(E$99:E127)=D$92,F127,D$92-SUM(E$99:E127))</f>
        <v>8902314.1860059835</v>
      </c>
      <c r="E128" s="522">
        <f>IF(+J96&lt;F127,J96,D128)</f>
        <v>575702.93181818177</v>
      </c>
      <c r="F128" s="523">
        <f t="shared" si="37"/>
        <v>8326611.2541878019</v>
      </c>
      <c r="G128" s="523">
        <f t="shared" si="38"/>
        <v>8614462.7200968936</v>
      </c>
      <c r="H128" s="526">
        <f t="shared" si="39"/>
        <v>1638426.6095456979</v>
      </c>
      <c r="I128" s="577">
        <f t="shared" si="40"/>
        <v>1638426.6095456979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</row>
    <row r="129" spans="2:16" ht="12.5">
      <c r="B129" s="195" t="str">
        <f t="shared" si="31"/>
        <v/>
      </c>
      <c r="C129" s="507">
        <f>IF(D93="","-",+C128+1)</f>
        <v>2046</v>
      </c>
      <c r="D129" s="374">
        <f>IF(F128+SUM(E$99:E128)=D$92,F128,D$92-SUM(E$99:E128))</f>
        <v>8326611.2541878019</v>
      </c>
      <c r="E129" s="522">
        <f>IF(+J96&lt;F128,J96,D129)</f>
        <v>575702.93181818177</v>
      </c>
      <c r="F129" s="523">
        <f t="shared" si="37"/>
        <v>7750908.3223696202</v>
      </c>
      <c r="G129" s="523">
        <f t="shared" si="38"/>
        <v>8038759.788278711</v>
      </c>
      <c r="H129" s="526">
        <f t="shared" si="39"/>
        <v>1567404.9849987582</v>
      </c>
      <c r="I129" s="577">
        <f t="shared" si="40"/>
        <v>1567404.9849987582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</row>
    <row r="130" spans="2:16" ht="12.5">
      <c r="B130" s="195" t="str">
        <f t="shared" si="31"/>
        <v/>
      </c>
      <c r="C130" s="507">
        <f>IF(D93="","-",+C129+1)</f>
        <v>2047</v>
      </c>
      <c r="D130" s="374">
        <f>IF(F129+SUM(E$99:E129)=D$92,F129,D$92-SUM(E$99:E129))</f>
        <v>7750908.3223696202</v>
      </c>
      <c r="E130" s="522">
        <f>IF(+J96&lt;F129,J96,D130)</f>
        <v>575702.93181818177</v>
      </c>
      <c r="F130" s="523">
        <f t="shared" si="37"/>
        <v>7175205.3905514386</v>
      </c>
      <c r="G130" s="523">
        <f t="shared" si="38"/>
        <v>7463056.8564605294</v>
      </c>
      <c r="H130" s="526">
        <f t="shared" si="39"/>
        <v>1496383.3604518184</v>
      </c>
      <c r="I130" s="577">
        <f t="shared" si="40"/>
        <v>1496383.3604518184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</row>
    <row r="131" spans="2:16" ht="12.5">
      <c r="B131" s="195" t="str">
        <f t="shared" si="31"/>
        <v/>
      </c>
      <c r="C131" s="507">
        <f>IF(D93="","-",+C130+1)</f>
        <v>2048</v>
      </c>
      <c r="D131" s="374">
        <f>IF(F130+SUM(E$99:E130)=D$92,F130,D$92-SUM(E$99:E130))</f>
        <v>7175205.3905514386</v>
      </c>
      <c r="E131" s="522">
        <f>IF(+J96&lt;F130,J96,D131)</f>
        <v>575702.93181818177</v>
      </c>
      <c r="F131" s="523">
        <f t="shared" ref="F131:F154" si="41">+D131-E131</f>
        <v>6599502.4587332569</v>
      </c>
      <c r="G131" s="523">
        <f t="shared" ref="G131:G154" si="42">+(F131+D131)/2</f>
        <v>6887353.9246423477</v>
      </c>
      <c r="H131" s="526">
        <f t="shared" si="39"/>
        <v>1425361.7359048785</v>
      </c>
      <c r="I131" s="577">
        <f t="shared" si="40"/>
        <v>1425361.7359048785</v>
      </c>
      <c r="J131" s="514">
        <f t="shared" ref="J131:J154" si="43">+I541-H541</f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</row>
    <row r="132" spans="2:16" ht="12.5">
      <c r="B132" s="195" t="str">
        <f t="shared" si="31"/>
        <v/>
      </c>
      <c r="C132" s="507">
        <f>IF(D93="","-",+C131+1)</f>
        <v>2049</v>
      </c>
      <c r="D132" s="374">
        <f>IF(F131+SUM(E$99:E131)=D$92,F131,D$92-SUM(E$99:E131))</f>
        <v>6599502.4587332569</v>
      </c>
      <c r="E132" s="522">
        <f>IF(+J96&lt;F131,J96,D132)</f>
        <v>575702.93181818177</v>
      </c>
      <c r="F132" s="523">
        <f t="shared" si="41"/>
        <v>6023799.5269150753</v>
      </c>
      <c r="G132" s="523">
        <f t="shared" si="42"/>
        <v>6311650.9928241661</v>
      </c>
      <c r="H132" s="526">
        <f t="shared" si="39"/>
        <v>1354340.1113579387</v>
      </c>
      <c r="I132" s="577">
        <f t="shared" si="40"/>
        <v>1354340.1113579387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</row>
    <row r="133" spans="2:16" ht="12.5">
      <c r="B133" s="195" t="str">
        <f t="shared" si="31"/>
        <v/>
      </c>
      <c r="C133" s="507">
        <f>IF(D93="","-",+C132+1)</f>
        <v>2050</v>
      </c>
      <c r="D133" s="374">
        <f>IF(F132+SUM(E$99:E132)=D$92,F132,D$92-SUM(E$99:E132))</f>
        <v>6023799.5269150753</v>
      </c>
      <c r="E133" s="522">
        <f>IF(+J96&lt;F132,J96,D133)</f>
        <v>575702.93181818177</v>
      </c>
      <c r="F133" s="523">
        <f t="shared" si="41"/>
        <v>5448096.5950968936</v>
      </c>
      <c r="G133" s="523">
        <f t="shared" si="42"/>
        <v>5735948.0610059844</v>
      </c>
      <c r="H133" s="526">
        <f t="shared" si="39"/>
        <v>1283318.486810999</v>
      </c>
      <c r="I133" s="577">
        <f t="shared" si="40"/>
        <v>1283318.486810999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</row>
    <row r="134" spans="2:16" ht="12.5">
      <c r="B134" s="195" t="str">
        <f t="shared" si="31"/>
        <v/>
      </c>
      <c r="C134" s="507">
        <f>IF(D93="","-",+C133+1)</f>
        <v>2051</v>
      </c>
      <c r="D134" s="374">
        <f>IF(F133+SUM(E$99:E133)=D$92,F133,D$92-SUM(E$99:E133))</f>
        <v>5448096.5950968936</v>
      </c>
      <c r="E134" s="522">
        <f>IF(+J96&lt;F133,J96,D134)</f>
        <v>575702.93181818177</v>
      </c>
      <c r="F134" s="523">
        <f t="shared" si="41"/>
        <v>4872393.663278712</v>
      </c>
      <c r="G134" s="523">
        <f t="shared" si="42"/>
        <v>5160245.1291878028</v>
      </c>
      <c r="H134" s="526">
        <f t="shared" si="39"/>
        <v>1212296.862264059</v>
      </c>
      <c r="I134" s="577">
        <f t="shared" si="40"/>
        <v>1212296.862264059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</row>
    <row r="135" spans="2:16" ht="12.5">
      <c r="B135" s="195" t="str">
        <f t="shared" si="31"/>
        <v/>
      </c>
      <c r="C135" s="507">
        <f>IF(D93="","-",+C134+1)</f>
        <v>2052</v>
      </c>
      <c r="D135" s="374">
        <f>IF(F134+SUM(E$99:E134)=D$92,F134,D$92-SUM(E$99:E134))</f>
        <v>4872393.663278712</v>
      </c>
      <c r="E135" s="522">
        <f>IF(+J96&lt;F134,J96,D135)</f>
        <v>575702.93181818177</v>
      </c>
      <c r="F135" s="523">
        <f t="shared" si="41"/>
        <v>4296690.7314605303</v>
      </c>
      <c r="G135" s="523">
        <f t="shared" si="42"/>
        <v>4584542.1973696211</v>
      </c>
      <c r="H135" s="526">
        <f t="shared" si="39"/>
        <v>1141275.237717119</v>
      </c>
      <c r="I135" s="577">
        <f t="shared" si="40"/>
        <v>1141275.237717119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</row>
    <row r="136" spans="2:16" ht="12.5">
      <c r="B136" s="195" t="str">
        <f t="shared" si="31"/>
        <v/>
      </c>
      <c r="C136" s="507">
        <f>IF(D93="","-",+C135+1)</f>
        <v>2053</v>
      </c>
      <c r="D136" s="374">
        <f>IF(F135+SUM(E$99:E135)=D$92,F135,D$92-SUM(E$99:E135))</f>
        <v>4296690.7314605303</v>
      </c>
      <c r="E136" s="522">
        <f>IF(+J96&lt;F135,J96,D136)</f>
        <v>575702.93181818177</v>
      </c>
      <c r="F136" s="523">
        <f t="shared" si="41"/>
        <v>3720987.7996423487</v>
      </c>
      <c r="G136" s="523">
        <f t="shared" si="42"/>
        <v>4008839.2655514395</v>
      </c>
      <c r="H136" s="526">
        <f t="shared" si="39"/>
        <v>1070253.6131701793</v>
      </c>
      <c r="I136" s="577">
        <f t="shared" si="40"/>
        <v>1070253.6131701793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</row>
    <row r="137" spans="2:16" ht="12.5">
      <c r="B137" s="195" t="str">
        <f t="shared" si="31"/>
        <v/>
      </c>
      <c r="C137" s="507">
        <f>IF(D93="","-",+C136+1)</f>
        <v>2054</v>
      </c>
      <c r="D137" s="374">
        <f>IF(F136+SUM(E$99:E136)=D$92,F136,D$92-SUM(E$99:E136))</f>
        <v>3720987.7996423487</v>
      </c>
      <c r="E137" s="522">
        <f>IF(+J96&lt;F136,J96,D137)</f>
        <v>575702.93181818177</v>
      </c>
      <c r="F137" s="523">
        <f t="shared" si="41"/>
        <v>3145284.867824167</v>
      </c>
      <c r="G137" s="523">
        <f t="shared" si="42"/>
        <v>3433136.3337332578</v>
      </c>
      <c r="H137" s="526">
        <f t="shared" si="39"/>
        <v>999231.98862323957</v>
      </c>
      <c r="I137" s="577">
        <f t="shared" si="40"/>
        <v>999231.98862323957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</row>
    <row r="138" spans="2:16" ht="12.5">
      <c r="B138" s="195" t="str">
        <f t="shared" si="31"/>
        <v/>
      </c>
      <c r="C138" s="507">
        <f>IF(D93="","-",+C137+1)</f>
        <v>2055</v>
      </c>
      <c r="D138" s="374">
        <f>IF(F137+SUM(E$99:E137)=D$92,F137,D$92-SUM(E$99:E137))</f>
        <v>3145284.867824167</v>
      </c>
      <c r="E138" s="522">
        <f>IF(+J96&lt;F137,J96,D138)</f>
        <v>575702.93181818177</v>
      </c>
      <c r="F138" s="523">
        <f t="shared" si="41"/>
        <v>2569581.9360059854</v>
      </c>
      <c r="G138" s="523">
        <f t="shared" si="42"/>
        <v>2857433.4019150762</v>
      </c>
      <c r="H138" s="526">
        <f t="shared" si="39"/>
        <v>928210.36407629971</v>
      </c>
      <c r="I138" s="577">
        <f t="shared" si="40"/>
        <v>928210.36407629971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</row>
    <row r="139" spans="2:16" ht="12.5">
      <c r="B139" s="195" t="str">
        <f t="shared" si="31"/>
        <v/>
      </c>
      <c r="C139" s="507">
        <f>IF(D93="","-",+C138+1)</f>
        <v>2056</v>
      </c>
      <c r="D139" s="374">
        <f>IF(F138+SUM(E$99:E138)=D$92,F138,D$92-SUM(E$99:E138))</f>
        <v>2569581.9360059854</v>
      </c>
      <c r="E139" s="522">
        <f>IF(+J96&lt;F138,J96,D139)</f>
        <v>575702.93181818177</v>
      </c>
      <c r="F139" s="523">
        <f t="shared" si="41"/>
        <v>1993879.0041878037</v>
      </c>
      <c r="G139" s="523">
        <f t="shared" si="42"/>
        <v>2281730.4700968945</v>
      </c>
      <c r="H139" s="526">
        <f t="shared" si="39"/>
        <v>857188.73952935985</v>
      </c>
      <c r="I139" s="577">
        <f t="shared" si="40"/>
        <v>857188.73952935985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</row>
    <row r="140" spans="2:16" ht="12.5">
      <c r="B140" s="195" t="str">
        <f t="shared" si="31"/>
        <v/>
      </c>
      <c r="C140" s="507">
        <f>IF(D93="","-",+C139+1)</f>
        <v>2057</v>
      </c>
      <c r="D140" s="374">
        <f>IF(F139+SUM(E$99:E139)=D$92,F139,D$92-SUM(E$99:E139))</f>
        <v>1993879.0041878037</v>
      </c>
      <c r="E140" s="522">
        <f>IF(+J96&lt;F139,J96,D140)</f>
        <v>575702.93181818177</v>
      </c>
      <c r="F140" s="523">
        <f t="shared" si="41"/>
        <v>1418176.0723696221</v>
      </c>
      <c r="G140" s="523">
        <f t="shared" si="42"/>
        <v>1706027.5382787129</v>
      </c>
      <c r="H140" s="526">
        <f t="shared" si="39"/>
        <v>786167.11498242011</v>
      </c>
      <c r="I140" s="577">
        <f t="shared" si="40"/>
        <v>786167.11498242011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</row>
    <row r="141" spans="2:16" ht="12.5">
      <c r="B141" s="195" t="str">
        <f t="shared" si="31"/>
        <v/>
      </c>
      <c r="C141" s="507">
        <f>IF(D93="","-",+C140+1)</f>
        <v>2058</v>
      </c>
      <c r="D141" s="374">
        <f>IF(F140+SUM(E$99:E140)=D$92,F140,D$92-SUM(E$99:E140))</f>
        <v>1418176.0723696221</v>
      </c>
      <c r="E141" s="522">
        <f>IF(+J96&lt;F140,J96,D141)</f>
        <v>575702.93181818177</v>
      </c>
      <c r="F141" s="523">
        <f t="shared" si="41"/>
        <v>842473.1405514403</v>
      </c>
      <c r="G141" s="523">
        <f t="shared" si="42"/>
        <v>1130324.6064605312</v>
      </c>
      <c r="H141" s="526">
        <f t="shared" si="39"/>
        <v>715145.49043548026</v>
      </c>
      <c r="I141" s="577">
        <f t="shared" si="40"/>
        <v>715145.49043548026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</row>
    <row r="142" spans="2:16" ht="12.5">
      <c r="B142" s="195" t="str">
        <f t="shared" si="31"/>
        <v/>
      </c>
      <c r="C142" s="507">
        <f>IF(D93="","-",+C141+1)</f>
        <v>2059</v>
      </c>
      <c r="D142" s="374">
        <f>IF(F141+SUM(E$99:E141)=D$92,F141,D$92-SUM(E$99:E141))</f>
        <v>842473.1405514403</v>
      </c>
      <c r="E142" s="522">
        <f>IF(+J96&lt;F141,J96,D142)</f>
        <v>575702.93181818177</v>
      </c>
      <c r="F142" s="523">
        <f t="shared" si="41"/>
        <v>266770.20873325854</v>
      </c>
      <c r="G142" s="523">
        <f t="shared" si="42"/>
        <v>554621.67464234936</v>
      </c>
      <c r="H142" s="526">
        <f t="shared" si="39"/>
        <v>644123.8658885404</v>
      </c>
      <c r="I142" s="577">
        <f t="shared" si="40"/>
        <v>644123.8658885404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</row>
    <row r="143" spans="2:16" ht="12.5">
      <c r="B143" s="195" t="str">
        <f t="shared" si="31"/>
        <v/>
      </c>
      <c r="C143" s="507">
        <f>IF(D93="","-",+C142+1)</f>
        <v>2060</v>
      </c>
      <c r="D143" s="374">
        <f>IF(F142+SUM(E$99:E142)=D$92,F142,D$92-SUM(E$99:E142))</f>
        <v>266770.20873325854</v>
      </c>
      <c r="E143" s="522">
        <f>IF(+J96&lt;F142,J96,D143)</f>
        <v>266770.20873325854</v>
      </c>
      <c r="F143" s="523">
        <f t="shared" si="41"/>
        <v>0</v>
      </c>
      <c r="G143" s="523">
        <f t="shared" si="42"/>
        <v>133385.10436662927</v>
      </c>
      <c r="H143" s="526">
        <f t="shared" si="39"/>
        <v>283225.26963170286</v>
      </c>
      <c r="I143" s="577">
        <f t="shared" si="40"/>
        <v>283225.26963170286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</row>
    <row r="144" spans="2:16" ht="12.5">
      <c r="B144" s="195" t="str">
        <f t="shared" si="3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</row>
    <row r="145" spans="2:16" ht="12.5">
      <c r="B145" s="195" t="str">
        <f t="shared" si="3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</row>
    <row r="146" spans="2:16" ht="12.5">
      <c r="B146" s="195" t="str">
        <f t="shared" si="3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</row>
    <row r="147" spans="2:16" ht="12.5">
      <c r="B147" s="195" t="str">
        <f t="shared" si="3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</row>
    <row r="148" spans="2:16" ht="12.5">
      <c r="B148" s="195" t="str">
        <f t="shared" si="3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</row>
    <row r="149" spans="2:16" ht="12.5">
      <c r="B149" s="195" t="str">
        <f t="shared" si="3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</row>
    <row r="150" spans="2:16" ht="12.5">
      <c r="B150" s="195" t="str">
        <f t="shared" si="3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</row>
    <row r="151" spans="2:16" ht="12.5">
      <c r="B151" s="195" t="str">
        <f t="shared" si="3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</row>
    <row r="152" spans="2:16" ht="12.5">
      <c r="B152" s="195" t="str">
        <f t="shared" si="3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</row>
    <row r="153" spans="2:16" ht="12.5">
      <c r="B153" s="195" t="str">
        <f t="shared" si="3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</row>
    <row r="154" spans="2:16" ht="13" thickBot="1">
      <c r="B154" s="195" t="str">
        <f t="shared" si="3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</row>
    <row r="155" spans="2:16" ht="12.5">
      <c r="C155" s="374" t="s">
        <v>78</v>
      </c>
      <c r="D155" s="375"/>
      <c r="E155" s="375">
        <f>SUM(E99:E154)</f>
        <v>25330929.000000011</v>
      </c>
      <c r="F155" s="375"/>
      <c r="G155" s="375"/>
      <c r="H155" s="375">
        <f>SUM(H99:H154)</f>
        <v>92466836.133343101</v>
      </c>
      <c r="I155" s="375">
        <f>SUM(I99:I154)</f>
        <v>92466836.133343101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topLeftCell="A1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2043968.3596137073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2043968.3596137073</v>
      </c>
      <c r="O6" s="269"/>
      <c r="P6" s="269"/>
    </row>
    <row r="7" spans="1:16" ht="13.5" thickBot="1">
      <c r="C7" s="467" t="s">
        <v>48</v>
      </c>
      <c r="D7" s="624" t="s">
        <v>362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405</v>
      </c>
      <c r="F9" s="478"/>
      <c r="G9" s="672" t="s">
        <v>573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398432.65116279072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v>2016</v>
      </c>
      <c r="D17" s="631">
        <v>9636181</v>
      </c>
      <c r="E17" s="631">
        <v>0.12709409892825937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 t="shared" ref="L18:L23" si="6"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 t="shared" si="6"/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 t="shared" si="6"/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 t="shared" si="6"/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 t="shared" si="6"/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15148591.22068971</v>
      </c>
      <c r="E23" s="656">
        <v>407919.14285714284</v>
      </c>
      <c r="F23" s="651">
        <v>14740672.077832567</v>
      </c>
      <c r="G23" s="650">
        <v>2088354.751908463</v>
      </c>
      <c r="H23" s="657">
        <v>2088354.751908463</v>
      </c>
      <c r="I23" s="511">
        <f t="shared" si="0"/>
        <v>0</v>
      </c>
      <c r="J23" s="511"/>
      <c r="K23" s="518">
        <f t="shared" ref="K23" si="8">+G23</f>
        <v>2088354.751908463</v>
      </c>
      <c r="L23" s="519">
        <f t="shared" si="6"/>
        <v>0</v>
      </c>
      <c r="M23" s="518">
        <f t="shared" ref="M23" si="9">+H23</f>
        <v>2088354.751908463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651">
        <v>14740672.077832567</v>
      </c>
      <c r="E24" s="656">
        <v>407919.14285714284</v>
      </c>
      <c r="F24" s="651">
        <v>14332752.934975423</v>
      </c>
      <c r="G24" s="650">
        <v>2244295.3415744328</v>
      </c>
      <c r="H24" s="657">
        <v>2244295.3415744328</v>
      </c>
      <c r="I24" s="511">
        <f t="shared" si="0"/>
        <v>0</v>
      </c>
      <c r="J24" s="511"/>
      <c r="K24" s="518">
        <f t="shared" ref="K24" si="10">+G24</f>
        <v>2244295.3415744328</v>
      </c>
      <c r="L24" s="519">
        <f t="shared" ref="L24" si="11">IF(K24&lt;&gt;0,+G24-K24,0)</f>
        <v>0</v>
      </c>
      <c r="M24" s="518">
        <f t="shared" ref="M24" si="12">+H24</f>
        <v>2244295.3415744328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51">
        <v>14332752.934975423</v>
      </c>
      <c r="E25" s="656">
        <v>389377.36363636365</v>
      </c>
      <c r="F25" s="651">
        <v>13943375.57133906</v>
      </c>
      <c r="G25" s="650">
        <v>2079259.6309567015</v>
      </c>
      <c r="H25" s="657">
        <v>2079259.6309567015</v>
      </c>
      <c r="I25" s="511">
        <f t="shared" si="0"/>
        <v>0</v>
      </c>
      <c r="J25" s="511"/>
      <c r="K25" s="518">
        <f t="shared" ref="K25" si="15">+G25</f>
        <v>2079259.6309567015</v>
      </c>
      <c r="L25" s="519">
        <f t="shared" ref="L25" si="16">IF(K25&lt;&gt;0,+G25-K25,0)</f>
        <v>0</v>
      </c>
      <c r="M25" s="518">
        <f t="shared" ref="M25" si="17">+H25</f>
        <v>2079259.6309567015</v>
      </c>
      <c r="N25" s="514">
        <f t="shared" ref="N25" si="18">IF(M25&lt;&gt;0,+H25-M25,0)</f>
        <v>0</v>
      </c>
      <c r="O25" s="514">
        <f t="shared" ref="O25" si="19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13943375.57133906</v>
      </c>
      <c r="E26" s="522">
        <f>IF(+I14&lt;F25,I14,D26)</f>
        <v>398432.65116279072</v>
      </c>
      <c r="F26" s="523">
        <f t="shared" ref="F26:F72" si="20">+D26-E26</f>
        <v>13544942.920176269</v>
      </c>
      <c r="G26" s="524">
        <f t="shared" ref="G26:G49" si="21">+I$12*((D26+F26)/2)+E26</f>
        <v>2043968.3596137073</v>
      </c>
      <c r="H26" s="491">
        <f t="shared" ref="H26:H49" si="22">+I$13*((D26+F26)/2)+E26</f>
        <v>2043968.3596137073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13544942.920176269</v>
      </c>
      <c r="E27" s="522">
        <f>IF(+I14&lt;F26,I14,D27)</f>
        <v>398432.65116279072</v>
      </c>
      <c r="F27" s="523">
        <f t="shared" si="20"/>
        <v>13146510.269013479</v>
      </c>
      <c r="G27" s="524">
        <f t="shared" si="21"/>
        <v>1996265.5395882837</v>
      </c>
      <c r="H27" s="491">
        <f t="shared" si="22"/>
        <v>1996265.5395882837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13146510.269013479</v>
      </c>
      <c r="E28" s="522">
        <f>IF(+I14&lt;F27,I14,D28)</f>
        <v>398432.65116279072</v>
      </c>
      <c r="F28" s="523">
        <f t="shared" si="20"/>
        <v>12748077.617850689</v>
      </c>
      <c r="G28" s="524">
        <f t="shared" si="21"/>
        <v>1948562.7195628602</v>
      </c>
      <c r="H28" s="491">
        <f t="shared" si="22"/>
        <v>1948562.7195628602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12748077.617850689</v>
      </c>
      <c r="E29" s="522">
        <f>IF(+I14&lt;F28,I14,D29)</f>
        <v>398432.65116279072</v>
      </c>
      <c r="F29" s="523">
        <f t="shared" si="20"/>
        <v>12349644.966687899</v>
      </c>
      <c r="G29" s="524">
        <f t="shared" si="21"/>
        <v>1900859.8995374367</v>
      </c>
      <c r="H29" s="491">
        <f t="shared" si="22"/>
        <v>1900859.8995374367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12349644.966687899</v>
      </c>
      <c r="E30" s="522">
        <f>IF(+I14&lt;F29,I14,D30)</f>
        <v>398432.65116279072</v>
      </c>
      <c r="F30" s="523">
        <f t="shared" si="20"/>
        <v>11951212.315525109</v>
      </c>
      <c r="G30" s="524">
        <f t="shared" si="21"/>
        <v>1853157.0795120131</v>
      </c>
      <c r="H30" s="491">
        <f t="shared" si="22"/>
        <v>1853157.0795120131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11951212.315525109</v>
      </c>
      <c r="E31" s="522">
        <f>IF(+I14&lt;F30,I14,D31)</f>
        <v>398432.65116279072</v>
      </c>
      <c r="F31" s="523">
        <f t="shared" si="20"/>
        <v>11552779.664362319</v>
      </c>
      <c r="G31" s="524">
        <f t="shared" si="21"/>
        <v>1805454.2594865896</v>
      </c>
      <c r="H31" s="491">
        <f t="shared" si="22"/>
        <v>1805454.2594865896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11552779.664362319</v>
      </c>
      <c r="E32" s="522">
        <f>IF(+I14&lt;F31,I14,D32)</f>
        <v>398432.65116279072</v>
      </c>
      <c r="F32" s="523">
        <f t="shared" si="20"/>
        <v>11154347.013199529</v>
      </c>
      <c r="G32" s="524">
        <f t="shared" si="21"/>
        <v>1757751.439461166</v>
      </c>
      <c r="H32" s="491">
        <f t="shared" si="22"/>
        <v>1757751.439461166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11154347.013199529</v>
      </c>
      <c r="E33" s="522">
        <f>IF(+I14&lt;F32,I14,D33)</f>
        <v>398432.65116279072</v>
      </c>
      <c r="F33" s="523">
        <f t="shared" si="20"/>
        <v>10755914.362036739</v>
      </c>
      <c r="G33" s="524">
        <f t="shared" si="21"/>
        <v>1710048.6194357425</v>
      </c>
      <c r="H33" s="491">
        <f t="shared" si="22"/>
        <v>1710048.6194357425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10755914.362036739</v>
      </c>
      <c r="E34" s="522">
        <f>IF(+I14&lt;F33,I14,D34)</f>
        <v>398432.65116279072</v>
      </c>
      <c r="F34" s="523">
        <f t="shared" si="20"/>
        <v>10357481.710873948</v>
      </c>
      <c r="G34" s="524">
        <f t="shared" si="21"/>
        <v>1662345.799410319</v>
      </c>
      <c r="H34" s="491">
        <f t="shared" si="22"/>
        <v>1662345.799410319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10357481.710873948</v>
      </c>
      <c r="E35" s="522">
        <f>IF(+I14&lt;F34,I14,D35)</f>
        <v>398432.65116279072</v>
      </c>
      <c r="F35" s="523">
        <f t="shared" si="20"/>
        <v>9959049.0597111583</v>
      </c>
      <c r="G35" s="524">
        <f t="shared" si="21"/>
        <v>1614642.9793848954</v>
      </c>
      <c r="H35" s="491">
        <f t="shared" si="22"/>
        <v>1614642.9793848954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9959049.0597111583</v>
      </c>
      <c r="E36" s="522">
        <f>IF(+I14&lt;F35,I14,D36)</f>
        <v>398432.65116279072</v>
      </c>
      <c r="F36" s="523">
        <f t="shared" si="20"/>
        <v>9560616.4085483681</v>
      </c>
      <c r="G36" s="524">
        <f t="shared" si="21"/>
        <v>1566940.1593594719</v>
      </c>
      <c r="H36" s="491">
        <f t="shared" si="22"/>
        <v>1566940.1593594719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9560616.4085483681</v>
      </c>
      <c r="E37" s="522">
        <f>IF(+I14&lt;F36,I14,D37)</f>
        <v>398432.65116279072</v>
      </c>
      <c r="F37" s="523">
        <f t="shared" si="20"/>
        <v>9162183.757385578</v>
      </c>
      <c r="G37" s="524">
        <f t="shared" si="21"/>
        <v>1519237.3393340483</v>
      </c>
      <c r="H37" s="491">
        <f t="shared" si="22"/>
        <v>1519237.3393340483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9162183.757385578</v>
      </c>
      <c r="E38" s="522">
        <f>IF(+I14&lt;F37,I14,D38)</f>
        <v>398432.65116279072</v>
      </c>
      <c r="F38" s="523">
        <f t="shared" si="20"/>
        <v>8763751.1062227879</v>
      </c>
      <c r="G38" s="524">
        <f t="shared" si="21"/>
        <v>1471534.5193086248</v>
      </c>
      <c r="H38" s="491">
        <f t="shared" si="22"/>
        <v>1471534.5193086248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8763751.1062227879</v>
      </c>
      <c r="E39" s="522">
        <f>IF(+I14&lt;F38,I14,D39)</f>
        <v>398432.65116279072</v>
      </c>
      <c r="F39" s="523">
        <f t="shared" si="20"/>
        <v>8365318.4550599968</v>
      </c>
      <c r="G39" s="524">
        <f t="shared" si="21"/>
        <v>1423831.6992832012</v>
      </c>
      <c r="H39" s="491">
        <f t="shared" si="22"/>
        <v>1423831.6992832012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8365318.4550599968</v>
      </c>
      <c r="E40" s="522">
        <f>IF(+I14&lt;F39,I14,D40)</f>
        <v>398432.65116279072</v>
      </c>
      <c r="F40" s="523">
        <f t="shared" si="20"/>
        <v>7966885.8038972057</v>
      </c>
      <c r="G40" s="524">
        <f t="shared" si="21"/>
        <v>1376128.8792577777</v>
      </c>
      <c r="H40" s="491">
        <f t="shared" si="22"/>
        <v>1376128.8792577777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7966885.8038972057</v>
      </c>
      <c r="E41" s="522">
        <f>IF(+I14&lt;F40,I14,D41)</f>
        <v>398432.65116279072</v>
      </c>
      <c r="F41" s="523">
        <f t="shared" si="20"/>
        <v>7568453.1527344147</v>
      </c>
      <c r="G41" s="524">
        <f t="shared" si="21"/>
        <v>1328426.0592323537</v>
      </c>
      <c r="H41" s="491">
        <f t="shared" si="22"/>
        <v>1328426.0592323537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7568453.1527344147</v>
      </c>
      <c r="E42" s="522">
        <f>IF(+I14&lt;F41,I14,D42)</f>
        <v>398432.65116279072</v>
      </c>
      <c r="F42" s="523">
        <f t="shared" si="20"/>
        <v>7170020.5015716236</v>
      </c>
      <c r="G42" s="524">
        <f t="shared" si="21"/>
        <v>1280723.2392069302</v>
      </c>
      <c r="H42" s="491">
        <f t="shared" si="22"/>
        <v>1280723.2392069302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7170020.5015716236</v>
      </c>
      <c r="E43" s="522">
        <f>IF(+I14&lt;F42,I14,D43)</f>
        <v>398432.65116279072</v>
      </c>
      <c r="F43" s="523">
        <f t="shared" si="20"/>
        <v>6771587.8504088325</v>
      </c>
      <c r="G43" s="524">
        <f t="shared" si="21"/>
        <v>1233020.4191815066</v>
      </c>
      <c r="H43" s="491">
        <f t="shared" si="22"/>
        <v>1233020.4191815066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6771587.8504088325</v>
      </c>
      <c r="E44" s="522">
        <f>IF(+I14&lt;F43,I14,D44)</f>
        <v>398432.65116279072</v>
      </c>
      <c r="F44" s="523">
        <f t="shared" si="20"/>
        <v>6373155.1992460415</v>
      </c>
      <c r="G44" s="524">
        <f t="shared" si="21"/>
        <v>1185317.5991560831</v>
      </c>
      <c r="H44" s="491">
        <f t="shared" si="22"/>
        <v>1185317.5991560831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6373155.1992460415</v>
      </c>
      <c r="E45" s="522">
        <f>IF(+I14&lt;F44,I14,D45)</f>
        <v>398432.65116279072</v>
      </c>
      <c r="F45" s="523">
        <f t="shared" si="20"/>
        <v>5974722.5480832504</v>
      </c>
      <c r="G45" s="524">
        <f t="shared" si="21"/>
        <v>1137614.7791306593</v>
      </c>
      <c r="H45" s="491">
        <f t="shared" si="22"/>
        <v>1137614.7791306593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5974722.5480832504</v>
      </c>
      <c r="E46" s="522">
        <f>IF(+I14&lt;F45,I14,D46)</f>
        <v>398432.65116279072</v>
      </c>
      <c r="F46" s="523">
        <f t="shared" si="20"/>
        <v>5576289.8969204593</v>
      </c>
      <c r="G46" s="524">
        <f t="shared" si="21"/>
        <v>1089911.9591052358</v>
      </c>
      <c r="H46" s="491">
        <f t="shared" si="22"/>
        <v>1089911.9591052358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5576289.8969204593</v>
      </c>
      <c r="E47" s="522">
        <f>IF(+I14&lt;F46,I14,D47)</f>
        <v>398432.65116279072</v>
      </c>
      <c r="F47" s="523">
        <f t="shared" si="20"/>
        <v>5177857.2457576683</v>
      </c>
      <c r="G47" s="524">
        <f t="shared" si="21"/>
        <v>1042209.139079812</v>
      </c>
      <c r="H47" s="491">
        <f t="shared" si="22"/>
        <v>1042209.139079812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5177857.2457576683</v>
      </c>
      <c r="E48" s="522">
        <f>IF(+I14&lt;F47,I14,D48)</f>
        <v>398432.65116279072</v>
      </c>
      <c r="F48" s="523">
        <f t="shared" si="20"/>
        <v>4779424.5945948772</v>
      </c>
      <c r="G48" s="524">
        <f t="shared" si="21"/>
        <v>994506.31905438844</v>
      </c>
      <c r="H48" s="491">
        <f t="shared" si="22"/>
        <v>994506.31905438844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4779424.5945948772</v>
      </c>
      <c r="E49" s="522">
        <f>IF(+I14&lt;F48,I14,D49)</f>
        <v>398432.65116279072</v>
      </c>
      <c r="F49" s="523">
        <f t="shared" si="20"/>
        <v>4380991.9434320861</v>
      </c>
      <c r="G49" s="524">
        <f t="shared" si="21"/>
        <v>946803.49902896467</v>
      </c>
      <c r="H49" s="491">
        <f t="shared" si="22"/>
        <v>946803.49902896467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4380991.9434320861</v>
      </c>
      <c r="E50" s="522">
        <f>IF(+I14&lt;F49,I14,D50)</f>
        <v>398432.65116279072</v>
      </c>
      <c r="F50" s="523">
        <f t="shared" si="20"/>
        <v>3982559.2922692955</v>
      </c>
      <c r="G50" s="524">
        <f t="shared" ref="G50:G72" si="23">+I$12*((D50+F50)/2)+E50</f>
        <v>899100.67900354112</v>
      </c>
      <c r="H50" s="491">
        <f t="shared" ref="H50:H72" si="24">+I$13*((D50+F50)/2)+E50</f>
        <v>899100.67900354112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3982559.2922692955</v>
      </c>
      <c r="E51" s="522">
        <f>IF(+I14&lt;F50,I14,D51)</f>
        <v>398432.65116279072</v>
      </c>
      <c r="F51" s="523">
        <f t="shared" si="20"/>
        <v>3584126.6411065049</v>
      </c>
      <c r="G51" s="524">
        <f t="shared" si="23"/>
        <v>851397.85897811758</v>
      </c>
      <c r="H51" s="491">
        <f t="shared" si="24"/>
        <v>851397.85897811758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3584126.6411065049</v>
      </c>
      <c r="E52" s="522">
        <f>IF(+I14&lt;F51,I14,D52)</f>
        <v>398432.65116279072</v>
      </c>
      <c r="F52" s="523">
        <f t="shared" si="20"/>
        <v>3185693.9899437143</v>
      </c>
      <c r="G52" s="524">
        <f t="shared" si="23"/>
        <v>803695.03895269404</v>
      </c>
      <c r="H52" s="491">
        <f t="shared" si="24"/>
        <v>803695.03895269404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3185693.9899437143</v>
      </c>
      <c r="E53" s="522">
        <f>IF(+I14&lt;F52,I14,D53)</f>
        <v>398432.65116279072</v>
      </c>
      <c r="F53" s="523">
        <f t="shared" si="20"/>
        <v>2787261.3387809237</v>
      </c>
      <c r="G53" s="524">
        <f t="shared" si="23"/>
        <v>755992.21892727027</v>
      </c>
      <c r="H53" s="491">
        <f t="shared" si="24"/>
        <v>755992.21892727027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2787261.3387809237</v>
      </c>
      <c r="E54" s="522">
        <f>IF(+I14&lt;F53,I14,D54)</f>
        <v>398432.65116279072</v>
      </c>
      <c r="F54" s="523">
        <f t="shared" si="20"/>
        <v>2388828.6876181331</v>
      </c>
      <c r="G54" s="524">
        <f t="shared" si="23"/>
        <v>708289.39890184673</v>
      </c>
      <c r="H54" s="491">
        <f t="shared" si="24"/>
        <v>708289.39890184673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2388828.6876181331</v>
      </c>
      <c r="E55" s="522">
        <f>IF(+I14&lt;F54,I14,D55)</f>
        <v>398432.65116279072</v>
      </c>
      <c r="F55" s="523">
        <f t="shared" si="20"/>
        <v>1990396.0364553425</v>
      </c>
      <c r="G55" s="524">
        <f t="shared" si="23"/>
        <v>660586.57887642318</v>
      </c>
      <c r="H55" s="491">
        <f t="shared" si="24"/>
        <v>660586.57887642318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1990396.0364553425</v>
      </c>
      <c r="E56" s="522">
        <f>IF(+I14&lt;F55,I14,D56)</f>
        <v>398432.65116279072</v>
      </c>
      <c r="F56" s="523">
        <f t="shared" si="20"/>
        <v>1591963.3852925519</v>
      </c>
      <c r="G56" s="524">
        <f t="shared" si="23"/>
        <v>612883.75885099964</v>
      </c>
      <c r="H56" s="491">
        <f t="shared" si="24"/>
        <v>612883.75885099964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1591963.3852925519</v>
      </c>
      <c r="E57" s="522">
        <f>IF(+I14&lt;F56,I14,D57)</f>
        <v>398432.65116279072</v>
      </c>
      <c r="F57" s="523">
        <f t="shared" si="20"/>
        <v>1193530.7341297613</v>
      </c>
      <c r="G57" s="524">
        <f t="shared" si="23"/>
        <v>565180.93882557598</v>
      </c>
      <c r="H57" s="491">
        <f t="shared" si="24"/>
        <v>565180.93882557598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1193530.7341297613</v>
      </c>
      <c r="E58" s="522">
        <f>IF(+I14&lt;F57,I14,D58)</f>
        <v>398432.65116279072</v>
      </c>
      <c r="F58" s="523">
        <f t="shared" si="20"/>
        <v>795098.08296697063</v>
      </c>
      <c r="G58" s="524">
        <f t="shared" si="23"/>
        <v>517478.11880015244</v>
      </c>
      <c r="H58" s="491">
        <f t="shared" si="24"/>
        <v>517478.11880015244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795098.08296697063</v>
      </c>
      <c r="E59" s="522">
        <f>IF(+I14&lt;F58,I14,D59)</f>
        <v>398432.65116279072</v>
      </c>
      <c r="F59" s="523">
        <f t="shared" si="20"/>
        <v>396665.43180417991</v>
      </c>
      <c r="G59" s="524">
        <f t="shared" si="23"/>
        <v>469775.29877472878</v>
      </c>
      <c r="H59" s="491">
        <f t="shared" si="24"/>
        <v>469775.29877472878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396665.43180417991</v>
      </c>
      <c r="E60" s="522">
        <f>IF(+I14&lt;F59,I14,D60)</f>
        <v>396665.43180417991</v>
      </c>
      <c r="F60" s="523">
        <f t="shared" si="20"/>
        <v>0</v>
      </c>
      <c r="G60" s="524">
        <f t="shared" si="23"/>
        <v>420411.05060379306</v>
      </c>
      <c r="H60" s="491">
        <f t="shared" si="24"/>
        <v>420411.05060379306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3"/>
        <v>0</v>
      </c>
      <c r="H61" s="491">
        <f t="shared" si="2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3"/>
        <v>0</v>
      </c>
      <c r="H62" s="491">
        <f t="shared" si="2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3"/>
        <v>0</v>
      </c>
      <c r="H63" s="491">
        <f t="shared" si="2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3"/>
        <v>0</v>
      </c>
      <c r="H64" s="491">
        <f t="shared" si="2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3"/>
        <v>0</v>
      </c>
      <c r="H65" s="491">
        <f t="shared" si="2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3"/>
        <v>0</v>
      </c>
      <c r="H66" s="491">
        <f t="shared" si="2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3"/>
        <v>0</v>
      </c>
      <c r="H67" s="491">
        <f t="shared" si="2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3"/>
        <v>0</v>
      </c>
      <c r="H68" s="491">
        <f t="shared" si="2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3"/>
        <v>0</v>
      </c>
      <c r="H69" s="491">
        <f t="shared" si="2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3"/>
        <v>0</v>
      </c>
      <c r="H70" s="491">
        <f t="shared" si="2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3"/>
        <v>0</v>
      </c>
      <c r="H71" s="491">
        <f t="shared" si="2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3"/>
        <v>0</v>
      </c>
      <c r="H72" s="471">
        <f t="shared" si="2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17132603.999999993</v>
      </c>
      <c r="F73" s="375"/>
      <c r="G73" s="375">
        <f>SUM(G17:G72)</f>
        <v>61907217.798790686</v>
      </c>
      <c r="H73" s="375">
        <f>SUM(H17:H72)</f>
        <v>61907217.798790686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2244295.3415744328</v>
      </c>
      <c r="N87" s="546">
        <f>IF(J92&lt;D11,0,VLOOKUP(J92,C17:O72,11))</f>
        <v>2244295.3415744328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2189492.5181698394</v>
      </c>
      <c r="N88" s="550">
        <f>IF(J92&lt;D11,0,VLOOKUP(J92,C99:P154,7))</f>
        <v>2189492.5181698394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-54802.823404593393</v>
      </c>
      <c r="N89" s="555">
        <f>+N88-N87</f>
        <v>-54802.823404593393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389377.36363636365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25">+I99-H99</f>
        <v>0</v>
      </c>
      <c r="K99" s="514"/>
      <c r="L99" s="512">
        <f>+H99</f>
        <v>1328555.0538499958</v>
      </c>
      <c r="M99" s="513">
        <f t="shared" ref="M99:M130" si="26">IF(L99&lt;&gt;0,+H99-L99,0)</f>
        <v>0</v>
      </c>
      <c r="N99" s="512">
        <f>+I99</f>
        <v>1328555.0538499958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25"/>
        <v>0</v>
      </c>
      <c r="K100" s="514"/>
      <c r="L100" s="655">
        <f>+H100</f>
        <v>2163315.383026443</v>
      </c>
      <c r="M100" s="514">
        <f t="shared" si="26"/>
        <v>0</v>
      </c>
      <c r="N100" s="655">
        <f>+I100</f>
        <v>2163315.383026443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25"/>
        <v>0</v>
      </c>
      <c r="K101" s="514"/>
      <c r="L101" s="655">
        <f>+H101</f>
        <v>2134564.6762010739</v>
      </c>
      <c r="M101" s="514">
        <f t="shared" ref="M101:M102" si="30">IF(L101&lt;&gt;0,+H101-L101,0)</f>
        <v>0</v>
      </c>
      <c r="N101" s="655">
        <f>+I101</f>
        <v>2134564.6762010739</v>
      </c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25"/>
        <v>0</v>
      </c>
      <c r="K102" s="514"/>
      <c r="L102" s="655">
        <f>+H102</f>
        <v>2109329.5627079071</v>
      </c>
      <c r="M102" s="514">
        <f t="shared" si="30"/>
        <v>0</v>
      </c>
      <c r="N102" s="655">
        <f>+I102</f>
        <v>2109329.5627079071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2021</v>
      </c>
      <c r="D103" s="629">
        <v>15612251.307170542</v>
      </c>
      <c r="E103" s="630">
        <v>417868.39024390245</v>
      </c>
      <c r="F103" s="631">
        <v>15194382.916926639</v>
      </c>
      <c r="G103" s="631">
        <v>15403317.112048591</v>
      </c>
      <c r="H103" s="633">
        <v>2166364.0157775921</v>
      </c>
      <c r="I103" s="634">
        <v>2166364.0157775921</v>
      </c>
      <c r="J103" s="514">
        <f t="shared" si="25"/>
        <v>0</v>
      </c>
      <c r="K103" s="514"/>
      <c r="L103" s="655">
        <f>+H103</f>
        <v>2166364.0157775921</v>
      </c>
      <c r="M103" s="514">
        <f t="shared" ref="M103" si="31">IF(L103&lt;&gt;0,+H103-L103,0)</f>
        <v>0</v>
      </c>
      <c r="N103" s="655">
        <f>+I103</f>
        <v>2166364.0157775921</v>
      </c>
      <c r="O103" s="514">
        <f t="shared" ref="O103" si="32">IF(N103&lt;&gt;0,+I103-N103,0)</f>
        <v>0</v>
      </c>
      <c r="P103" s="514">
        <f t="shared" ref="P103" si="33">+O103-M103</f>
        <v>0</v>
      </c>
    </row>
    <row r="104" spans="1:16" ht="13">
      <c r="B104" s="195" t="str">
        <f t="shared" si="29"/>
        <v/>
      </c>
      <c r="C104" s="669">
        <f>IF(D93="","-",+C103+1)</f>
        <v>2022</v>
      </c>
      <c r="D104" s="374">
        <v>15194382.916926639</v>
      </c>
      <c r="E104" s="522">
        <v>407919.14285714284</v>
      </c>
      <c r="F104" s="523">
        <v>14786463.774069495</v>
      </c>
      <c r="G104" s="523">
        <v>14990423.345498066</v>
      </c>
      <c r="H104" s="526">
        <v>2168661.9353119493</v>
      </c>
      <c r="I104" s="577">
        <v>2168661.9353119493</v>
      </c>
      <c r="J104" s="514">
        <f t="shared" si="25"/>
        <v>0</v>
      </c>
      <c r="K104" s="514"/>
      <c r="L104" s="525"/>
      <c r="M104" s="514">
        <f t="shared" si="26"/>
        <v>0</v>
      </c>
      <c r="N104" s="525"/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2023</v>
      </c>
      <c r="D105" s="374">
        <f>IF(F104+SUM(E$99:E104)=D$92,F104,D$92-SUM(E$99:E104))</f>
        <v>14786463.774069495</v>
      </c>
      <c r="E105" s="522">
        <f>IF(+J96&lt;F104,J96,D105)</f>
        <v>389377.36363636365</v>
      </c>
      <c r="F105" s="523">
        <f t="shared" ref="F105:F154" si="34">+D105-E105</f>
        <v>14397086.410433132</v>
      </c>
      <c r="G105" s="523">
        <f t="shared" ref="G105:G154" si="35">+(F105+D105)/2</f>
        <v>14591775.092251314</v>
      </c>
      <c r="H105" s="526">
        <f t="shared" ref="H105:H154" si="36">+J$94*G105+E105</f>
        <v>2189492.5181698394</v>
      </c>
      <c r="I105" s="577">
        <f t="shared" ref="I105:I154" si="37">+J$95*G105+E105</f>
        <v>2189492.5181698394</v>
      </c>
      <c r="J105" s="514">
        <f t="shared" si="25"/>
        <v>0</v>
      </c>
      <c r="K105" s="514"/>
      <c r="L105" s="525"/>
      <c r="M105" s="514">
        <f t="shared" si="26"/>
        <v>0</v>
      </c>
      <c r="N105" s="525"/>
      <c r="O105" s="514">
        <f t="shared" si="27"/>
        <v>0</v>
      </c>
      <c r="P105" s="514">
        <f t="shared" si="28"/>
        <v>0</v>
      </c>
    </row>
    <row r="106" spans="1:16" ht="12.5">
      <c r="B106" s="195" t="str">
        <f t="shared" si="29"/>
        <v/>
      </c>
      <c r="C106" s="507">
        <f>IF(D93="","-",+C105+1)</f>
        <v>2024</v>
      </c>
      <c r="D106" s="374">
        <f>IF(F105+SUM(E$99:E105)=D$92,F105,D$92-SUM(E$99:E105))</f>
        <v>14397086.410433132</v>
      </c>
      <c r="E106" s="522">
        <f>IF(+J96&lt;F105,J96,D106)</f>
        <v>389377.36363636365</v>
      </c>
      <c r="F106" s="523">
        <f t="shared" si="34"/>
        <v>14007709.046796769</v>
      </c>
      <c r="G106" s="523">
        <f t="shared" si="35"/>
        <v>14202397.728614951</v>
      </c>
      <c r="H106" s="526">
        <f t="shared" si="36"/>
        <v>2141456.9578159573</v>
      </c>
      <c r="I106" s="577">
        <f t="shared" si="37"/>
        <v>2141456.9578159573</v>
      </c>
      <c r="J106" s="514">
        <f t="shared" si="25"/>
        <v>0</v>
      </c>
      <c r="K106" s="514"/>
      <c r="L106" s="525"/>
      <c r="M106" s="514">
        <f t="shared" si="26"/>
        <v>0</v>
      </c>
      <c r="N106" s="525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9"/>
        <v/>
      </c>
      <c r="C107" s="507">
        <f>IF(D93="","-",+C106+1)</f>
        <v>2025</v>
      </c>
      <c r="D107" s="374">
        <f>IF(F106+SUM(E$99:E106)=D$92,F106,D$92-SUM(E$99:E106))</f>
        <v>14007709.046796769</v>
      </c>
      <c r="E107" s="522">
        <f>IF(+J96&lt;F106,J96,D107)</f>
        <v>389377.36363636365</v>
      </c>
      <c r="F107" s="523">
        <f t="shared" si="34"/>
        <v>13618331.683160406</v>
      </c>
      <c r="G107" s="523">
        <f t="shared" si="35"/>
        <v>13813020.364978587</v>
      </c>
      <c r="H107" s="526">
        <f t="shared" si="36"/>
        <v>2093421.3974620756</v>
      </c>
      <c r="I107" s="577">
        <f t="shared" si="37"/>
        <v>2093421.3974620756</v>
      </c>
      <c r="J107" s="514">
        <f t="shared" si="25"/>
        <v>0</v>
      </c>
      <c r="K107" s="514"/>
      <c r="L107" s="525"/>
      <c r="M107" s="514">
        <f t="shared" si="26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2026</v>
      </c>
      <c r="D108" s="374">
        <f>IF(F107+SUM(E$99:E107)=D$92,F107,D$92-SUM(E$99:E107))</f>
        <v>13618331.683160406</v>
      </c>
      <c r="E108" s="522">
        <f>IF(+J96&lt;F107,J96,D108)</f>
        <v>389377.36363636365</v>
      </c>
      <c r="F108" s="523">
        <f t="shared" si="34"/>
        <v>13228954.319524042</v>
      </c>
      <c r="G108" s="523">
        <f t="shared" si="35"/>
        <v>13423643.001342224</v>
      </c>
      <c r="H108" s="526">
        <f t="shared" si="36"/>
        <v>2045385.8371081934</v>
      </c>
      <c r="I108" s="577">
        <f t="shared" si="37"/>
        <v>2045385.8371081934</v>
      </c>
      <c r="J108" s="514">
        <f t="shared" si="25"/>
        <v>0</v>
      </c>
      <c r="K108" s="514"/>
      <c r="L108" s="525"/>
      <c r="M108" s="514">
        <f t="shared" si="26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2027</v>
      </c>
      <c r="D109" s="374">
        <f>IF(F108+SUM(E$99:E108)=D$92,F108,D$92-SUM(E$99:E108))</f>
        <v>13228954.319524042</v>
      </c>
      <c r="E109" s="522">
        <f>IF(+J96&lt;F108,J96,D109)</f>
        <v>389377.36363636365</v>
      </c>
      <c r="F109" s="523">
        <f t="shared" si="34"/>
        <v>12839576.955887679</v>
      </c>
      <c r="G109" s="523">
        <f t="shared" si="35"/>
        <v>13034265.637705861</v>
      </c>
      <c r="H109" s="526">
        <f t="shared" si="36"/>
        <v>1997350.2767543118</v>
      </c>
      <c r="I109" s="577">
        <f t="shared" si="37"/>
        <v>1997350.2767543118</v>
      </c>
      <c r="J109" s="514">
        <f t="shared" si="25"/>
        <v>0</v>
      </c>
      <c r="K109" s="514"/>
      <c r="L109" s="525"/>
      <c r="M109" s="514">
        <f t="shared" si="26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2028</v>
      </c>
      <c r="D110" s="374">
        <f>IF(F109+SUM(E$99:E109)=D$92,F109,D$92-SUM(E$99:E109))</f>
        <v>12839576.955887679</v>
      </c>
      <c r="E110" s="522">
        <f>IF(+J96&lt;F109,J96,D110)</f>
        <v>389377.36363636365</v>
      </c>
      <c r="F110" s="523">
        <f t="shared" si="34"/>
        <v>12450199.592251316</v>
      </c>
      <c r="G110" s="523">
        <f t="shared" si="35"/>
        <v>12644888.274069497</v>
      </c>
      <c r="H110" s="526">
        <f t="shared" si="36"/>
        <v>1949314.7164004296</v>
      </c>
      <c r="I110" s="577">
        <f t="shared" si="37"/>
        <v>1949314.7164004296</v>
      </c>
      <c r="J110" s="514">
        <f t="shared" si="25"/>
        <v>0</v>
      </c>
      <c r="K110" s="514"/>
      <c r="L110" s="525"/>
      <c r="M110" s="514">
        <f t="shared" si="26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2029</v>
      </c>
      <c r="D111" s="374">
        <f>IF(F110+SUM(E$99:E110)=D$92,F110,D$92-SUM(E$99:E110))</f>
        <v>12450199.592251316</v>
      </c>
      <c r="E111" s="522">
        <f>IF(+J96&lt;F110,J96,D111)</f>
        <v>389377.36363636365</v>
      </c>
      <c r="F111" s="523">
        <f t="shared" si="34"/>
        <v>12060822.228614952</v>
      </c>
      <c r="G111" s="523">
        <f t="shared" si="35"/>
        <v>12255510.910433134</v>
      </c>
      <c r="H111" s="526">
        <f t="shared" si="36"/>
        <v>1901279.1560465475</v>
      </c>
      <c r="I111" s="577">
        <f t="shared" si="37"/>
        <v>1901279.1560465475</v>
      </c>
      <c r="J111" s="514">
        <f t="shared" si="25"/>
        <v>0</v>
      </c>
      <c r="K111" s="514"/>
      <c r="L111" s="525"/>
      <c r="M111" s="514">
        <f t="shared" si="26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2030</v>
      </c>
      <c r="D112" s="374">
        <f>IF(F111+SUM(E$99:E111)=D$92,F111,D$92-SUM(E$99:E111))</f>
        <v>12060822.228614952</v>
      </c>
      <c r="E112" s="522">
        <f>IF(+J96&lt;F111,J96,D112)</f>
        <v>389377.36363636365</v>
      </c>
      <c r="F112" s="523">
        <f t="shared" si="34"/>
        <v>11671444.864978589</v>
      </c>
      <c r="G112" s="523">
        <f t="shared" si="35"/>
        <v>11866133.546796771</v>
      </c>
      <c r="H112" s="526">
        <f t="shared" si="36"/>
        <v>1853243.5956926658</v>
      </c>
      <c r="I112" s="577">
        <f t="shared" si="37"/>
        <v>1853243.5956926658</v>
      </c>
      <c r="J112" s="514">
        <f t="shared" si="25"/>
        <v>0</v>
      </c>
      <c r="K112" s="514"/>
      <c r="L112" s="525"/>
      <c r="M112" s="514">
        <f t="shared" si="26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2031</v>
      </c>
      <c r="D113" s="374">
        <f>IF(F112+SUM(E$99:E112)=D$92,F112,D$92-SUM(E$99:E112))</f>
        <v>11671444.864978589</v>
      </c>
      <c r="E113" s="522">
        <f>IF(+J96&lt;F112,J96,D113)</f>
        <v>389377.36363636365</v>
      </c>
      <c r="F113" s="523">
        <f t="shared" si="34"/>
        <v>11282067.501342226</v>
      </c>
      <c r="G113" s="523">
        <f t="shared" si="35"/>
        <v>11476756.183160407</v>
      </c>
      <c r="H113" s="526">
        <f t="shared" si="36"/>
        <v>1805208.0353387836</v>
      </c>
      <c r="I113" s="577">
        <f t="shared" si="37"/>
        <v>1805208.0353387836</v>
      </c>
      <c r="J113" s="514">
        <f t="shared" si="25"/>
        <v>0</v>
      </c>
      <c r="K113" s="514"/>
      <c r="L113" s="525"/>
      <c r="M113" s="514">
        <f t="shared" si="26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2032</v>
      </c>
      <c r="D114" s="374">
        <f>IF(F113+SUM(E$99:E113)=D$92,F113,D$92-SUM(E$99:E113))</f>
        <v>11282067.501342226</v>
      </c>
      <c r="E114" s="522">
        <f>IF(+J96&lt;F113,J96,D114)</f>
        <v>389377.36363636365</v>
      </c>
      <c r="F114" s="523">
        <f t="shared" si="34"/>
        <v>10892690.137705863</v>
      </c>
      <c r="G114" s="523">
        <f t="shared" si="35"/>
        <v>11087378.819524044</v>
      </c>
      <c r="H114" s="526">
        <f t="shared" si="36"/>
        <v>1757172.474984902</v>
      </c>
      <c r="I114" s="577">
        <f t="shared" si="37"/>
        <v>1757172.474984902</v>
      </c>
      <c r="J114" s="514">
        <f t="shared" si="25"/>
        <v>0</v>
      </c>
      <c r="K114" s="514"/>
      <c r="L114" s="525"/>
      <c r="M114" s="514">
        <f t="shared" si="26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2033</v>
      </c>
      <c r="D115" s="374">
        <f>IF(F114+SUM(E$99:E114)=D$92,F114,D$92-SUM(E$99:E114))</f>
        <v>10892690.137705863</v>
      </c>
      <c r="E115" s="522">
        <f>IF(+J96&lt;F114,J96,D115)</f>
        <v>389377.36363636365</v>
      </c>
      <c r="F115" s="523">
        <f t="shared" si="34"/>
        <v>10503312.774069499</v>
      </c>
      <c r="G115" s="523">
        <f t="shared" si="35"/>
        <v>10698001.455887681</v>
      </c>
      <c r="H115" s="526">
        <f t="shared" si="36"/>
        <v>1709136.9146310198</v>
      </c>
      <c r="I115" s="577">
        <f t="shared" si="37"/>
        <v>1709136.9146310198</v>
      </c>
      <c r="J115" s="514">
        <f t="shared" si="25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2034</v>
      </c>
      <c r="D116" s="374">
        <f>IF(F115+SUM(E$99:E115)=D$92,F115,D$92-SUM(E$99:E115))</f>
        <v>10503312.774069499</v>
      </c>
      <c r="E116" s="522">
        <f>IF(+J96&lt;F115,J96,D116)</f>
        <v>389377.36363636365</v>
      </c>
      <c r="F116" s="523">
        <f t="shared" si="34"/>
        <v>10113935.410433136</v>
      </c>
      <c r="G116" s="523">
        <f t="shared" si="35"/>
        <v>10308624.092251318</v>
      </c>
      <c r="H116" s="526">
        <f t="shared" si="36"/>
        <v>1661101.3542771377</v>
      </c>
      <c r="I116" s="577">
        <f t="shared" si="37"/>
        <v>1661101.3542771377</v>
      </c>
      <c r="J116" s="514">
        <f t="shared" si="25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2035</v>
      </c>
      <c r="D117" s="374">
        <f>IF(F116+SUM(E$99:E116)=D$92,F116,D$92-SUM(E$99:E116))</f>
        <v>10113935.410433136</v>
      </c>
      <c r="E117" s="522">
        <f>IF(+J96&lt;F116,J96,D117)</f>
        <v>389377.36363636365</v>
      </c>
      <c r="F117" s="523">
        <f t="shared" si="34"/>
        <v>9724558.0467967726</v>
      </c>
      <c r="G117" s="523">
        <f t="shared" si="35"/>
        <v>9919246.7286149543</v>
      </c>
      <c r="H117" s="526">
        <f t="shared" si="36"/>
        <v>1613065.793923256</v>
      </c>
      <c r="I117" s="577">
        <f t="shared" si="37"/>
        <v>1613065.793923256</v>
      </c>
      <c r="J117" s="514">
        <f t="shared" si="25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2036</v>
      </c>
      <c r="D118" s="374">
        <f>IF(F117+SUM(E$99:E117)=D$92,F117,D$92-SUM(E$99:E117))</f>
        <v>9724558.0467967726</v>
      </c>
      <c r="E118" s="522">
        <f>IF(+J96&lt;F117,J96,D118)</f>
        <v>389377.36363636365</v>
      </c>
      <c r="F118" s="523">
        <f t="shared" si="34"/>
        <v>9335180.6831604093</v>
      </c>
      <c r="G118" s="523">
        <f t="shared" si="35"/>
        <v>9529869.364978591</v>
      </c>
      <c r="H118" s="526">
        <f t="shared" si="36"/>
        <v>1565030.2335693738</v>
      </c>
      <c r="I118" s="577">
        <f t="shared" si="37"/>
        <v>1565030.2335693738</v>
      </c>
      <c r="J118" s="514">
        <f t="shared" si="25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2037</v>
      </c>
      <c r="D119" s="374">
        <f>IF(F118+SUM(E$99:E118)=D$92,F118,D$92-SUM(E$99:E118))</f>
        <v>9335180.6831604093</v>
      </c>
      <c r="E119" s="522">
        <f>IF(+J96&lt;F118,J96,D119)</f>
        <v>389377.36363636365</v>
      </c>
      <c r="F119" s="523">
        <f t="shared" si="34"/>
        <v>8945803.319524046</v>
      </c>
      <c r="G119" s="523">
        <f t="shared" si="35"/>
        <v>9140492.0013422277</v>
      </c>
      <c r="H119" s="526">
        <f t="shared" si="36"/>
        <v>1516994.6732154922</v>
      </c>
      <c r="I119" s="577">
        <f t="shared" si="37"/>
        <v>1516994.6732154922</v>
      </c>
      <c r="J119" s="514">
        <f t="shared" si="25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2038</v>
      </c>
      <c r="D120" s="374">
        <f>IF(F119+SUM(E$99:E119)=D$92,F119,D$92-SUM(E$99:E119))</f>
        <v>8945803.319524046</v>
      </c>
      <c r="E120" s="522">
        <f>IF(+J96&lt;F119,J96,D120)</f>
        <v>389377.36363636365</v>
      </c>
      <c r="F120" s="523">
        <f t="shared" si="34"/>
        <v>8556425.9558876827</v>
      </c>
      <c r="G120" s="523">
        <f t="shared" si="35"/>
        <v>8751114.6377058644</v>
      </c>
      <c r="H120" s="526">
        <f t="shared" si="36"/>
        <v>1468959.11286161</v>
      </c>
      <c r="I120" s="577">
        <f t="shared" si="37"/>
        <v>1468959.11286161</v>
      </c>
      <c r="J120" s="514">
        <f t="shared" si="25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2039</v>
      </c>
      <c r="D121" s="374">
        <f>IF(F120+SUM(E$99:E120)=D$92,F120,D$92-SUM(E$99:E120))</f>
        <v>8556425.9558876827</v>
      </c>
      <c r="E121" s="522">
        <f>IF(+J96&lt;F120,J96,D121)</f>
        <v>389377.36363636365</v>
      </c>
      <c r="F121" s="523">
        <f t="shared" si="34"/>
        <v>8167048.5922513194</v>
      </c>
      <c r="G121" s="523">
        <f t="shared" si="35"/>
        <v>8361737.2740695011</v>
      </c>
      <c r="H121" s="526">
        <f t="shared" si="36"/>
        <v>1420923.5525077279</v>
      </c>
      <c r="I121" s="577">
        <f t="shared" si="37"/>
        <v>1420923.5525077279</v>
      </c>
      <c r="J121" s="514">
        <f t="shared" si="25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2040</v>
      </c>
      <c r="D122" s="374">
        <f>IF(F121+SUM(E$99:E121)=D$92,F121,D$92-SUM(E$99:E121))</f>
        <v>8167048.5922513194</v>
      </c>
      <c r="E122" s="522">
        <f>IF(+J96&lt;F121,J96,D122)</f>
        <v>389377.36363636365</v>
      </c>
      <c r="F122" s="523">
        <f t="shared" si="34"/>
        <v>7777671.2286149561</v>
      </c>
      <c r="G122" s="523">
        <f t="shared" si="35"/>
        <v>7972359.9104331378</v>
      </c>
      <c r="H122" s="526">
        <f t="shared" si="36"/>
        <v>1372887.9921538462</v>
      </c>
      <c r="I122" s="577">
        <f t="shared" si="37"/>
        <v>1372887.9921538462</v>
      </c>
      <c r="J122" s="514">
        <f t="shared" si="25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2041</v>
      </c>
      <c r="D123" s="374">
        <f>IF(F122+SUM(E$99:E122)=D$92,F122,D$92-SUM(E$99:E122))</f>
        <v>7777671.2286149561</v>
      </c>
      <c r="E123" s="522">
        <f>IF(+J96&lt;F122,J96,D123)</f>
        <v>389377.36363636365</v>
      </c>
      <c r="F123" s="523">
        <f t="shared" si="34"/>
        <v>7388293.8649785928</v>
      </c>
      <c r="G123" s="523">
        <f t="shared" si="35"/>
        <v>7582982.5467967745</v>
      </c>
      <c r="H123" s="526">
        <f t="shared" si="36"/>
        <v>1324852.431799964</v>
      </c>
      <c r="I123" s="577">
        <f t="shared" si="37"/>
        <v>1324852.431799964</v>
      </c>
      <c r="J123" s="514">
        <f t="shared" si="25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2042</v>
      </c>
      <c r="D124" s="374">
        <f>IF(F123+SUM(E$99:E123)=D$92,F123,D$92-SUM(E$99:E123))</f>
        <v>7388293.8649785928</v>
      </c>
      <c r="E124" s="522">
        <f>IF(+J96&lt;F123,J96,D124)</f>
        <v>389377.36363636365</v>
      </c>
      <c r="F124" s="523">
        <f t="shared" si="34"/>
        <v>6998916.5013422295</v>
      </c>
      <c r="G124" s="523">
        <f t="shared" si="35"/>
        <v>7193605.1831604112</v>
      </c>
      <c r="H124" s="526">
        <f t="shared" si="36"/>
        <v>1276816.8714460821</v>
      </c>
      <c r="I124" s="577">
        <f t="shared" si="37"/>
        <v>1276816.8714460821</v>
      </c>
      <c r="J124" s="514">
        <f t="shared" si="25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2043</v>
      </c>
      <c r="D125" s="374">
        <f>IF(F124+SUM(E$99:E124)=D$92,F124,D$92-SUM(E$99:E124))</f>
        <v>6998916.5013422295</v>
      </c>
      <c r="E125" s="522">
        <f>IF(+J96&lt;F124,J96,D125)</f>
        <v>389377.36363636365</v>
      </c>
      <c r="F125" s="523">
        <f t="shared" si="34"/>
        <v>6609539.1377058662</v>
      </c>
      <c r="G125" s="523">
        <f t="shared" si="35"/>
        <v>6804227.8195240479</v>
      </c>
      <c r="H125" s="526">
        <f t="shared" si="36"/>
        <v>1228781.3110922002</v>
      </c>
      <c r="I125" s="577">
        <f t="shared" si="37"/>
        <v>1228781.3110922002</v>
      </c>
      <c r="J125" s="514">
        <f t="shared" si="25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2044</v>
      </c>
      <c r="D126" s="374">
        <f>IF(F125+SUM(E$99:E125)=D$92,F125,D$92-SUM(E$99:E125))</f>
        <v>6609539.1377058662</v>
      </c>
      <c r="E126" s="522">
        <f>IF(+J96&lt;F125,J96,D126)</f>
        <v>389377.36363636365</v>
      </c>
      <c r="F126" s="523">
        <f t="shared" si="34"/>
        <v>6220161.7740695029</v>
      </c>
      <c r="G126" s="523">
        <f t="shared" si="35"/>
        <v>6414850.4558876846</v>
      </c>
      <c r="H126" s="526">
        <f t="shared" si="36"/>
        <v>1180745.7507383181</v>
      </c>
      <c r="I126" s="577">
        <f t="shared" si="37"/>
        <v>1180745.7507383181</v>
      </c>
      <c r="J126" s="514">
        <f t="shared" si="25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2045</v>
      </c>
      <c r="D127" s="374">
        <f>IF(F126+SUM(E$99:E126)=D$92,F126,D$92-SUM(E$99:E126))</f>
        <v>6220161.7740695029</v>
      </c>
      <c r="E127" s="522">
        <f>IF(+J96&lt;F126,J96,D127)</f>
        <v>389377.36363636365</v>
      </c>
      <c r="F127" s="523">
        <f t="shared" si="34"/>
        <v>5830784.4104331397</v>
      </c>
      <c r="G127" s="523">
        <f t="shared" si="35"/>
        <v>6025473.0922513213</v>
      </c>
      <c r="H127" s="526">
        <f t="shared" si="36"/>
        <v>1132710.1903844364</v>
      </c>
      <c r="I127" s="577">
        <f t="shared" si="37"/>
        <v>1132710.1903844364</v>
      </c>
      <c r="J127" s="514">
        <f t="shared" si="25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2046</v>
      </c>
      <c r="D128" s="374">
        <f>IF(F127+SUM(E$99:E127)=D$92,F127,D$92-SUM(E$99:E127))</f>
        <v>5830784.4104331397</v>
      </c>
      <c r="E128" s="522">
        <f>IF(+J96&lt;F127,J96,D128)</f>
        <v>389377.36363636365</v>
      </c>
      <c r="F128" s="523">
        <f t="shared" si="34"/>
        <v>5441407.0467967764</v>
      </c>
      <c r="G128" s="523">
        <f t="shared" si="35"/>
        <v>5636095.728614958</v>
      </c>
      <c r="H128" s="526">
        <f t="shared" si="36"/>
        <v>1084674.6300305543</v>
      </c>
      <c r="I128" s="577">
        <f t="shared" si="37"/>
        <v>1084674.6300305543</v>
      </c>
      <c r="J128" s="514">
        <f t="shared" si="25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2047</v>
      </c>
      <c r="D129" s="374">
        <f>IF(F128+SUM(E$99:E128)=D$92,F128,D$92-SUM(E$99:E128))</f>
        <v>5441407.0467967764</v>
      </c>
      <c r="E129" s="522">
        <f>IF(+J96&lt;F128,J96,D129)</f>
        <v>389377.36363636365</v>
      </c>
      <c r="F129" s="523">
        <f t="shared" si="34"/>
        <v>5052029.6831604131</v>
      </c>
      <c r="G129" s="523">
        <f t="shared" si="35"/>
        <v>5246718.3649785947</v>
      </c>
      <c r="H129" s="526">
        <f t="shared" si="36"/>
        <v>1036639.0696766723</v>
      </c>
      <c r="I129" s="577">
        <f t="shared" si="37"/>
        <v>1036639.0696766723</v>
      </c>
      <c r="J129" s="514">
        <f t="shared" si="25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2048</v>
      </c>
      <c r="D130" s="374">
        <f>IF(F129+SUM(E$99:E129)=D$92,F129,D$92-SUM(E$99:E129))</f>
        <v>5052029.6831604131</v>
      </c>
      <c r="E130" s="522">
        <f>IF(+J96&lt;F129,J96,D130)</f>
        <v>389377.36363636365</v>
      </c>
      <c r="F130" s="523">
        <f t="shared" si="34"/>
        <v>4662652.3195240498</v>
      </c>
      <c r="G130" s="523">
        <f t="shared" si="35"/>
        <v>4857341.0013422314</v>
      </c>
      <c r="H130" s="526">
        <f t="shared" si="36"/>
        <v>988603.50932279043</v>
      </c>
      <c r="I130" s="577">
        <f t="shared" si="37"/>
        <v>988603.50932279043</v>
      </c>
      <c r="J130" s="514">
        <f t="shared" si="25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2049</v>
      </c>
      <c r="D131" s="374">
        <f>IF(F130+SUM(E$99:E130)=D$92,F130,D$92-SUM(E$99:E130))</f>
        <v>4662652.3195240498</v>
      </c>
      <c r="E131" s="522">
        <f>IF(+J96&lt;F130,J96,D131)</f>
        <v>389377.36363636365</v>
      </c>
      <c r="F131" s="523">
        <f t="shared" si="34"/>
        <v>4273274.9558876865</v>
      </c>
      <c r="G131" s="523">
        <f t="shared" si="35"/>
        <v>4467963.6377058681</v>
      </c>
      <c r="H131" s="526">
        <f t="shared" si="36"/>
        <v>940567.9489689084</v>
      </c>
      <c r="I131" s="577">
        <f t="shared" si="37"/>
        <v>940567.9489689084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 ht="12.5">
      <c r="B132" s="195" t="str">
        <f t="shared" si="29"/>
        <v/>
      </c>
      <c r="C132" s="507">
        <f>IF(D93="","-",+C131+1)</f>
        <v>2050</v>
      </c>
      <c r="D132" s="374">
        <f>IF(F131+SUM(E$99:E131)=D$92,F131,D$92-SUM(E$99:E131))</f>
        <v>4273274.9558876865</v>
      </c>
      <c r="E132" s="522">
        <f>IF(+J96&lt;F131,J96,D132)</f>
        <v>389377.36363636365</v>
      </c>
      <c r="F132" s="523">
        <f t="shared" si="34"/>
        <v>3883897.5922513227</v>
      </c>
      <c r="G132" s="523">
        <f t="shared" si="35"/>
        <v>4078586.2740695048</v>
      </c>
      <c r="H132" s="526">
        <f t="shared" si="36"/>
        <v>892532.38861502637</v>
      </c>
      <c r="I132" s="577">
        <f t="shared" si="37"/>
        <v>892532.38861502637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 ht="12.5">
      <c r="B133" s="195" t="str">
        <f t="shared" si="29"/>
        <v/>
      </c>
      <c r="C133" s="507">
        <f>IF(D93="","-",+C132+1)</f>
        <v>2051</v>
      </c>
      <c r="D133" s="374">
        <f>IF(F132+SUM(E$99:E132)=D$92,F132,D$92-SUM(E$99:E132))</f>
        <v>3883897.5922513227</v>
      </c>
      <c r="E133" s="522">
        <f>IF(+J96&lt;F132,J96,D133)</f>
        <v>389377.36363636365</v>
      </c>
      <c r="F133" s="523">
        <f t="shared" si="34"/>
        <v>3494520.2286149589</v>
      </c>
      <c r="G133" s="523">
        <f t="shared" si="35"/>
        <v>3689208.9104331406</v>
      </c>
      <c r="H133" s="526">
        <f t="shared" si="36"/>
        <v>844496.82826114446</v>
      </c>
      <c r="I133" s="577">
        <f t="shared" si="37"/>
        <v>844496.82826114446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 ht="12.5">
      <c r="B134" s="195" t="str">
        <f t="shared" si="29"/>
        <v/>
      </c>
      <c r="C134" s="507">
        <f>IF(D93="","-",+C133+1)</f>
        <v>2052</v>
      </c>
      <c r="D134" s="374">
        <f>IF(F133+SUM(E$99:E133)=D$92,F133,D$92-SUM(E$99:E133))</f>
        <v>3494520.2286149589</v>
      </c>
      <c r="E134" s="522">
        <f>IF(+J96&lt;F133,J96,D134)</f>
        <v>389377.36363636365</v>
      </c>
      <c r="F134" s="523">
        <f t="shared" si="34"/>
        <v>3105142.8649785952</v>
      </c>
      <c r="G134" s="523">
        <f t="shared" si="35"/>
        <v>3299831.5467967773</v>
      </c>
      <c r="H134" s="526">
        <f t="shared" si="36"/>
        <v>796461.26790726243</v>
      </c>
      <c r="I134" s="577">
        <f t="shared" si="37"/>
        <v>796461.26790726243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 ht="12.5">
      <c r="B135" s="195" t="str">
        <f t="shared" si="29"/>
        <v/>
      </c>
      <c r="C135" s="507">
        <f>IF(D93="","-",+C134+1)</f>
        <v>2053</v>
      </c>
      <c r="D135" s="374">
        <f>IF(F134+SUM(E$99:E134)=D$92,F134,D$92-SUM(E$99:E134))</f>
        <v>3105142.8649785952</v>
      </c>
      <c r="E135" s="522">
        <f>IF(+J96&lt;F134,J96,D135)</f>
        <v>389377.36363636365</v>
      </c>
      <c r="F135" s="523">
        <f t="shared" si="34"/>
        <v>2715765.5013422314</v>
      </c>
      <c r="G135" s="523">
        <f t="shared" si="35"/>
        <v>2910454.1831604131</v>
      </c>
      <c r="H135" s="526">
        <f t="shared" si="36"/>
        <v>748425.7075533804</v>
      </c>
      <c r="I135" s="577">
        <f t="shared" si="37"/>
        <v>748425.7075533804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 ht="12.5">
      <c r="B136" s="195" t="str">
        <f t="shared" si="29"/>
        <v/>
      </c>
      <c r="C136" s="507">
        <f>IF(D93="","-",+C135+1)</f>
        <v>2054</v>
      </c>
      <c r="D136" s="374">
        <f>IF(F135+SUM(E$99:E135)=D$92,F135,D$92-SUM(E$99:E135))</f>
        <v>2715765.5013422314</v>
      </c>
      <c r="E136" s="522">
        <f>IF(+J96&lt;F135,J96,D136)</f>
        <v>389377.36363636365</v>
      </c>
      <c r="F136" s="523">
        <f t="shared" si="34"/>
        <v>2326388.1377058676</v>
      </c>
      <c r="G136" s="523">
        <f t="shared" si="35"/>
        <v>2521076.8195240498</v>
      </c>
      <c r="H136" s="526">
        <f t="shared" si="36"/>
        <v>700390.14719949837</v>
      </c>
      <c r="I136" s="577">
        <f t="shared" si="37"/>
        <v>700390.14719949837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 ht="12.5">
      <c r="B137" s="195" t="str">
        <f t="shared" si="29"/>
        <v/>
      </c>
      <c r="C137" s="507">
        <f>IF(D93="","-",+C136+1)</f>
        <v>2055</v>
      </c>
      <c r="D137" s="374">
        <f>IF(F136+SUM(E$99:E136)=D$92,F136,D$92-SUM(E$99:E136))</f>
        <v>2326388.1377058676</v>
      </c>
      <c r="E137" s="522">
        <f>IF(+J96&lt;F136,J96,D137)</f>
        <v>389377.36363636365</v>
      </c>
      <c r="F137" s="523">
        <f t="shared" si="34"/>
        <v>1937010.7740695039</v>
      </c>
      <c r="G137" s="523">
        <f t="shared" si="35"/>
        <v>2131699.4558876855</v>
      </c>
      <c r="H137" s="526">
        <f t="shared" si="36"/>
        <v>652354.58684561634</v>
      </c>
      <c r="I137" s="577">
        <f t="shared" si="37"/>
        <v>652354.58684561634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 ht="12.5">
      <c r="B138" s="195" t="str">
        <f t="shared" si="29"/>
        <v/>
      </c>
      <c r="C138" s="507">
        <f>IF(D93="","-",+C137+1)</f>
        <v>2056</v>
      </c>
      <c r="D138" s="374">
        <f>IF(F137+SUM(E$99:E137)=D$92,F137,D$92-SUM(E$99:E137))</f>
        <v>1937010.7740695039</v>
      </c>
      <c r="E138" s="522">
        <f>IF(+J96&lt;F137,J96,D138)</f>
        <v>389377.36363636365</v>
      </c>
      <c r="F138" s="523">
        <f t="shared" si="34"/>
        <v>1547633.4104331401</v>
      </c>
      <c r="G138" s="523">
        <f t="shared" si="35"/>
        <v>1742322.092251322</v>
      </c>
      <c r="H138" s="526">
        <f t="shared" si="36"/>
        <v>604319.02649173432</v>
      </c>
      <c r="I138" s="577">
        <f t="shared" si="37"/>
        <v>604319.02649173432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 ht="12.5">
      <c r="B139" s="195" t="str">
        <f t="shared" si="29"/>
        <v/>
      </c>
      <c r="C139" s="507">
        <f>IF(D93="","-",+C138+1)</f>
        <v>2057</v>
      </c>
      <c r="D139" s="374">
        <f>IF(F138+SUM(E$99:E138)=D$92,F138,D$92-SUM(E$99:E138))</f>
        <v>1547633.4104331401</v>
      </c>
      <c r="E139" s="522">
        <f>IF(+J96&lt;F138,J96,D139)</f>
        <v>389377.36363636365</v>
      </c>
      <c r="F139" s="523">
        <f t="shared" si="34"/>
        <v>1158256.0467967764</v>
      </c>
      <c r="G139" s="523">
        <f t="shared" si="35"/>
        <v>1352944.7286149582</v>
      </c>
      <c r="H139" s="526">
        <f t="shared" si="36"/>
        <v>556283.46613785229</v>
      </c>
      <c r="I139" s="577">
        <f t="shared" si="37"/>
        <v>556283.46613785229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 ht="12.5">
      <c r="B140" s="195" t="str">
        <f t="shared" si="29"/>
        <v/>
      </c>
      <c r="C140" s="507">
        <f>IF(D93="","-",+C139+1)</f>
        <v>2058</v>
      </c>
      <c r="D140" s="374">
        <f>IF(F139+SUM(E$99:E139)=D$92,F139,D$92-SUM(E$99:E139))</f>
        <v>1158256.0467967764</v>
      </c>
      <c r="E140" s="522">
        <f>IF(+J96&lt;F139,J96,D140)</f>
        <v>389377.36363636365</v>
      </c>
      <c r="F140" s="523">
        <f t="shared" si="34"/>
        <v>768878.68316041271</v>
      </c>
      <c r="G140" s="523">
        <f t="shared" si="35"/>
        <v>963567.36497859447</v>
      </c>
      <c r="H140" s="526">
        <f t="shared" si="36"/>
        <v>508247.90578397026</v>
      </c>
      <c r="I140" s="577">
        <f t="shared" si="37"/>
        <v>508247.90578397026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 ht="12.5">
      <c r="B141" s="195" t="str">
        <f t="shared" si="29"/>
        <v/>
      </c>
      <c r="C141" s="507">
        <f>IF(D93="","-",+C140+1)</f>
        <v>2059</v>
      </c>
      <c r="D141" s="374">
        <f>IF(F140+SUM(E$99:E140)=D$92,F140,D$92-SUM(E$99:E140))</f>
        <v>768878.68316041271</v>
      </c>
      <c r="E141" s="522">
        <f>IF(+J96&lt;F140,J96,D141)</f>
        <v>389377.36363636365</v>
      </c>
      <c r="F141" s="523">
        <f t="shared" si="34"/>
        <v>379501.31952404906</v>
      </c>
      <c r="G141" s="523">
        <f t="shared" si="35"/>
        <v>574190.00134223094</v>
      </c>
      <c r="H141" s="526">
        <f t="shared" si="36"/>
        <v>460212.34543008829</v>
      </c>
      <c r="I141" s="577">
        <f t="shared" si="37"/>
        <v>460212.34543008829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 ht="12.5">
      <c r="B142" s="195" t="str">
        <f t="shared" si="29"/>
        <v/>
      </c>
      <c r="C142" s="507">
        <f>IF(D93="","-",+C141+1)</f>
        <v>2060</v>
      </c>
      <c r="D142" s="374">
        <f>IF(F141+SUM(E$99:E141)=D$92,F141,D$92-SUM(E$99:E141))</f>
        <v>379501.31952404906</v>
      </c>
      <c r="E142" s="522">
        <f>IF(+J96&lt;F141,J96,D142)</f>
        <v>379501.31952404906</v>
      </c>
      <c r="F142" s="523">
        <f t="shared" si="34"/>
        <v>0</v>
      </c>
      <c r="G142" s="523">
        <f t="shared" si="35"/>
        <v>189750.65976202453</v>
      </c>
      <c r="H142" s="526">
        <f t="shared" si="36"/>
        <v>402909.92033244087</v>
      </c>
      <c r="I142" s="577">
        <f t="shared" si="37"/>
        <v>402909.92033244087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 ht="12.5">
      <c r="B143" s="195" t="str">
        <f t="shared" si="29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 ht="12.5">
      <c r="B144" s="195" t="str">
        <f t="shared" si="2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 ht="12.5">
      <c r="B145" s="195" t="str">
        <f t="shared" si="2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 ht="12.5">
      <c r="B146" s="195" t="str">
        <f t="shared" si="2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 ht="12.5">
      <c r="B147" s="195" t="str">
        <f t="shared" si="2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 ht="12.5">
      <c r="B148" s="195" t="str">
        <f t="shared" si="2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 ht="12.5">
      <c r="B149" s="195" t="str">
        <f t="shared" si="2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 ht="12.5">
      <c r="B150" s="195" t="str">
        <f t="shared" si="2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 ht="12.5">
      <c r="B151" s="195" t="str">
        <f t="shared" si="2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 ht="12.5">
      <c r="B152" s="195" t="str">
        <f t="shared" si="2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 ht="12.5">
      <c r="B153" s="195" t="str">
        <f t="shared" si="2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" thickBot="1">
      <c r="B154" s="195" t="str">
        <f t="shared" si="2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 ht="12.5">
      <c r="C155" s="374" t="s">
        <v>78</v>
      </c>
      <c r="D155" s="375"/>
      <c r="E155" s="375">
        <f>SUM(E99:E154)</f>
        <v>17132603.999999996</v>
      </c>
      <c r="F155" s="375"/>
      <c r="G155" s="375"/>
      <c r="H155" s="375">
        <f>SUM(H99:H154)</f>
        <v>61493240.52380608</v>
      </c>
      <c r="I155" s="375">
        <f>SUM(I99:I154)</f>
        <v>61493240.52380608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11542581.821942477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11542581.821942477</v>
      </c>
      <c r="O6" s="269"/>
      <c r="P6" s="269"/>
    </row>
    <row r="7" spans="1:16" ht="13.5" thickBot="1">
      <c r="C7" s="467" t="s">
        <v>48</v>
      </c>
      <c r="D7" s="624" t="s">
        <v>379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470</v>
      </c>
      <c r="E9" s="637" t="s">
        <v>507</v>
      </c>
      <c r="F9" s="478"/>
      <c r="G9" s="672" t="s">
        <v>574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2264426.8372093025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 t="shared" ref="L19:L24" si="6"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 t="shared" si="6"/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 t="shared" si="6"/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 t="shared" si="6"/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85476646.770142883</v>
      </c>
      <c r="E23" s="656">
        <v>2318341.7619047621</v>
      </c>
      <c r="F23" s="651">
        <v>83158305.008238122</v>
      </c>
      <c r="G23" s="650">
        <v>11799344.189724851</v>
      </c>
      <c r="H23" s="657">
        <v>11799344.189724851</v>
      </c>
      <c r="I23" s="511">
        <f t="shared" si="5"/>
        <v>0</v>
      </c>
      <c r="J23" s="511"/>
      <c r="K23" s="518">
        <f t="shared" ref="K23" si="8">+G23</f>
        <v>11799344.189724851</v>
      </c>
      <c r="L23" s="519">
        <f t="shared" si="6"/>
        <v>0</v>
      </c>
      <c r="M23" s="518">
        <f t="shared" ref="M23" si="9">+H23</f>
        <v>11799344.189724851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651">
        <v>83158305.008238122</v>
      </c>
      <c r="E24" s="656">
        <v>2318341.7619047621</v>
      </c>
      <c r="F24" s="651">
        <v>80839963.246333361</v>
      </c>
      <c r="G24" s="650">
        <v>12677028.993315388</v>
      </c>
      <c r="H24" s="657">
        <v>12677028.993315388</v>
      </c>
      <c r="I24" s="511">
        <f t="shared" si="5"/>
        <v>0</v>
      </c>
      <c r="J24" s="511"/>
      <c r="K24" s="518">
        <f t="shared" ref="K24" si="10">+G24</f>
        <v>12677028.993315388</v>
      </c>
      <c r="L24" s="519">
        <f t="shared" si="6"/>
        <v>0</v>
      </c>
      <c r="M24" s="518">
        <f t="shared" ref="M24" si="11">+H24</f>
        <v>12677028.993315388</v>
      </c>
      <c r="N24" s="514">
        <f t="shared" ref="N24" si="12">IF(M24&lt;&gt;0,+H24-M24,0)</f>
        <v>0</v>
      </c>
      <c r="O24" s="514">
        <f t="shared" ref="O24" si="13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51">
        <v>80839963.246333361</v>
      </c>
      <c r="E25" s="656">
        <v>2212962.5909090908</v>
      </c>
      <c r="F25" s="651">
        <v>78627000.655424267</v>
      </c>
      <c r="G25" s="650">
        <v>11743276.985286441</v>
      </c>
      <c r="H25" s="657">
        <v>11743276.985286441</v>
      </c>
      <c r="I25" s="511">
        <f t="shared" si="5"/>
        <v>0</v>
      </c>
      <c r="J25" s="511"/>
      <c r="K25" s="518">
        <f t="shared" ref="K25" si="14">+G25</f>
        <v>11743276.985286441</v>
      </c>
      <c r="L25" s="519">
        <f t="shared" ref="L25" si="15">IF(K25&lt;&gt;0,+G25-K25,0)</f>
        <v>0</v>
      </c>
      <c r="M25" s="518">
        <f t="shared" ref="M25" si="16">+H25</f>
        <v>11743276.985286441</v>
      </c>
      <c r="N25" s="514">
        <f t="shared" ref="N25" si="17">IF(M25&lt;&gt;0,+H25-M25,0)</f>
        <v>0</v>
      </c>
      <c r="O25" s="514">
        <f t="shared" ref="O25" si="18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78627000.655424267</v>
      </c>
      <c r="E26" s="522">
        <f>IF(+I14&lt;F25,I14,D26)</f>
        <v>2264426.8372093025</v>
      </c>
      <c r="F26" s="523">
        <f t="shared" ref="F26:F72" si="19">+D26-E26</f>
        <v>76362573.818214968</v>
      </c>
      <c r="G26" s="524">
        <f t="shared" ref="G26:G49" si="20">+I$12*((D26+F26)/2)+E26</f>
        <v>11542581.821942477</v>
      </c>
      <c r="H26" s="491">
        <f t="shared" ref="H26:H49" si="21">+I$13*((D26+F26)/2)+E26</f>
        <v>11542581.821942477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76362573.818214968</v>
      </c>
      <c r="E27" s="522">
        <f>IF(+I14&lt;F26,I14,D27)</f>
        <v>2264426.8372093025</v>
      </c>
      <c r="F27" s="523">
        <f t="shared" si="19"/>
        <v>74098146.981005669</v>
      </c>
      <c r="G27" s="524">
        <f t="shared" si="20"/>
        <v>11271470.642773578</v>
      </c>
      <c r="H27" s="491">
        <f t="shared" si="21"/>
        <v>11271470.642773578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74098146.981005669</v>
      </c>
      <c r="E28" s="522">
        <f>IF(+I14&lt;F27,I14,D28)</f>
        <v>2264426.8372093025</v>
      </c>
      <c r="F28" s="523">
        <f t="shared" si="19"/>
        <v>71833720.143796369</v>
      </c>
      <c r="G28" s="524">
        <f t="shared" si="20"/>
        <v>11000359.463604681</v>
      </c>
      <c r="H28" s="491">
        <f t="shared" si="21"/>
        <v>11000359.463604681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71833720.143796369</v>
      </c>
      <c r="E29" s="522">
        <f>IF(+I14&lt;F28,I14,D29)</f>
        <v>2264426.8372093025</v>
      </c>
      <c r="F29" s="523">
        <f t="shared" si="19"/>
        <v>69569293.30658707</v>
      </c>
      <c r="G29" s="524">
        <f t="shared" si="20"/>
        <v>10729248.284435781</v>
      </c>
      <c r="H29" s="491">
        <f t="shared" si="21"/>
        <v>10729248.284435781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69569293.30658707</v>
      </c>
      <c r="E30" s="522">
        <f>IF(+I14&lt;F29,I14,D30)</f>
        <v>2264426.8372093025</v>
      </c>
      <c r="F30" s="523">
        <f t="shared" si="19"/>
        <v>67304866.469377771</v>
      </c>
      <c r="G30" s="524">
        <f t="shared" si="20"/>
        <v>10458137.105266884</v>
      </c>
      <c r="H30" s="491">
        <f t="shared" si="21"/>
        <v>10458137.105266884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67304866.469377771</v>
      </c>
      <c r="E31" s="522">
        <f>IF(+I14&lt;F30,I14,D31)</f>
        <v>2264426.8372093025</v>
      </c>
      <c r="F31" s="523">
        <f t="shared" si="19"/>
        <v>65040439.632168472</v>
      </c>
      <c r="G31" s="524">
        <f t="shared" si="20"/>
        <v>10187025.926097985</v>
      </c>
      <c r="H31" s="491">
        <f t="shared" si="21"/>
        <v>10187025.926097985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65040439.632168472</v>
      </c>
      <c r="E32" s="522">
        <f>IF(+I14&lt;F31,I14,D32)</f>
        <v>2264426.8372093025</v>
      </c>
      <c r="F32" s="523">
        <f t="shared" si="19"/>
        <v>62776012.794959173</v>
      </c>
      <c r="G32" s="524">
        <f t="shared" si="20"/>
        <v>9915914.7469290886</v>
      </c>
      <c r="H32" s="491">
        <f t="shared" si="21"/>
        <v>9915914.7469290886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62776012.794959173</v>
      </c>
      <c r="E33" s="522">
        <f>IF(+I14&lt;F32,I14,D33)</f>
        <v>2264426.8372093025</v>
      </c>
      <c r="F33" s="523">
        <f t="shared" si="19"/>
        <v>60511585.957749873</v>
      </c>
      <c r="G33" s="524">
        <f t="shared" si="20"/>
        <v>9644803.56776019</v>
      </c>
      <c r="H33" s="491">
        <f t="shared" si="21"/>
        <v>9644803.56776019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60511585.957749873</v>
      </c>
      <c r="E34" s="522">
        <f>IF(+I14&lt;F33,I14,D34)</f>
        <v>2264426.8372093025</v>
      </c>
      <c r="F34" s="523">
        <f t="shared" si="19"/>
        <v>58247159.120540574</v>
      </c>
      <c r="G34" s="524">
        <f t="shared" si="20"/>
        <v>9373692.3885912914</v>
      </c>
      <c r="H34" s="491">
        <f t="shared" si="21"/>
        <v>9373692.3885912914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58247159.120540574</v>
      </c>
      <c r="E35" s="522">
        <f>IF(+I14&lt;F34,I14,D35)</f>
        <v>2264426.8372093025</v>
      </c>
      <c r="F35" s="523">
        <f t="shared" si="19"/>
        <v>55982732.283331275</v>
      </c>
      <c r="G35" s="524">
        <f t="shared" si="20"/>
        <v>9102581.2094223946</v>
      </c>
      <c r="H35" s="491">
        <f t="shared" si="21"/>
        <v>9102581.2094223946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55982732.283331275</v>
      </c>
      <c r="E36" s="522">
        <f>IF(+I14&lt;F35,I14,D36)</f>
        <v>2264426.8372093025</v>
      </c>
      <c r="F36" s="523">
        <f t="shared" si="19"/>
        <v>53718305.446121976</v>
      </c>
      <c r="G36" s="524">
        <f t="shared" si="20"/>
        <v>8831470.030253496</v>
      </c>
      <c r="H36" s="491">
        <f t="shared" si="21"/>
        <v>8831470.030253496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53718305.446121976</v>
      </c>
      <c r="E37" s="522">
        <f>IF(+I14&lt;F36,I14,D37)</f>
        <v>2264426.8372093025</v>
      </c>
      <c r="F37" s="523">
        <f t="shared" si="19"/>
        <v>51453878.608912677</v>
      </c>
      <c r="G37" s="524">
        <f t="shared" si="20"/>
        <v>8560358.8510845974</v>
      </c>
      <c r="H37" s="491">
        <f t="shared" si="21"/>
        <v>8560358.8510845974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51453878.608912677</v>
      </c>
      <c r="E38" s="522">
        <f>IF(+I14&lt;F37,I14,D38)</f>
        <v>2264426.8372093025</v>
      </c>
      <c r="F38" s="523">
        <f t="shared" si="19"/>
        <v>49189451.771703377</v>
      </c>
      <c r="G38" s="524">
        <f t="shared" si="20"/>
        <v>8289247.6719157007</v>
      </c>
      <c r="H38" s="491">
        <f t="shared" si="21"/>
        <v>8289247.6719157007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49189451.771703377</v>
      </c>
      <c r="E39" s="522">
        <f>IF(+I14&lt;F38,I14,D39)</f>
        <v>2264426.8372093025</v>
      </c>
      <c r="F39" s="523">
        <f t="shared" si="19"/>
        <v>46925024.934494078</v>
      </c>
      <c r="G39" s="524">
        <f t="shared" si="20"/>
        <v>8018136.492746802</v>
      </c>
      <c r="H39" s="491">
        <f t="shared" si="21"/>
        <v>8018136.492746802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46925024.934494078</v>
      </c>
      <c r="E40" s="522">
        <f>IF(+I14&lt;F39,I14,D40)</f>
        <v>2264426.8372093025</v>
      </c>
      <c r="F40" s="523">
        <f t="shared" si="19"/>
        <v>44660598.097284779</v>
      </c>
      <c r="G40" s="524">
        <f t="shared" si="20"/>
        <v>7747025.3135779034</v>
      </c>
      <c r="H40" s="491">
        <f t="shared" si="21"/>
        <v>7747025.3135779034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44660598.097284779</v>
      </c>
      <c r="E41" s="522">
        <f>IF(+I14&lt;F40,I14,D41)</f>
        <v>2264426.8372093025</v>
      </c>
      <c r="F41" s="523">
        <f t="shared" si="19"/>
        <v>42396171.26007548</v>
      </c>
      <c r="G41" s="524">
        <f t="shared" si="20"/>
        <v>7475914.1344090067</v>
      </c>
      <c r="H41" s="491">
        <f t="shared" si="21"/>
        <v>7475914.1344090067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42396171.26007548</v>
      </c>
      <c r="E42" s="522">
        <f>IF(+I14&lt;F41,I14,D42)</f>
        <v>2264426.8372093025</v>
      </c>
      <c r="F42" s="523">
        <f t="shared" si="19"/>
        <v>40131744.422866181</v>
      </c>
      <c r="G42" s="524">
        <f t="shared" si="20"/>
        <v>7204802.9552401081</v>
      </c>
      <c r="H42" s="491">
        <f t="shared" si="21"/>
        <v>7204802.9552401081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40131744.422866181</v>
      </c>
      <c r="E43" s="522">
        <f>IF(+I14&lt;F42,I14,D43)</f>
        <v>2264426.8372093025</v>
      </c>
      <c r="F43" s="523">
        <f t="shared" si="19"/>
        <v>37867317.585656881</v>
      </c>
      <c r="G43" s="524">
        <f t="shared" si="20"/>
        <v>6933691.7760712095</v>
      </c>
      <c r="H43" s="491">
        <f t="shared" si="21"/>
        <v>6933691.7760712095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37867317.585656881</v>
      </c>
      <c r="E44" s="522">
        <f>IF(+I14&lt;F43,I14,D44)</f>
        <v>2264426.8372093025</v>
      </c>
      <c r="F44" s="523">
        <f t="shared" si="19"/>
        <v>35602890.748447582</v>
      </c>
      <c r="G44" s="524">
        <f t="shared" si="20"/>
        <v>6662580.5969023127</v>
      </c>
      <c r="H44" s="491">
        <f t="shared" si="21"/>
        <v>6662580.5969023127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35602890.748447582</v>
      </c>
      <c r="E45" s="522">
        <f>IF(+I14&lt;F44,I14,D45)</f>
        <v>2264426.8372093025</v>
      </c>
      <c r="F45" s="523">
        <f t="shared" si="19"/>
        <v>33338463.911238279</v>
      </c>
      <c r="G45" s="524">
        <f t="shared" si="20"/>
        <v>6391469.4177334141</v>
      </c>
      <c r="H45" s="491">
        <f t="shared" si="21"/>
        <v>6391469.4177334141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33338463.911238279</v>
      </c>
      <c r="E46" s="522">
        <f>IF(+I14&lt;F45,I14,D46)</f>
        <v>2264426.8372093025</v>
      </c>
      <c r="F46" s="523">
        <f t="shared" si="19"/>
        <v>31074037.074028976</v>
      </c>
      <c r="G46" s="524">
        <f t="shared" si="20"/>
        <v>6120358.2385645155</v>
      </c>
      <c r="H46" s="491">
        <f t="shared" si="21"/>
        <v>6120358.2385645155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31074037.074028976</v>
      </c>
      <c r="E47" s="522">
        <f>IF(+I14&lt;F46,I14,D47)</f>
        <v>2264426.8372093025</v>
      </c>
      <c r="F47" s="523">
        <f t="shared" si="19"/>
        <v>28809610.236819673</v>
      </c>
      <c r="G47" s="524">
        <f t="shared" si="20"/>
        <v>5849247.0593956169</v>
      </c>
      <c r="H47" s="491">
        <f t="shared" si="21"/>
        <v>5849247.0593956169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28809610.236819673</v>
      </c>
      <c r="E48" s="522">
        <f>IF(+I14&lt;F47,I14,D48)</f>
        <v>2264426.8372093025</v>
      </c>
      <c r="F48" s="523">
        <f t="shared" si="19"/>
        <v>26545183.39961037</v>
      </c>
      <c r="G48" s="524">
        <f t="shared" si="20"/>
        <v>5578135.8802267183</v>
      </c>
      <c r="H48" s="491">
        <f t="shared" si="21"/>
        <v>5578135.8802267183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26545183.39961037</v>
      </c>
      <c r="E49" s="522">
        <f>IF(+I14&lt;F48,I14,D49)</f>
        <v>2264426.8372093025</v>
      </c>
      <c r="F49" s="523">
        <f t="shared" si="19"/>
        <v>24280756.562401067</v>
      </c>
      <c r="G49" s="524">
        <f t="shared" si="20"/>
        <v>5307024.7010578196</v>
      </c>
      <c r="H49" s="491">
        <f t="shared" si="21"/>
        <v>5307024.7010578196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24280756.562401067</v>
      </c>
      <c r="E50" s="522">
        <f>IF(+I14&lt;F49,I14,D50)</f>
        <v>2264426.8372093025</v>
      </c>
      <c r="F50" s="523">
        <f t="shared" si="19"/>
        <v>22016329.725191765</v>
      </c>
      <c r="G50" s="524">
        <f t="shared" ref="G50:G72" si="22">+I$12*((D50+F50)/2)+E50</f>
        <v>5035913.521888921</v>
      </c>
      <c r="H50" s="491">
        <f t="shared" ref="H50:H72" si="23">+I$13*((D50+F50)/2)+E50</f>
        <v>5035913.521888921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22016329.725191765</v>
      </c>
      <c r="E51" s="522">
        <f>IF(+I14&lt;F50,I14,D51)</f>
        <v>2264426.8372093025</v>
      </c>
      <c r="F51" s="523">
        <f t="shared" si="19"/>
        <v>19751902.887982462</v>
      </c>
      <c r="G51" s="524">
        <f t="shared" si="22"/>
        <v>4764802.3427200234</v>
      </c>
      <c r="H51" s="491">
        <f t="shared" si="23"/>
        <v>4764802.3427200234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19751902.887982462</v>
      </c>
      <c r="E52" s="522">
        <f>IF(+I14&lt;F51,I14,D52)</f>
        <v>2264426.8372093025</v>
      </c>
      <c r="F52" s="523">
        <f t="shared" si="19"/>
        <v>17487476.050773159</v>
      </c>
      <c r="G52" s="524">
        <f t="shared" si="22"/>
        <v>4493691.1635511238</v>
      </c>
      <c r="H52" s="491">
        <f t="shared" si="23"/>
        <v>4493691.1635511238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17487476.050773159</v>
      </c>
      <c r="E53" s="522">
        <f>IF(+I14&lt;F52,I14,D53)</f>
        <v>2264426.8372093025</v>
      </c>
      <c r="F53" s="523">
        <f t="shared" si="19"/>
        <v>15223049.213563856</v>
      </c>
      <c r="G53" s="524">
        <f t="shared" si="22"/>
        <v>4222579.9843822261</v>
      </c>
      <c r="H53" s="491">
        <f t="shared" si="23"/>
        <v>4222579.9843822261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15223049.213563856</v>
      </c>
      <c r="E54" s="522">
        <f>IF(+I14&lt;F53,I14,D54)</f>
        <v>2264426.8372093025</v>
      </c>
      <c r="F54" s="523">
        <f t="shared" si="19"/>
        <v>12958622.376354553</v>
      </c>
      <c r="G54" s="524">
        <f t="shared" si="22"/>
        <v>3951468.8052133275</v>
      </c>
      <c r="H54" s="491">
        <f t="shared" si="23"/>
        <v>3951468.8052133275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12958622.376354553</v>
      </c>
      <c r="E55" s="522">
        <f>IF(+I14&lt;F54,I14,D55)</f>
        <v>2264426.8372093025</v>
      </c>
      <c r="F55" s="523">
        <f t="shared" si="19"/>
        <v>10694195.53914525</v>
      </c>
      <c r="G55" s="524">
        <f t="shared" si="22"/>
        <v>3680357.6260444289</v>
      </c>
      <c r="H55" s="491">
        <f t="shared" si="23"/>
        <v>3680357.6260444289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10694195.53914525</v>
      </c>
      <c r="E56" s="522">
        <f>IF(+I14&lt;F55,I14,D56)</f>
        <v>2264426.8372093025</v>
      </c>
      <c r="F56" s="523">
        <f t="shared" si="19"/>
        <v>8429768.7019359469</v>
      </c>
      <c r="G56" s="524">
        <f t="shared" si="22"/>
        <v>3409246.4468755303</v>
      </c>
      <c r="H56" s="491">
        <f t="shared" si="23"/>
        <v>3409246.4468755303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8429768.7019359469</v>
      </c>
      <c r="E57" s="522">
        <f>IF(+I14&lt;F56,I14,D57)</f>
        <v>2264426.8372093025</v>
      </c>
      <c r="F57" s="523">
        <f t="shared" si="19"/>
        <v>6165341.864726644</v>
      </c>
      <c r="G57" s="524">
        <f t="shared" si="22"/>
        <v>3138135.2677066321</v>
      </c>
      <c r="H57" s="491">
        <f t="shared" si="23"/>
        <v>3138135.2677066321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6165341.864726644</v>
      </c>
      <c r="E58" s="522">
        <f>IF(+I14&lt;F57,I14,D58)</f>
        <v>2264426.8372093025</v>
      </c>
      <c r="F58" s="523">
        <f t="shared" si="19"/>
        <v>3900915.0275173415</v>
      </c>
      <c r="G58" s="524">
        <f t="shared" si="22"/>
        <v>2867024.088537734</v>
      </c>
      <c r="H58" s="491">
        <f t="shared" si="23"/>
        <v>2867024.088537734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3900915.0275173415</v>
      </c>
      <c r="E59" s="522">
        <f>IF(+I14&lt;F58,I14,D59)</f>
        <v>2264426.8372093025</v>
      </c>
      <c r="F59" s="523">
        <f t="shared" si="19"/>
        <v>1636488.1903080391</v>
      </c>
      <c r="G59" s="524">
        <f t="shared" si="22"/>
        <v>2595912.9093688354</v>
      </c>
      <c r="H59" s="491">
        <f t="shared" si="23"/>
        <v>2595912.9093688354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1636488.1903080391</v>
      </c>
      <c r="E60" s="522">
        <f>IF(+I14&lt;F59,I14,D60)</f>
        <v>1636488.1903080391</v>
      </c>
      <c r="F60" s="523">
        <f t="shared" si="19"/>
        <v>0</v>
      </c>
      <c r="G60" s="524">
        <f t="shared" si="22"/>
        <v>1734453.4315955809</v>
      </c>
      <c r="H60" s="491">
        <f t="shared" si="23"/>
        <v>1734453.4315955809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2"/>
        <v>0</v>
      </c>
      <c r="H61" s="491">
        <f t="shared" si="23"/>
        <v>0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2"/>
        <v>0</v>
      </c>
      <c r="H62" s="491">
        <f t="shared" si="23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97370353.99999997</v>
      </c>
      <c r="F73" s="375"/>
      <c r="G73" s="375">
        <f>SUM(G17:G72)</f>
        <v>344941075.43810582</v>
      </c>
      <c r="H73" s="375">
        <f>SUM(H17:H72)</f>
        <v>344941075.43810582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12677028.993315388</v>
      </c>
      <c r="N87" s="546">
        <f>IF(J92&lt;D11,0,VLOOKUP(J92,C17:O72,11))</f>
        <v>12677028.993315388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12372595.898983698</v>
      </c>
      <c r="N88" s="550">
        <f>IF(J92&lt;D11,0,VLOOKUP(J92,C99:P154,7))</f>
        <v>12372595.898983698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-304433.09433168918</v>
      </c>
      <c r="N89" s="555">
        <f>+N88-N87</f>
        <v>-304433.09433168918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TP2009089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>
        <f>+I12-J94</f>
        <v>-3.6388744219847252E-3</v>
      </c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75">
        <f>+K94*G101</f>
        <v>-341670.19404275861</v>
      </c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2212962.5909090908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24">+I99-H99</f>
        <v>0</v>
      </c>
      <c r="K99" s="514"/>
      <c r="L99" s="512">
        <f t="shared" ref="L99:L104" si="25">+H99</f>
        <v>5979898.0138057787</v>
      </c>
      <c r="M99" s="513">
        <f t="shared" ref="M99:M130" si="26">IF(L99&lt;&gt;0,+H99-L99,0)</f>
        <v>0</v>
      </c>
      <c r="N99" s="512">
        <f t="shared" ref="N99:N104" si="27">+I99</f>
        <v>5979898.0138057787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24"/>
        <v>0</v>
      </c>
      <c r="K100" s="514"/>
      <c r="L100" s="655">
        <f t="shared" si="25"/>
        <v>13987145.75171851</v>
      </c>
      <c r="M100" s="514">
        <f t="shared" si="26"/>
        <v>0</v>
      </c>
      <c r="N100" s="655">
        <f t="shared" si="27"/>
        <v>13987145.75171851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24"/>
        <v>0</v>
      </c>
      <c r="K101" s="514"/>
      <c r="L101" s="655">
        <f t="shared" si="25"/>
        <v>12233995.703663049</v>
      </c>
      <c r="M101" s="514">
        <f t="shared" ref="M101" si="31">IF(L101&lt;&gt;0,+H101-L101,0)</f>
        <v>0</v>
      </c>
      <c r="N101" s="655">
        <f t="shared" si="27"/>
        <v>12233995.703663049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24"/>
        <v>0</v>
      </c>
      <c r="K102" s="514"/>
      <c r="L102" s="655">
        <f t="shared" si="25"/>
        <v>12069821.253627364</v>
      </c>
      <c r="M102" s="514">
        <f t="shared" ref="M102:M103" si="32">IF(L102&lt;&gt;0,+H102-L102,0)</f>
        <v>0</v>
      </c>
      <c r="N102" s="655">
        <f t="shared" si="27"/>
        <v>12069821.253627364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24"/>
        <v>0</v>
      </c>
      <c r="K103" s="514"/>
      <c r="L103" s="655">
        <f t="shared" si="25"/>
        <v>11926094.57446631</v>
      </c>
      <c r="M103" s="514">
        <f t="shared" si="32"/>
        <v>0</v>
      </c>
      <c r="N103" s="655">
        <f t="shared" si="27"/>
        <v>11926094.57446631</v>
      </c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2021</v>
      </c>
      <c r="D104" s="629">
        <v>88153932.40088594</v>
      </c>
      <c r="E104" s="630">
        <v>2374886.6829268294</v>
      </c>
      <c r="F104" s="631">
        <v>85779045.717959106</v>
      </c>
      <c r="G104" s="631">
        <v>86966489.059422523</v>
      </c>
      <c r="H104" s="633">
        <v>12246820.408778705</v>
      </c>
      <c r="I104" s="634">
        <v>12246820.408778705</v>
      </c>
      <c r="J104" s="514">
        <f t="shared" si="24"/>
        <v>0</v>
      </c>
      <c r="K104" s="514"/>
      <c r="L104" s="655">
        <f t="shared" si="25"/>
        <v>12246820.408778705</v>
      </c>
      <c r="M104" s="514">
        <f t="shared" ref="M104" si="33">IF(L104&lt;&gt;0,+H104-L104,0)</f>
        <v>0</v>
      </c>
      <c r="N104" s="655">
        <f t="shared" si="27"/>
        <v>12246820.408778705</v>
      </c>
      <c r="O104" s="514">
        <f t="shared" ref="O104" si="34">IF(N104&lt;&gt;0,+I104-N104,0)</f>
        <v>0</v>
      </c>
      <c r="P104" s="514">
        <f t="shared" ref="P104" si="35">+O104-M104</f>
        <v>0</v>
      </c>
    </row>
    <row r="105" spans="1:16" ht="13">
      <c r="B105" s="195" t="str">
        <f t="shared" si="30"/>
        <v/>
      </c>
      <c r="C105" s="669">
        <f>IF(D93="","-",+C104+1)</f>
        <v>2022</v>
      </c>
      <c r="D105" s="374">
        <v>85779045.717959106</v>
      </c>
      <c r="E105" s="522">
        <v>2318341.7619047621</v>
      </c>
      <c r="F105" s="523">
        <v>83460703.956054345</v>
      </c>
      <c r="G105" s="523">
        <v>84619874.837006718</v>
      </c>
      <c r="H105" s="526">
        <v>12257609.738778368</v>
      </c>
      <c r="I105" s="577">
        <v>12257609.738778368</v>
      </c>
      <c r="J105" s="514">
        <f t="shared" si="24"/>
        <v>0</v>
      </c>
      <c r="K105" s="514"/>
      <c r="L105" s="525"/>
      <c r="M105" s="514">
        <f t="shared" si="26"/>
        <v>0</v>
      </c>
      <c r="N105" s="525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2023</v>
      </c>
      <c r="D106" s="374">
        <f>IF(F105+SUM(E$99:E105)=D$92,F105,D$92-SUM(E$99:E105))</f>
        <v>83460703.956054345</v>
      </c>
      <c r="E106" s="522">
        <f>IF(+J96&lt;F105,J96,D106)</f>
        <v>2212962.5909090908</v>
      </c>
      <c r="F106" s="523">
        <f t="shared" ref="F106:F130" si="36">+D106-E106</f>
        <v>81247741.365145251</v>
      </c>
      <c r="G106" s="523">
        <f t="shared" ref="G106:G130" si="37">+(F106+D106)/2</f>
        <v>82354222.660599798</v>
      </c>
      <c r="H106" s="526">
        <f t="shared" ref="H106:H154" si="38">+J$94*G106+E106</f>
        <v>12372595.898983698</v>
      </c>
      <c r="I106" s="577">
        <f t="shared" ref="I106:I154" si="39">+J$95*G106+E106</f>
        <v>12372595.898983698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2024</v>
      </c>
      <c r="D107" s="374">
        <f>IF(F106+SUM(E$99:E106)=D$92,F106,D$92-SUM(E$99:E106))</f>
        <v>81247741.365145251</v>
      </c>
      <c r="E107" s="522">
        <f>IF(+J96&lt;F106,J96,D107)</f>
        <v>2212962.5909090908</v>
      </c>
      <c r="F107" s="523">
        <f t="shared" si="36"/>
        <v>79034778.774236158</v>
      </c>
      <c r="G107" s="523">
        <f t="shared" si="37"/>
        <v>80141260.069690704</v>
      </c>
      <c r="H107" s="526">
        <f t="shared" si="38"/>
        <v>12099593.644554317</v>
      </c>
      <c r="I107" s="577">
        <f t="shared" si="39"/>
        <v>12099593.644554317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2025</v>
      </c>
      <c r="D108" s="374">
        <f>IF(F107+SUM(E$99:E107)=D$92,F107,D$92-SUM(E$99:E107))</f>
        <v>79034778.774236158</v>
      </c>
      <c r="E108" s="522">
        <f>IF(+J96&lt;F107,J96,D108)</f>
        <v>2212962.5909090908</v>
      </c>
      <c r="F108" s="523">
        <f t="shared" si="36"/>
        <v>76821816.183327064</v>
      </c>
      <c r="G108" s="523">
        <f t="shared" si="37"/>
        <v>77928297.478781611</v>
      </c>
      <c r="H108" s="526">
        <f t="shared" si="38"/>
        <v>11826591.390124932</v>
      </c>
      <c r="I108" s="577">
        <f t="shared" si="39"/>
        <v>11826591.390124932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2026</v>
      </c>
      <c r="D109" s="374">
        <f>IF(F108+SUM(E$99:E108)=D$92,F108,D$92-SUM(E$99:E108))</f>
        <v>76821816.183327064</v>
      </c>
      <c r="E109" s="522">
        <f>IF(+J96&lt;F108,J96,D109)</f>
        <v>2212962.5909090908</v>
      </c>
      <c r="F109" s="523">
        <f t="shared" si="36"/>
        <v>74608853.59241797</v>
      </c>
      <c r="G109" s="523">
        <f t="shared" si="37"/>
        <v>75715334.887872517</v>
      </c>
      <c r="H109" s="526">
        <f t="shared" si="38"/>
        <v>11553589.135695551</v>
      </c>
      <c r="I109" s="577">
        <f t="shared" si="39"/>
        <v>11553589.135695551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2027</v>
      </c>
      <c r="D110" s="374">
        <f>IF(F109+SUM(E$99:E109)=D$92,F109,D$92-SUM(E$99:E109))</f>
        <v>74608853.59241797</v>
      </c>
      <c r="E110" s="522">
        <f>IF(+J96&lt;F109,J96,D110)</f>
        <v>2212962.5909090908</v>
      </c>
      <c r="F110" s="523">
        <f t="shared" si="36"/>
        <v>72395891.001508877</v>
      </c>
      <c r="G110" s="523">
        <f t="shared" si="37"/>
        <v>73502372.296963423</v>
      </c>
      <c r="H110" s="526">
        <f t="shared" si="38"/>
        <v>11280586.881266166</v>
      </c>
      <c r="I110" s="577">
        <f t="shared" si="39"/>
        <v>11280586.881266166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2028</v>
      </c>
      <c r="D111" s="374">
        <f>IF(F110+SUM(E$99:E110)=D$92,F110,D$92-SUM(E$99:E110))</f>
        <v>72395891.001508877</v>
      </c>
      <c r="E111" s="522">
        <f>IF(+J96&lt;F110,J96,D111)</f>
        <v>2212962.5909090908</v>
      </c>
      <c r="F111" s="523">
        <f t="shared" si="36"/>
        <v>70182928.410599783</v>
      </c>
      <c r="G111" s="523">
        <f t="shared" si="37"/>
        <v>71289409.70605433</v>
      </c>
      <c r="H111" s="526">
        <f t="shared" si="38"/>
        <v>11007584.626836784</v>
      </c>
      <c r="I111" s="577">
        <f t="shared" si="39"/>
        <v>11007584.626836784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2029</v>
      </c>
      <c r="D112" s="374">
        <f>IF(F111+SUM(E$99:E111)=D$92,F111,D$92-SUM(E$99:E111))</f>
        <v>70182928.410599783</v>
      </c>
      <c r="E112" s="522">
        <f>IF(+J96&lt;F111,J96,D112)</f>
        <v>2212962.5909090908</v>
      </c>
      <c r="F112" s="523">
        <f t="shared" si="36"/>
        <v>67969965.819690689</v>
      </c>
      <c r="G112" s="523">
        <f t="shared" si="37"/>
        <v>69076447.115145236</v>
      </c>
      <c r="H112" s="526">
        <f t="shared" si="38"/>
        <v>10734582.372407403</v>
      </c>
      <c r="I112" s="577">
        <f t="shared" si="39"/>
        <v>10734582.372407403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2030</v>
      </c>
      <c r="D113" s="374">
        <f>IF(F112+SUM(E$99:E112)=D$92,F112,D$92-SUM(E$99:E112))</f>
        <v>67969965.819690689</v>
      </c>
      <c r="E113" s="522">
        <f>IF(+J96&lt;F112,J96,D113)</f>
        <v>2212962.5909090908</v>
      </c>
      <c r="F113" s="523">
        <f t="shared" si="36"/>
        <v>65757003.228781596</v>
      </c>
      <c r="G113" s="523">
        <f t="shared" si="37"/>
        <v>66863484.524236143</v>
      </c>
      <c r="H113" s="526">
        <f t="shared" si="38"/>
        <v>10461580.117978018</v>
      </c>
      <c r="I113" s="577">
        <f t="shared" si="39"/>
        <v>10461580.117978018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2031</v>
      </c>
      <c r="D114" s="374">
        <f>IF(F113+SUM(E$99:E113)=D$92,F113,D$92-SUM(E$99:E113))</f>
        <v>65757003.228781596</v>
      </c>
      <c r="E114" s="522">
        <f>IF(+J96&lt;F113,J96,D114)</f>
        <v>2212962.5909090908</v>
      </c>
      <c r="F114" s="523">
        <f t="shared" si="36"/>
        <v>63544040.637872502</v>
      </c>
      <c r="G114" s="523">
        <f t="shared" si="37"/>
        <v>64650521.933327049</v>
      </c>
      <c r="H114" s="526">
        <f t="shared" si="38"/>
        <v>10188577.863548636</v>
      </c>
      <c r="I114" s="577">
        <f t="shared" si="39"/>
        <v>10188577.863548636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2032</v>
      </c>
      <c r="D115" s="374">
        <f>IF(F114+SUM(E$99:E114)=D$92,F114,D$92-SUM(E$99:E114))</f>
        <v>63544040.637872502</v>
      </c>
      <c r="E115" s="522">
        <f>IF(+J96&lt;F114,J96,D115)</f>
        <v>2212962.5909090908</v>
      </c>
      <c r="F115" s="523">
        <f t="shared" si="36"/>
        <v>61331078.046963409</v>
      </c>
      <c r="G115" s="523">
        <f t="shared" si="37"/>
        <v>62437559.342417955</v>
      </c>
      <c r="H115" s="526">
        <f t="shared" si="38"/>
        <v>9915575.6091192532</v>
      </c>
      <c r="I115" s="577">
        <f t="shared" si="39"/>
        <v>9915575.6091192532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2033</v>
      </c>
      <c r="D116" s="374">
        <f>IF(F115+SUM(E$99:E115)=D$92,F115,D$92-SUM(E$99:E115))</f>
        <v>61331078.046963409</v>
      </c>
      <c r="E116" s="522">
        <f>IF(+J96&lt;F115,J96,D116)</f>
        <v>2212962.5909090908</v>
      </c>
      <c r="F116" s="523">
        <f t="shared" si="36"/>
        <v>59118115.456054315</v>
      </c>
      <c r="G116" s="523">
        <f t="shared" si="37"/>
        <v>60224596.751508862</v>
      </c>
      <c r="H116" s="526">
        <f t="shared" si="38"/>
        <v>9642573.35468987</v>
      </c>
      <c r="I116" s="577">
        <f t="shared" si="39"/>
        <v>9642573.35468987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2034</v>
      </c>
      <c r="D117" s="374">
        <f>IF(F116+SUM(E$99:E116)=D$92,F116,D$92-SUM(E$99:E116))</f>
        <v>59118115.456054315</v>
      </c>
      <c r="E117" s="522">
        <f>IF(+J96&lt;F116,J96,D117)</f>
        <v>2212962.5909090908</v>
      </c>
      <c r="F117" s="523">
        <f t="shared" si="36"/>
        <v>56905152.865145221</v>
      </c>
      <c r="G117" s="523">
        <f t="shared" si="37"/>
        <v>58011634.160599768</v>
      </c>
      <c r="H117" s="526">
        <f t="shared" si="38"/>
        <v>9369571.1002604868</v>
      </c>
      <c r="I117" s="577">
        <f t="shared" si="39"/>
        <v>9369571.1002604868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2035</v>
      </c>
      <c r="D118" s="374">
        <f>IF(F117+SUM(E$99:E117)=D$92,F117,D$92-SUM(E$99:E117))</f>
        <v>56905152.865145221</v>
      </c>
      <c r="E118" s="522">
        <f>IF(+J96&lt;F117,J96,D118)</f>
        <v>2212962.5909090908</v>
      </c>
      <c r="F118" s="523">
        <f t="shared" si="36"/>
        <v>54692190.274236128</v>
      </c>
      <c r="G118" s="523">
        <f t="shared" si="37"/>
        <v>55798671.569690675</v>
      </c>
      <c r="H118" s="526">
        <f t="shared" si="38"/>
        <v>9096568.8458311036</v>
      </c>
      <c r="I118" s="577">
        <f t="shared" si="39"/>
        <v>9096568.8458311036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2036</v>
      </c>
      <c r="D119" s="374">
        <f>IF(F118+SUM(E$99:E118)=D$92,F118,D$92-SUM(E$99:E118))</f>
        <v>54692190.274236128</v>
      </c>
      <c r="E119" s="522">
        <f>IF(+J96&lt;F118,J96,D119)</f>
        <v>2212962.5909090908</v>
      </c>
      <c r="F119" s="523">
        <f t="shared" si="36"/>
        <v>52479227.683327034</v>
      </c>
      <c r="G119" s="523">
        <f t="shared" si="37"/>
        <v>53585708.978781581</v>
      </c>
      <c r="H119" s="526">
        <f t="shared" si="38"/>
        <v>8823566.5914017223</v>
      </c>
      <c r="I119" s="577">
        <f t="shared" si="39"/>
        <v>8823566.5914017223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2037</v>
      </c>
      <c r="D120" s="374">
        <f>IF(F119+SUM(E$99:E119)=D$92,F119,D$92-SUM(E$99:E119))</f>
        <v>52479227.683327034</v>
      </c>
      <c r="E120" s="522">
        <f>IF(+J96&lt;F119,J96,D120)</f>
        <v>2212962.5909090908</v>
      </c>
      <c r="F120" s="523">
        <f t="shared" si="36"/>
        <v>50266265.09241794</v>
      </c>
      <c r="G120" s="523">
        <f t="shared" si="37"/>
        <v>51372746.387872487</v>
      </c>
      <c r="H120" s="526">
        <f t="shared" si="38"/>
        <v>8550564.3369723391</v>
      </c>
      <c r="I120" s="577">
        <f t="shared" si="39"/>
        <v>8550564.3369723391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2038</v>
      </c>
      <c r="D121" s="374">
        <f>IF(F120+SUM(E$99:E120)=D$92,F120,D$92-SUM(E$99:E120))</f>
        <v>50266265.09241794</v>
      </c>
      <c r="E121" s="522">
        <f>IF(+J96&lt;F120,J96,D121)</f>
        <v>2212962.5909090908</v>
      </c>
      <c r="F121" s="523">
        <f t="shared" si="36"/>
        <v>48053302.501508847</v>
      </c>
      <c r="G121" s="523">
        <f t="shared" si="37"/>
        <v>49159783.796963394</v>
      </c>
      <c r="H121" s="526">
        <f t="shared" si="38"/>
        <v>8277562.0825429559</v>
      </c>
      <c r="I121" s="577">
        <f t="shared" si="39"/>
        <v>8277562.0825429559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2039</v>
      </c>
      <c r="D122" s="374">
        <f>IF(F121+SUM(E$99:E121)=D$92,F121,D$92-SUM(E$99:E121))</f>
        <v>48053302.501508847</v>
      </c>
      <c r="E122" s="522">
        <f>IF(+J96&lt;F121,J96,D122)</f>
        <v>2212962.5909090908</v>
      </c>
      <c r="F122" s="523">
        <f t="shared" si="36"/>
        <v>45840339.910599753</v>
      </c>
      <c r="G122" s="523">
        <f t="shared" si="37"/>
        <v>46946821.2060543</v>
      </c>
      <c r="H122" s="526">
        <f t="shared" si="38"/>
        <v>8004559.8281135736</v>
      </c>
      <c r="I122" s="577">
        <f t="shared" si="39"/>
        <v>8004559.8281135736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2040</v>
      </c>
      <c r="D123" s="374">
        <f>IF(F122+SUM(E$99:E122)=D$92,F122,D$92-SUM(E$99:E122))</f>
        <v>45840339.910599753</v>
      </c>
      <c r="E123" s="522">
        <f>IF(+J96&lt;F122,J96,D123)</f>
        <v>2212962.5909090908</v>
      </c>
      <c r="F123" s="523">
        <f t="shared" si="36"/>
        <v>43627377.31969066</v>
      </c>
      <c r="G123" s="523">
        <f t="shared" si="37"/>
        <v>44733858.615145206</v>
      </c>
      <c r="H123" s="526">
        <f t="shared" si="38"/>
        <v>7731557.5736841904</v>
      </c>
      <c r="I123" s="577">
        <f t="shared" si="39"/>
        <v>7731557.5736841904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2041</v>
      </c>
      <c r="D124" s="374">
        <f>IF(F123+SUM(E$99:E123)=D$92,F123,D$92-SUM(E$99:E123))</f>
        <v>43627377.31969066</v>
      </c>
      <c r="E124" s="522">
        <f>IF(+J96&lt;F123,J96,D124)</f>
        <v>2212962.5909090908</v>
      </c>
      <c r="F124" s="523">
        <f t="shared" si="36"/>
        <v>41414414.728781566</v>
      </c>
      <c r="G124" s="523">
        <f t="shared" si="37"/>
        <v>42520896.024236113</v>
      </c>
      <c r="H124" s="526">
        <f t="shared" si="38"/>
        <v>7458555.3192548081</v>
      </c>
      <c r="I124" s="577">
        <f t="shared" si="39"/>
        <v>7458555.3192548081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2042</v>
      </c>
      <c r="D125" s="374">
        <f>IF(F124+SUM(E$99:E124)=D$92,F124,D$92-SUM(E$99:E124))</f>
        <v>41414414.728781566</v>
      </c>
      <c r="E125" s="522">
        <f>IF(+J96&lt;F124,J96,D125)</f>
        <v>2212962.5909090908</v>
      </c>
      <c r="F125" s="523">
        <f t="shared" si="36"/>
        <v>39201452.137872472</v>
      </c>
      <c r="G125" s="523">
        <f t="shared" si="37"/>
        <v>40307933.433327019</v>
      </c>
      <c r="H125" s="526">
        <f t="shared" si="38"/>
        <v>7185553.0648254249</v>
      </c>
      <c r="I125" s="577">
        <f t="shared" si="39"/>
        <v>7185553.0648254249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2043</v>
      </c>
      <c r="D126" s="374">
        <f>IF(F125+SUM(E$99:E125)=D$92,F125,D$92-SUM(E$99:E125))</f>
        <v>39201452.137872472</v>
      </c>
      <c r="E126" s="522">
        <f>IF(+J96&lt;F125,J96,D126)</f>
        <v>2212962.5909090908</v>
      </c>
      <c r="F126" s="523">
        <f t="shared" si="36"/>
        <v>36988489.546963379</v>
      </c>
      <c r="G126" s="523">
        <f t="shared" si="37"/>
        <v>38094970.842417926</v>
      </c>
      <c r="H126" s="526">
        <f t="shared" si="38"/>
        <v>6912550.8103960417</v>
      </c>
      <c r="I126" s="577">
        <f t="shared" si="39"/>
        <v>6912550.8103960417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2044</v>
      </c>
      <c r="D127" s="374">
        <f>IF(F126+SUM(E$99:E126)=D$92,F126,D$92-SUM(E$99:E126))</f>
        <v>36988489.546963379</v>
      </c>
      <c r="E127" s="522">
        <f>IF(+J96&lt;F126,J96,D127)</f>
        <v>2212962.5909090908</v>
      </c>
      <c r="F127" s="523">
        <f t="shared" si="36"/>
        <v>34775526.956054285</v>
      </c>
      <c r="G127" s="523">
        <f t="shared" si="37"/>
        <v>35882008.251508832</v>
      </c>
      <c r="H127" s="526">
        <f t="shared" si="38"/>
        <v>6639548.5559666594</v>
      </c>
      <c r="I127" s="577">
        <f t="shared" si="39"/>
        <v>6639548.5559666594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2045</v>
      </c>
      <c r="D128" s="374">
        <f>IF(F127+SUM(E$99:E127)=D$92,F127,D$92-SUM(E$99:E127))</f>
        <v>34775526.956054285</v>
      </c>
      <c r="E128" s="522">
        <f>IF(+J96&lt;F127,J96,D128)</f>
        <v>2212962.5909090908</v>
      </c>
      <c r="F128" s="523">
        <f t="shared" si="36"/>
        <v>32562564.365145195</v>
      </c>
      <c r="G128" s="523">
        <f t="shared" si="37"/>
        <v>33669045.660599738</v>
      </c>
      <c r="H128" s="526">
        <f t="shared" si="38"/>
        <v>6366546.3015372762</v>
      </c>
      <c r="I128" s="577">
        <f t="shared" si="39"/>
        <v>6366546.3015372762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2046</v>
      </c>
      <c r="D129" s="374">
        <f>IF(F128+SUM(E$99:E128)=D$92,F128,D$92-SUM(E$99:E128))</f>
        <v>32562564.365145195</v>
      </c>
      <c r="E129" s="522">
        <f>IF(+J96&lt;F128,J96,D129)</f>
        <v>2212962.5909090908</v>
      </c>
      <c r="F129" s="523">
        <f t="shared" si="36"/>
        <v>30349601.774236105</v>
      </c>
      <c r="G129" s="523">
        <f t="shared" si="37"/>
        <v>31456083.069690652</v>
      </c>
      <c r="H129" s="526">
        <f t="shared" si="38"/>
        <v>6093544.047107894</v>
      </c>
      <c r="I129" s="577">
        <f t="shared" si="39"/>
        <v>6093544.047107894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2047</v>
      </c>
      <c r="D130" s="374">
        <f>IF(F129+SUM(E$99:E129)=D$92,F129,D$92-SUM(E$99:E129))</f>
        <v>30349601.774236105</v>
      </c>
      <c r="E130" s="522">
        <f>IF(+J96&lt;F129,J96,D130)</f>
        <v>2212962.5909090908</v>
      </c>
      <c r="F130" s="523">
        <f t="shared" si="36"/>
        <v>28136639.183327015</v>
      </c>
      <c r="G130" s="523">
        <f t="shared" si="37"/>
        <v>29243120.478781559</v>
      </c>
      <c r="H130" s="526">
        <f t="shared" si="38"/>
        <v>5820541.7926785117</v>
      </c>
      <c r="I130" s="577">
        <f t="shared" si="39"/>
        <v>5820541.7926785117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2048</v>
      </c>
      <c r="D131" s="374">
        <f>IF(F130+SUM(E$99:E130)=D$92,F130,D$92-SUM(E$99:E130))</f>
        <v>28136639.183327015</v>
      </c>
      <c r="E131" s="522">
        <f>IF(+J96&lt;F130,J96,D131)</f>
        <v>2212962.5909090908</v>
      </c>
      <c r="F131" s="523">
        <f t="shared" ref="F131:F154" si="40">+D131-E131</f>
        <v>25923676.592417926</v>
      </c>
      <c r="G131" s="523">
        <f t="shared" ref="G131:G154" si="41">+(F131+D131)/2</f>
        <v>27030157.887872472</v>
      </c>
      <c r="H131" s="526">
        <f t="shared" si="38"/>
        <v>5547539.5382491294</v>
      </c>
      <c r="I131" s="577">
        <f t="shared" si="39"/>
        <v>5547539.5382491294</v>
      </c>
      <c r="J131" s="514">
        <f t="shared" ref="J131:J154" si="42">+I541-H541</f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30"/>
        <v/>
      </c>
      <c r="C132" s="507">
        <f>IF(D93="","-",+C131+1)</f>
        <v>2049</v>
      </c>
      <c r="D132" s="374">
        <f>IF(F131+SUM(E$99:E131)=D$92,F131,D$92-SUM(E$99:E131))</f>
        <v>25923676.592417926</v>
      </c>
      <c r="E132" s="522">
        <f>IF(+J96&lt;F131,J96,D132)</f>
        <v>2212962.5909090908</v>
      </c>
      <c r="F132" s="523">
        <f t="shared" si="40"/>
        <v>23710714.001508836</v>
      </c>
      <c r="G132" s="523">
        <f t="shared" si="41"/>
        <v>24817195.296963379</v>
      </c>
      <c r="H132" s="526">
        <f t="shared" si="38"/>
        <v>5274537.2838197472</v>
      </c>
      <c r="I132" s="577">
        <f t="shared" si="39"/>
        <v>5274537.2838197472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30"/>
        <v/>
      </c>
      <c r="C133" s="507">
        <f>IF(D93="","-",+C132+1)</f>
        <v>2050</v>
      </c>
      <c r="D133" s="374">
        <f>IF(F132+SUM(E$99:E132)=D$92,F132,D$92-SUM(E$99:E132))</f>
        <v>23710714.001508836</v>
      </c>
      <c r="E133" s="522">
        <f>IF(+J96&lt;F132,J96,D133)</f>
        <v>2212962.5909090908</v>
      </c>
      <c r="F133" s="523">
        <f t="shared" si="40"/>
        <v>21497751.410599746</v>
      </c>
      <c r="G133" s="523">
        <f t="shared" si="41"/>
        <v>22604232.706054293</v>
      </c>
      <c r="H133" s="526">
        <f t="shared" si="38"/>
        <v>5001535.0293903649</v>
      </c>
      <c r="I133" s="577">
        <f t="shared" si="39"/>
        <v>5001535.0293903649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30"/>
        <v/>
      </c>
      <c r="C134" s="507">
        <f>IF(D93="","-",+C133+1)</f>
        <v>2051</v>
      </c>
      <c r="D134" s="374">
        <f>IF(F133+SUM(E$99:E133)=D$92,F133,D$92-SUM(E$99:E133))</f>
        <v>21497751.410599746</v>
      </c>
      <c r="E134" s="522">
        <f>IF(+J96&lt;F133,J96,D134)</f>
        <v>2212962.5909090908</v>
      </c>
      <c r="F134" s="523">
        <f t="shared" si="40"/>
        <v>19284788.819690656</v>
      </c>
      <c r="G134" s="523">
        <f t="shared" si="41"/>
        <v>20391270.115145199</v>
      </c>
      <c r="H134" s="526">
        <f t="shared" si="38"/>
        <v>4728532.7749609826</v>
      </c>
      <c r="I134" s="577">
        <f t="shared" si="39"/>
        <v>4728532.7749609826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30"/>
        <v/>
      </c>
      <c r="C135" s="507">
        <f>IF(D93="","-",+C134+1)</f>
        <v>2052</v>
      </c>
      <c r="D135" s="374">
        <f>IF(F134+SUM(E$99:E134)=D$92,F134,D$92-SUM(E$99:E134))</f>
        <v>19284788.819690656</v>
      </c>
      <c r="E135" s="522">
        <f>IF(+J96&lt;F134,J96,D135)</f>
        <v>2212962.5909090908</v>
      </c>
      <c r="F135" s="523">
        <f t="shared" si="40"/>
        <v>17071826.228781566</v>
      </c>
      <c r="G135" s="523">
        <f t="shared" si="41"/>
        <v>18178307.524236113</v>
      </c>
      <c r="H135" s="526">
        <f t="shared" si="38"/>
        <v>4455530.5205316003</v>
      </c>
      <c r="I135" s="577">
        <f t="shared" si="39"/>
        <v>4455530.5205316003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30"/>
        <v/>
      </c>
      <c r="C136" s="507">
        <f>IF(D93="","-",+C135+1)</f>
        <v>2053</v>
      </c>
      <c r="D136" s="374">
        <f>IF(F135+SUM(E$99:E135)=D$92,F135,D$92-SUM(E$99:E135))</f>
        <v>17071826.228781566</v>
      </c>
      <c r="E136" s="522">
        <f>IF(+J96&lt;F135,J96,D136)</f>
        <v>2212962.5909090908</v>
      </c>
      <c r="F136" s="523">
        <f t="shared" si="40"/>
        <v>14858863.637872476</v>
      </c>
      <c r="G136" s="523">
        <f t="shared" si="41"/>
        <v>15965344.933327021</v>
      </c>
      <c r="H136" s="526">
        <f t="shared" si="38"/>
        <v>4182528.2661022181</v>
      </c>
      <c r="I136" s="577">
        <f t="shared" si="39"/>
        <v>4182528.2661022181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30"/>
        <v/>
      </c>
      <c r="C137" s="507">
        <f>IF(D93="","-",+C136+1)</f>
        <v>2054</v>
      </c>
      <c r="D137" s="374">
        <f>IF(F136+SUM(E$99:E136)=D$92,F136,D$92-SUM(E$99:E136))</f>
        <v>14858863.637872476</v>
      </c>
      <c r="E137" s="522">
        <f>IF(+J96&lt;F136,J96,D137)</f>
        <v>2212962.5909090908</v>
      </c>
      <c r="F137" s="523">
        <f t="shared" si="40"/>
        <v>12645901.046963386</v>
      </c>
      <c r="G137" s="523">
        <f t="shared" si="41"/>
        <v>13752382.342417931</v>
      </c>
      <c r="H137" s="526">
        <f t="shared" si="38"/>
        <v>3909526.0116728358</v>
      </c>
      <c r="I137" s="577">
        <f t="shared" si="39"/>
        <v>3909526.0116728358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30"/>
        <v/>
      </c>
      <c r="C138" s="507">
        <f>IF(D93="","-",+C137+1)</f>
        <v>2055</v>
      </c>
      <c r="D138" s="374">
        <f>IF(F137+SUM(E$99:E137)=D$92,F137,D$92-SUM(E$99:E137))</f>
        <v>12645901.046963386</v>
      </c>
      <c r="E138" s="522">
        <f>IF(+J96&lt;F137,J96,D138)</f>
        <v>2212962.5909090908</v>
      </c>
      <c r="F138" s="523">
        <f t="shared" si="40"/>
        <v>10432938.456054296</v>
      </c>
      <c r="G138" s="523">
        <f t="shared" si="41"/>
        <v>11539419.751508841</v>
      </c>
      <c r="H138" s="526">
        <f t="shared" si="38"/>
        <v>3636523.7572434535</v>
      </c>
      <c r="I138" s="577">
        <f t="shared" si="39"/>
        <v>3636523.7572434535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30"/>
        <v/>
      </c>
      <c r="C139" s="507">
        <f>IF(D93="","-",+C138+1)</f>
        <v>2056</v>
      </c>
      <c r="D139" s="374">
        <f>IF(F138+SUM(E$99:E138)=D$92,F138,D$92-SUM(E$99:E138))</f>
        <v>10432938.456054296</v>
      </c>
      <c r="E139" s="522">
        <f>IF(+J96&lt;F138,J96,D139)</f>
        <v>2212962.5909090908</v>
      </c>
      <c r="F139" s="523">
        <f t="shared" si="40"/>
        <v>8219975.8651452055</v>
      </c>
      <c r="G139" s="523">
        <f t="shared" si="41"/>
        <v>9326457.1605997514</v>
      </c>
      <c r="H139" s="526">
        <f t="shared" si="38"/>
        <v>3363521.5028140713</v>
      </c>
      <c r="I139" s="577">
        <f t="shared" si="39"/>
        <v>3363521.5028140713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30"/>
        <v/>
      </c>
      <c r="C140" s="507">
        <f>IF(D93="","-",+C139+1)</f>
        <v>2057</v>
      </c>
      <c r="D140" s="374">
        <f>IF(F139+SUM(E$99:E139)=D$92,F139,D$92-SUM(E$99:E139))</f>
        <v>8219975.8651452055</v>
      </c>
      <c r="E140" s="522">
        <f>IF(+J96&lt;F139,J96,D140)</f>
        <v>2212962.5909090908</v>
      </c>
      <c r="F140" s="523">
        <f t="shared" si="40"/>
        <v>6007013.2742361147</v>
      </c>
      <c r="G140" s="523">
        <f t="shared" si="41"/>
        <v>7113494.5696906596</v>
      </c>
      <c r="H140" s="526">
        <f t="shared" si="38"/>
        <v>3090519.2483846885</v>
      </c>
      <c r="I140" s="577">
        <f t="shared" si="39"/>
        <v>3090519.2483846885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30"/>
        <v/>
      </c>
      <c r="C141" s="507">
        <f>IF(D93="","-",+C140+1)</f>
        <v>2058</v>
      </c>
      <c r="D141" s="374">
        <f>IF(F140+SUM(E$99:E140)=D$92,F140,D$92-SUM(E$99:E140))</f>
        <v>6007013.2742361147</v>
      </c>
      <c r="E141" s="522">
        <f>IF(+J96&lt;F140,J96,D141)</f>
        <v>2212962.5909090908</v>
      </c>
      <c r="F141" s="523">
        <f t="shared" si="40"/>
        <v>3794050.6833270239</v>
      </c>
      <c r="G141" s="523">
        <f t="shared" si="41"/>
        <v>4900531.9787815697</v>
      </c>
      <c r="H141" s="526">
        <f t="shared" si="38"/>
        <v>2817516.9939553058</v>
      </c>
      <c r="I141" s="577">
        <f t="shared" si="39"/>
        <v>2817516.9939553058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30"/>
        <v/>
      </c>
      <c r="C142" s="507">
        <f>IF(D93="","-",+C141+1)</f>
        <v>2059</v>
      </c>
      <c r="D142" s="374">
        <f>IF(F141+SUM(E$99:E141)=D$92,F141,D$92-SUM(E$99:E141))</f>
        <v>3794050.6833270239</v>
      </c>
      <c r="E142" s="522">
        <f>IF(+J96&lt;F141,J96,D142)</f>
        <v>2212962.5909090908</v>
      </c>
      <c r="F142" s="523">
        <f t="shared" si="40"/>
        <v>1581088.092417933</v>
      </c>
      <c r="G142" s="523">
        <f t="shared" si="41"/>
        <v>2687569.3878724785</v>
      </c>
      <c r="H142" s="526">
        <f t="shared" si="38"/>
        <v>2544514.7395259235</v>
      </c>
      <c r="I142" s="577">
        <f t="shared" si="39"/>
        <v>2544514.7395259235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30"/>
        <v/>
      </c>
      <c r="C143" s="507">
        <f>IF(D93="","-",+C142+1)</f>
        <v>2060</v>
      </c>
      <c r="D143" s="374">
        <f>IF(F142+SUM(E$99:E142)=D$92,F142,D$92-SUM(E$99:E142))</f>
        <v>1581088.092417933</v>
      </c>
      <c r="E143" s="522">
        <f>IF(+J96&lt;F142,J96,D143)</f>
        <v>1581088.092417933</v>
      </c>
      <c r="F143" s="523">
        <f t="shared" si="40"/>
        <v>0</v>
      </c>
      <c r="G143" s="523">
        <f t="shared" si="41"/>
        <v>790544.04620896652</v>
      </c>
      <c r="H143" s="526">
        <f t="shared" si="38"/>
        <v>1678613.6031190038</v>
      </c>
      <c r="I143" s="577">
        <f t="shared" si="39"/>
        <v>1678613.6031190038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30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30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30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30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30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30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30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30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30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30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30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97370354.00000003</v>
      </c>
      <c r="F155" s="375"/>
      <c r="G155" s="375"/>
      <c r="H155" s="375">
        <f>SUM(H99:H154)</f>
        <v>358346545.860385</v>
      </c>
      <c r="I155" s="375">
        <f>SUM(I99:I154)</f>
        <v>358346545.860385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45" priority="2" stopIfTrue="1" operator="equal">
      <formula>$I$10</formula>
    </cfRule>
  </conditionalFormatting>
  <conditionalFormatting sqref="C99:C154">
    <cfRule type="cellIs" dxfId="44" priority="3" stopIfTrue="1" operator="equal">
      <formula>$J$92</formula>
    </cfRule>
  </conditionalFormatting>
  <conditionalFormatting sqref="C17">
    <cfRule type="cellIs" dxfId="4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topLeftCell="A7" zoomScaleNormal="100" zoomScaleSheetLayoutView="80" workbookViewId="0">
      <selection activeCell="K25" sqref="K2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1981779.1020545613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1981779.1020545613</v>
      </c>
      <c r="O6" s="269"/>
      <c r="P6" s="269"/>
    </row>
    <row r="7" spans="1:16" ht="13.5" thickBot="1">
      <c r="C7" s="467" t="s">
        <v>48</v>
      </c>
      <c r="D7" s="624" t="s">
        <v>380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381</v>
      </c>
      <c r="E9" s="637" t="s">
        <v>508</v>
      </c>
      <c r="F9" s="478"/>
      <c r="G9" s="672" t="s">
        <v>575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24339700.42479435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566039.54476265935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50543815.366272315</v>
      </c>
      <c r="E23" s="630">
        <v>1396425.7380952381</v>
      </c>
      <c r="F23" s="631">
        <v>49147389.628177077</v>
      </c>
      <c r="G23" s="630">
        <v>7001269.4944881881</v>
      </c>
      <c r="H23" s="639">
        <v>7001269.4944881881</v>
      </c>
      <c r="I23" s="511">
        <f t="shared" si="0"/>
        <v>0</v>
      </c>
      <c r="J23" s="511"/>
      <c r="K23" s="655">
        <f t="shared" ref="K23" si="11">+G23</f>
        <v>7001269.4944881881</v>
      </c>
      <c r="L23" s="514">
        <f t="shared" ref="L23" si="12">IF(K23&lt;&gt;0,+G23-K23,0)</f>
        <v>0</v>
      </c>
      <c r="M23" s="655">
        <f t="shared" ref="M23" si="13">+H23</f>
        <v>7001269.4944881881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49147389.298177078</v>
      </c>
      <c r="E24" s="630">
        <v>1396425.7302380952</v>
      </c>
      <c r="F24" s="631">
        <v>47750963.567938983</v>
      </c>
      <c r="G24" s="630">
        <v>7516854.5692845583</v>
      </c>
      <c r="H24" s="639">
        <v>7516854.5692845583</v>
      </c>
      <c r="I24" s="511">
        <f t="shared" si="0"/>
        <v>0</v>
      </c>
      <c r="J24" s="511"/>
      <c r="K24" s="655">
        <f t="shared" ref="K24" si="14">+G24</f>
        <v>7516854.5692845583</v>
      </c>
      <c r="L24" s="514">
        <f t="shared" ref="L24" si="15">IF(K24&lt;&gt;0,+G24-K24,0)</f>
        <v>0</v>
      </c>
      <c r="M24" s="655">
        <f t="shared" ref="M24" si="16">+H24</f>
        <v>7516854.5692845583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3">
      <c r="B25" s="195" t="str">
        <f t="shared" si="7"/>
        <v/>
      </c>
      <c r="C25" s="669">
        <f>IF(D11="","-",+C24+1)</f>
        <v>2024</v>
      </c>
      <c r="D25" s="631">
        <v>47750963.567938983</v>
      </c>
      <c r="E25" s="630">
        <v>1332951.8334090908</v>
      </c>
      <c r="F25" s="631">
        <v>46418011.73452989</v>
      </c>
      <c r="G25" s="630">
        <v>6960825.5877609951</v>
      </c>
      <c r="H25" s="639">
        <v>6960825.5877609951</v>
      </c>
      <c r="I25" s="511">
        <f t="shared" si="0"/>
        <v>0</v>
      </c>
      <c r="J25" s="511"/>
      <c r="K25" s="655">
        <f t="shared" ref="K25" si="19">+G25</f>
        <v>6960825.5877609951</v>
      </c>
      <c r="L25" s="514">
        <f t="shared" ref="L25" si="20">IF(K25&lt;&gt;0,+G25-K25,0)</f>
        <v>0</v>
      </c>
      <c r="M25" s="655">
        <f t="shared" ref="M25" si="21">+H25</f>
        <v>6960825.5877609951</v>
      </c>
      <c r="N25" s="514">
        <f t="shared" ref="N25" si="22">IF(M25&lt;&gt;0,+H25-M25,0)</f>
        <v>0</v>
      </c>
      <c r="O25" s="514">
        <f t="shared" ref="O25" si="23">+N25-L25</f>
        <v>0</v>
      </c>
      <c r="P25" s="272"/>
    </row>
    <row r="26" spans="2:16" ht="12.5">
      <c r="B26" s="195" t="str">
        <f t="shared" si="7"/>
        <v>IU</v>
      </c>
      <c r="C26" s="507">
        <f>IF(D11="","-",+C25+1)</f>
        <v>2025</v>
      </c>
      <c r="D26" s="523">
        <f>IF(F25+SUM(E$17:E25)=D$10,F25,D$10-SUM(E$17:E25))</f>
        <v>12107831.489324244</v>
      </c>
      <c r="E26" s="522">
        <f>IF(+I14&lt;F25,I14,D26)</f>
        <v>566039.54476265935</v>
      </c>
      <c r="F26" s="523">
        <f t="shared" ref="F26:F72" si="24">+D26-E26</f>
        <v>11541791.944561584</v>
      </c>
      <c r="G26" s="524">
        <f t="shared" ref="G26:G48" si="25">+I$12*((D26+F26)/2)+E26</f>
        <v>1981779.1020545613</v>
      </c>
      <c r="H26" s="491">
        <f t="shared" ref="H26:H48" si="26">+I$13*((D26+F26)/2)+E26</f>
        <v>1981779.1020545613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11541791.944561584</v>
      </c>
      <c r="E27" s="522">
        <f>IF(+I14&lt;F26,I14,D27)</f>
        <v>566039.54476265935</v>
      </c>
      <c r="F27" s="523">
        <f t="shared" si="24"/>
        <v>10975752.399798924</v>
      </c>
      <c r="G27" s="524">
        <f t="shared" si="25"/>
        <v>1914009.3486162226</v>
      </c>
      <c r="H27" s="491">
        <f t="shared" si="26"/>
        <v>1914009.3486162226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10975752.399798924</v>
      </c>
      <c r="E28" s="522">
        <f>IF(+I14&lt;F27,I14,D28)</f>
        <v>566039.54476265935</v>
      </c>
      <c r="F28" s="523">
        <f t="shared" si="24"/>
        <v>10409712.855036264</v>
      </c>
      <c r="G28" s="524">
        <f t="shared" si="25"/>
        <v>1846239.5951778842</v>
      </c>
      <c r="H28" s="491">
        <f t="shared" si="26"/>
        <v>1846239.5951778842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10409712.855036264</v>
      </c>
      <c r="E29" s="522">
        <f>IF(+I14&lt;F28,I14,D29)</f>
        <v>566039.54476265935</v>
      </c>
      <c r="F29" s="523">
        <f t="shared" si="24"/>
        <v>9843673.3102736045</v>
      </c>
      <c r="G29" s="524">
        <f t="shared" si="25"/>
        <v>1778469.8417395456</v>
      </c>
      <c r="H29" s="491">
        <f t="shared" si="26"/>
        <v>1778469.8417395456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9843673.3102736045</v>
      </c>
      <c r="E30" s="522">
        <f>IF(+I14&lt;F29,I14,D30)</f>
        <v>566039.54476265935</v>
      </c>
      <c r="F30" s="523">
        <f t="shared" si="24"/>
        <v>9277633.7655109446</v>
      </c>
      <c r="G30" s="524">
        <f t="shared" si="25"/>
        <v>1710700.0883012072</v>
      </c>
      <c r="H30" s="491">
        <f t="shared" si="26"/>
        <v>1710700.0883012072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9277633.7655109446</v>
      </c>
      <c r="E31" s="522">
        <f>IF(+I14&lt;F30,I14,D31)</f>
        <v>566039.54476265935</v>
      </c>
      <c r="F31" s="523">
        <f t="shared" si="24"/>
        <v>8711594.2207482848</v>
      </c>
      <c r="G31" s="524">
        <f t="shared" si="25"/>
        <v>1642930.3348628685</v>
      </c>
      <c r="H31" s="491">
        <f t="shared" si="26"/>
        <v>1642930.3348628685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8711594.2207482848</v>
      </c>
      <c r="E32" s="522">
        <f>IF(+I14&lt;F31,I14,D32)</f>
        <v>566039.54476265935</v>
      </c>
      <c r="F32" s="523">
        <f t="shared" si="24"/>
        <v>8145554.675985625</v>
      </c>
      <c r="G32" s="524">
        <f t="shared" si="25"/>
        <v>1575160.5814245301</v>
      </c>
      <c r="H32" s="491">
        <f t="shared" si="26"/>
        <v>1575160.5814245301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8145554.675985625</v>
      </c>
      <c r="E33" s="522">
        <f>IF(+I14&lt;F32,I14,D33)</f>
        <v>566039.54476265935</v>
      </c>
      <c r="F33" s="523">
        <f t="shared" si="24"/>
        <v>7579515.1312229652</v>
      </c>
      <c r="G33" s="524">
        <f t="shared" si="25"/>
        <v>1507390.8279861915</v>
      </c>
      <c r="H33" s="491">
        <f t="shared" si="26"/>
        <v>1507390.8279861915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7579515.1312229652</v>
      </c>
      <c r="E34" s="522">
        <f>IF(+I14&lt;F33,I14,D34)</f>
        <v>566039.54476265935</v>
      </c>
      <c r="F34" s="523">
        <f t="shared" si="24"/>
        <v>7013475.5864603054</v>
      </c>
      <c r="G34" s="524">
        <f t="shared" si="25"/>
        <v>1439621.0745478531</v>
      </c>
      <c r="H34" s="491">
        <f t="shared" si="26"/>
        <v>1439621.0745478531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7013475.5864603054</v>
      </c>
      <c r="E35" s="522">
        <f>IF(+I14&lt;F34,I14,D35)</f>
        <v>566039.54476265935</v>
      </c>
      <c r="F35" s="523">
        <f t="shared" si="24"/>
        <v>6447436.0416976456</v>
      </c>
      <c r="G35" s="524">
        <f t="shared" si="25"/>
        <v>1371851.3211095147</v>
      </c>
      <c r="H35" s="491">
        <f t="shared" si="26"/>
        <v>1371851.3211095147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6447436.0416976456</v>
      </c>
      <c r="E36" s="522">
        <f>IF(+I14&lt;F35,I14,D36)</f>
        <v>566039.54476265935</v>
      </c>
      <c r="F36" s="523">
        <f t="shared" si="24"/>
        <v>5881396.4969349857</v>
      </c>
      <c r="G36" s="524">
        <f t="shared" si="25"/>
        <v>1304081.567671176</v>
      </c>
      <c r="H36" s="491">
        <f t="shared" si="26"/>
        <v>1304081.567671176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5881396.4969349857</v>
      </c>
      <c r="E37" s="522">
        <f>IF(+I14&lt;F36,I14,D37)</f>
        <v>566039.54476265935</v>
      </c>
      <c r="F37" s="523">
        <f t="shared" si="24"/>
        <v>5315356.9521723259</v>
      </c>
      <c r="G37" s="524">
        <f t="shared" si="25"/>
        <v>1236311.8142328374</v>
      </c>
      <c r="H37" s="491">
        <f t="shared" si="26"/>
        <v>1236311.8142328374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5315356.9521723259</v>
      </c>
      <c r="E38" s="522">
        <f>IF(+I14&lt;F37,I14,D38)</f>
        <v>566039.54476265935</v>
      </c>
      <c r="F38" s="523">
        <f t="shared" si="24"/>
        <v>4749317.4074096661</v>
      </c>
      <c r="G38" s="524">
        <f t="shared" si="25"/>
        <v>1168542.060794499</v>
      </c>
      <c r="H38" s="491">
        <f t="shared" si="26"/>
        <v>1168542.060794499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4749317.4074096661</v>
      </c>
      <c r="E39" s="522">
        <f>IF(+I14&lt;F38,I14,D39)</f>
        <v>566039.54476265935</v>
      </c>
      <c r="F39" s="523">
        <f t="shared" si="24"/>
        <v>4183277.8626470068</v>
      </c>
      <c r="G39" s="524">
        <f t="shared" si="25"/>
        <v>1100772.3073561606</v>
      </c>
      <c r="H39" s="491">
        <f t="shared" si="26"/>
        <v>1100772.3073561606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4183277.8626470068</v>
      </c>
      <c r="E40" s="522">
        <f>IF(+I14&lt;F39,I14,D40)</f>
        <v>566039.54476265935</v>
      </c>
      <c r="F40" s="523">
        <f t="shared" si="24"/>
        <v>3617238.3178843474</v>
      </c>
      <c r="G40" s="524">
        <f t="shared" si="25"/>
        <v>1033002.553917822</v>
      </c>
      <c r="H40" s="491">
        <f t="shared" si="26"/>
        <v>1033002.553917822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3617238.3178843474</v>
      </c>
      <c r="E41" s="522">
        <f>IF(+I14&lt;F40,I14,D41)</f>
        <v>566039.54476265935</v>
      </c>
      <c r="F41" s="523">
        <f t="shared" si="24"/>
        <v>3051198.773121688</v>
      </c>
      <c r="G41" s="524">
        <f t="shared" si="25"/>
        <v>965232.80047948356</v>
      </c>
      <c r="H41" s="491">
        <f t="shared" si="26"/>
        <v>965232.80047948356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3051198.773121688</v>
      </c>
      <c r="E42" s="522">
        <f>IF(+I14&lt;F41,I14,D42)</f>
        <v>566039.54476265935</v>
      </c>
      <c r="F42" s="523">
        <f t="shared" si="24"/>
        <v>2485159.2283590287</v>
      </c>
      <c r="G42" s="524">
        <f t="shared" si="25"/>
        <v>897463.04704114515</v>
      </c>
      <c r="H42" s="491">
        <f t="shared" si="26"/>
        <v>897463.04704114515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2485159.2283590287</v>
      </c>
      <c r="E43" s="522">
        <f>IF(+I14&lt;F42,I14,D43)</f>
        <v>566039.54476265935</v>
      </c>
      <c r="F43" s="523">
        <f t="shared" si="24"/>
        <v>1919119.6835963693</v>
      </c>
      <c r="G43" s="524">
        <f t="shared" si="25"/>
        <v>829693.29360280652</v>
      </c>
      <c r="H43" s="491">
        <f t="shared" si="26"/>
        <v>829693.29360280652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1919119.6835963693</v>
      </c>
      <c r="E44" s="522">
        <f>IF(+I14&lt;F43,I14,D44)</f>
        <v>566039.54476265935</v>
      </c>
      <c r="F44" s="523">
        <f t="shared" si="24"/>
        <v>1353080.13883371</v>
      </c>
      <c r="G44" s="524">
        <f t="shared" si="25"/>
        <v>761923.54016446811</v>
      </c>
      <c r="H44" s="491">
        <f t="shared" si="26"/>
        <v>761923.54016446811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1353080.13883371</v>
      </c>
      <c r="E45" s="522">
        <f>IF(+I14&lt;F44,I14,D45)</f>
        <v>566039.54476265935</v>
      </c>
      <c r="F45" s="523">
        <f t="shared" si="24"/>
        <v>787040.59407105064</v>
      </c>
      <c r="G45" s="524">
        <f t="shared" si="25"/>
        <v>694153.78672612971</v>
      </c>
      <c r="H45" s="491">
        <f t="shared" si="26"/>
        <v>694153.78672612971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787040.59407105064</v>
      </c>
      <c r="E46" s="522">
        <f>IF(+I14&lt;F45,I14,D46)</f>
        <v>566039.54476265935</v>
      </c>
      <c r="F46" s="523">
        <f t="shared" si="24"/>
        <v>221001.04930839129</v>
      </c>
      <c r="G46" s="524">
        <f t="shared" si="25"/>
        <v>626384.03328779119</v>
      </c>
      <c r="H46" s="491">
        <f t="shared" si="26"/>
        <v>626384.03328779119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>IU</v>
      </c>
      <c r="C47" s="507">
        <f>IF(D11="","-",+C46+1)</f>
        <v>2046</v>
      </c>
      <c r="D47" s="523">
        <f>IF(F46+SUM(E$17:E46)=D$10,F46,D$10-SUM(E$17:E46))</f>
        <v>221001.04930838943</v>
      </c>
      <c r="E47" s="522">
        <f>IF(+I14&lt;F46,I14,D47)</f>
        <v>221001.04930838943</v>
      </c>
      <c r="F47" s="523">
        <f t="shared" si="24"/>
        <v>0</v>
      </c>
      <c r="G47" s="524">
        <f t="shared" si="25"/>
        <v>234230.85521137062</v>
      </c>
      <c r="H47" s="491">
        <f t="shared" si="26"/>
        <v>234230.85521137062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24"/>
        <v>0</v>
      </c>
      <c r="G48" s="524">
        <f t="shared" si="25"/>
        <v>0</v>
      </c>
      <c r="H48" s="491">
        <f t="shared" si="26"/>
        <v>0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0</v>
      </c>
      <c r="E49" s="522">
        <f>IF(+I14&lt;F48,I14,D49)</f>
        <v>0</v>
      </c>
      <c r="F49" s="523">
        <f t="shared" si="24"/>
        <v>0</v>
      </c>
      <c r="G49" s="524">
        <f t="shared" ref="G49:G72" si="27">+I$12*((D49+F49)/2)+E49</f>
        <v>0</v>
      </c>
      <c r="H49" s="491">
        <f t="shared" ref="H49:H72" si="28">+I$13*((D49+F49)/2)+E49</f>
        <v>0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24"/>
        <v>0</v>
      </c>
      <c r="G50" s="524">
        <f t="shared" si="27"/>
        <v>0</v>
      </c>
      <c r="H50" s="491">
        <f t="shared" si="28"/>
        <v>0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24"/>
        <v>0</v>
      </c>
      <c r="G51" s="524">
        <f t="shared" si="27"/>
        <v>0</v>
      </c>
      <c r="H51" s="491">
        <f t="shared" si="28"/>
        <v>0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24"/>
        <v>0</v>
      </c>
      <c r="G52" s="524">
        <f t="shared" si="27"/>
        <v>0</v>
      </c>
      <c r="H52" s="491">
        <f t="shared" si="28"/>
        <v>0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24"/>
        <v>0</v>
      </c>
      <c r="G53" s="524">
        <f t="shared" si="27"/>
        <v>0</v>
      </c>
      <c r="H53" s="491">
        <f t="shared" si="28"/>
        <v>0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24"/>
        <v>0</v>
      </c>
      <c r="G54" s="524">
        <f t="shared" si="27"/>
        <v>0</v>
      </c>
      <c r="H54" s="491">
        <f t="shared" si="28"/>
        <v>0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24"/>
        <v>0</v>
      </c>
      <c r="G55" s="524">
        <f t="shared" si="27"/>
        <v>0</v>
      </c>
      <c r="H55" s="491">
        <f t="shared" si="28"/>
        <v>0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24"/>
        <v>0</v>
      </c>
      <c r="G56" s="524">
        <f t="shared" si="27"/>
        <v>0</v>
      </c>
      <c r="H56" s="491">
        <f t="shared" si="28"/>
        <v>0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24"/>
        <v>0</v>
      </c>
      <c r="G57" s="524">
        <f t="shared" si="27"/>
        <v>0</v>
      </c>
      <c r="H57" s="491">
        <f t="shared" si="28"/>
        <v>0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24"/>
        <v>0</v>
      </c>
      <c r="G58" s="524">
        <f t="shared" si="27"/>
        <v>0</v>
      </c>
      <c r="H58" s="491">
        <f t="shared" si="28"/>
        <v>0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24"/>
        <v>0</v>
      </c>
      <c r="G59" s="524">
        <f t="shared" si="27"/>
        <v>0</v>
      </c>
      <c r="H59" s="491">
        <f t="shared" si="28"/>
        <v>0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7"/>
        <v>0</v>
      </c>
      <c r="H60" s="491">
        <f t="shared" si="28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7"/>
        <v>0</v>
      </c>
      <c r="H61" s="491">
        <f t="shared" si="2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7"/>
        <v>0</v>
      </c>
      <c r="H62" s="491">
        <f t="shared" si="2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7"/>
        <v>0</v>
      </c>
      <c r="H63" s="491">
        <f t="shared" si="2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7"/>
        <v>0</v>
      </c>
      <c r="H64" s="491">
        <f t="shared" si="2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7"/>
        <v>0</v>
      </c>
      <c r="H65" s="491">
        <f t="shared" si="2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7"/>
        <v>0</v>
      </c>
      <c r="H66" s="491">
        <f t="shared" si="2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7"/>
        <v>0</v>
      </c>
      <c r="H67" s="491">
        <f t="shared" si="2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7"/>
        <v>0</v>
      </c>
      <c r="H68" s="491">
        <f t="shared" si="2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7"/>
        <v>0</v>
      </c>
      <c r="H69" s="491">
        <f t="shared" si="2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7"/>
        <v>0</v>
      </c>
      <c r="H70" s="491">
        <f t="shared" si="2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7"/>
        <v>0</v>
      </c>
      <c r="H71" s="491">
        <f t="shared" si="2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7"/>
        <v>0</v>
      </c>
      <c r="H72" s="471">
        <f t="shared" si="2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24339700.42479435</v>
      </c>
      <c r="F73" s="375"/>
      <c r="G73" s="375">
        <f>SUM(G17:G72)</f>
        <v>92668818.366745681</v>
      </c>
      <c r="H73" s="375">
        <f>SUM(H17:H72)</f>
        <v>92668818.366745681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7516854.5692845583</v>
      </c>
      <c r="N87" s="546">
        <f>IF(J92&lt;D11,0,VLOOKUP(J92,C17:O72,11))</f>
        <v>7516854.5692845583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7339980.1282421164</v>
      </c>
      <c r="N88" s="550">
        <f>IF(J92&lt;D11,0,VLOOKUP(J92,C99:P154,7))</f>
        <v>7339980.1282421164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-176874.44104244187</v>
      </c>
      <c r="N89" s="555">
        <f>+N88-N87</f>
        <v>-176874.44104244187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487"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1332951.8409090908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29">+I99-H99</f>
        <v>0</v>
      </c>
      <c r="K99" s="514"/>
      <c r="L99" s="512">
        <f t="shared" ref="L99:L104" si="30">+H99</f>
        <v>4492330.3044337472</v>
      </c>
      <c r="M99" s="513">
        <f t="shared" ref="M99:M130" si="31">IF(L99&lt;&gt;0,+H99-L99,0)</f>
        <v>0</v>
      </c>
      <c r="N99" s="512">
        <f t="shared" ref="N99:N104" si="32">+I99</f>
        <v>4492330.3044337472</v>
      </c>
      <c r="O99" s="513">
        <f t="shared" ref="O99:O130" si="33">IF(N99&lt;&gt;0,+I99-N99,0)</f>
        <v>0</v>
      </c>
      <c r="P99" s="513">
        <f t="shared" ref="P99:P130" si="34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29"/>
        <v>0</v>
      </c>
      <c r="K100" s="514"/>
      <c r="L100" s="655">
        <f t="shared" si="30"/>
        <v>7416711.841213882</v>
      </c>
      <c r="M100" s="514">
        <f t="shared" si="31"/>
        <v>0</v>
      </c>
      <c r="N100" s="655">
        <f t="shared" si="32"/>
        <v>7416711.841213882</v>
      </c>
      <c r="O100" s="514">
        <f t="shared" si="33"/>
        <v>0</v>
      </c>
      <c r="P100" s="514">
        <f t="shared" si="34"/>
        <v>0</v>
      </c>
    </row>
    <row r="101" spans="1:16" ht="12.5">
      <c r="B101" s="195" t="str">
        <f t="shared" ref="B101:B154" si="35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29"/>
        <v>0</v>
      </c>
      <c r="K101" s="514"/>
      <c r="L101" s="655">
        <f t="shared" si="30"/>
        <v>7318493.0853602551</v>
      </c>
      <c r="M101" s="514">
        <f t="shared" ref="M101:M102" si="36">IF(L101&lt;&gt;0,+H101-L101,0)</f>
        <v>0</v>
      </c>
      <c r="N101" s="655">
        <f t="shared" si="32"/>
        <v>7318493.0853602551</v>
      </c>
      <c r="O101" s="514">
        <f t="shared" si="33"/>
        <v>0</v>
      </c>
      <c r="P101" s="514">
        <f t="shared" si="34"/>
        <v>0</v>
      </c>
    </row>
    <row r="102" spans="1:16" ht="12.5">
      <c r="B102" s="195" t="str">
        <f t="shared" si="35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29"/>
        <v>0</v>
      </c>
      <c r="K102" s="514"/>
      <c r="L102" s="655">
        <f t="shared" si="30"/>
        <v>7172495.0547354436</v>
      </c>
      <c r="M102" s="514">
        <f t="shared" si="36"/>
        <v>0</v>
      </c>
      <c r="N102" s="655">
        <f t="shared" si="32"/>
        <v>7172495.0547354436</v>
      </c>
      <c r="O102" s="514">
        <f t="shared" si="33"/>
        <v>0</v>
      </c>
      <c r="P102" s="514">
        <f t="shared" si="34"/>
        <v>0</v>
      </c>
    </row>
    <row r="103" spans="1:16" ht="12.5">
      <c r="B103" s="195" t="str">
        <f t="shared" si="35"/>
        <v/>
      </c>
      <c r="C103" s="507">
        <f>IF(D93="","-",+C102+1)</f>
        <v>2020</v>
      </c>
      <c r="D103" s="629">
        <v>53582922.581949055</v>
      </c>
      <c r="E103" s="630">
        <v>1396425.7380952381</v>
      </c>
      <c r="F103" s="631">
        <v>52186496.843853816</v>
      </c>
      <c r="G103" s="631">
        <v>52884709.712901436</v>
      </c>
      <c r="H103" s="633">
        <v>7085436.6426010244</v>
      </c>
      <c r="I103" s="634">
        <v>7085436.6426010244</v>
      </c>
      <c r="J103" s="514">
        <f t="shared" si="29"/>
        <v>0</v>
      </c>
      <c r="K103" s="514"/>
      <c r="L103" s="655">
        <f t="shared" si="30"/>
        <v>7085436.6426010244</v>
      </c>
      <c r="M103" s="514">
        <f t="shared" ref="M103" si="37">IF(L103&lt;&gt;0,+H103-L103,0)</f>
        <v>0</v>
      </c>
      <c r="N103" s="655">
        <f t="shared" si="32"/>
        <v>7085436.6426010244</v>
      </c>
      <c r="O103" s="514">
        <f t="shared" si="33"/>
        <v>0</v>
      </c>
      <c r="P103" s="514">
        <f t="shared" si="34"/>
        <v>0</v>
      </c>
    </row>
    <row r="104" spans="1:16" ht="12.5">
      <c r="B104" s="195" t="str">
        <f t="shared" si="35"/>
        <v/>
      </c>
      <c r="C104" s="507">
        <f>IF(D93="","-",+C103+1)</f>
        <v>2021</v>
      </c>
      <c r="D104" s="629">
        <v>52186496.843853816</v>
      </c>
      <c r="E104" s="630">
        <v>1430484.9024390243</v>
      </c>
      <c r="F104" s="631">
        <v>50756011.941414788</v>
      </c>
      <c r="G104" s="631">
        <v>51471254.392634302</v>
      </c>
      <c r="H104" s="633">
        <v>7273204.5252049714</v>
      </c>
      <c r="I104" s="634">
        <v>7273204.5252049714</v>
      </c>
      <c r="J104" s="514">
        <f t="shared" si="29"/>
        <v>0</v>
      </c>
      <c r="K104" s="514"/>
      <c r="L104" s="655">
        <f t="shared" si="30"/>
        <v>7273204.5252049714</v>
      </c>
      <c r="M104" s="514">
        <f t="shared" ref="M104" si="38">IF(L104&lt;&gt;0,+H104-L104,0)</f>
        <v>0</v>
      </c>
      <c r="N104" s="655">
        <f t="shared" si="32"/>
        <v>7273204.5252049714</v>
      </c>
      <c r="O104" s="514">
        <f t="shared" ref="O104" si="39">IF(N104&lt;&gt;0,+I104-N104,0)</f>
        <v>0</v>
      </c>
      <c r="P104" s="514">
        <f t="shared" ref="P104" si="40">+O104-M104</f>
        <v>0</v>
      </c>
    </row>
    <row r="105" spans="1:16" ht="13">
      <c r="B105" s="195" t="str">
        <f t="shared" si="35"/>
        <v/>
      </c>
      <c r="C105" s="669">
        <f>IF(D93="","-",+C104+1)</f>
        <v>2022</v>
      </c>
      <c r="D105" s="374">
        <v>50756011.941414788</v>
      </c>
      <c r="E105" s="522">
        <v>1396425.7380952381</v>
      </c>
      <c r="F105" s="523">
        <v>49359586.20331955</v>
      </c>
      <c r="G105" s="523">
        <v>50057799.072367169</v>
      </c>
      <c r="H105" s="526">
        <v>7276106.8445858909</v>
      </c>
      <c r="I105" s="577">
        <v>7276106.8445858909</v>
      </c>
      <c r="J105" s="514">
        <f t="shared" si="29"/>
        <v>0</v>
      </c>
      <c r="K105" s="514"/>
      <c r="L105" s="525"/>
      <c r="M105" s="514">
        <f t="shared" si="31"/>
        <v>0</v>
      </c>
      <c r="N105" s="525"/>
      <c r="O105" s="514">
        <f t="shared" si="33"/>
        <v>0</v>
      </c>
      <c r="P105" s="514">
        <f t="shared" si="34"/>
        <v>0</v>
      </c>
    </row>
    <row r="106" spans="1:16" ht="12.5">
      <c r="B106" s="195" t="str">
        <f t="shared" si="35"/>
        <v/>
      </c>
      <c r="C106" s="507">
        <f>IF(D93="","-",+C105+1)</f>
        <v>2023</v>
      </c>
      <c r="D106" s="374">
        <f>IF(F105+SUM(E$99:E105)=D$92,F105,D$92-SUM(E$99:E105))</f>
        <v>49359586.20331955</v>
      </c>
      <c r="E106" s="522">
        <f>IF(+J96&lt;F105,J96,D106)</f>
        <v>1332951.8409090908</v>
      </c>
      <c r="F106" s="523">
        <f t="shared" ref="F106:F130" si="41">+D106-E106</f>
        <v>48026634.362410456</v>
      </c>
      <c r="G106" s="523">
        <f t="shared" ref="G106:G130" si="42">+(F106+D106)/2</f>
        <v>48693110.282865003</v>
      </c>
      <c r="H106" s="526">
        <f t="shared" ref="H106:H154" si="43">+J$94*G106+E106</f>
        <v>7339980.1282421164</v>
      </c>
      <c r="I106" s="577">
        <f t="shared" ref="I106:I154" si="44">+J$95*G106+E106</f>
        <v>7339980.1282421164</v>
      </c>
      <c r="J106" s="514">
        <f t="shared" si="29"/>
        <v>0</v>
      </c>
      <c r="K106" s="514"/>
      <c r="L106" s="525"/>
      <c r="M106" s="514">
        <f t="shared" si="31"/>
        <v>0</v>
      </c>
      <c r="N106" s="525"/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5"/>
        <v/>
      </c>
      <c r="C107" s="507">
        <f>IF(D93="","-",+C106+1)</f>
        <v>2024</v>
      </c>
      <c r="D107" s="374">
        <f>IF(F106+SUM(E$99:E106)=D$92,F106,D$92-SUM(E$99:E106))</f>
        <v>48026634.362410456</v>
      </c>
      <c r="E107" s="522">
        <f>IF(+J96&lt;F106,J96,D107)</f>
        <v>1332951.8409090908</v>
      </c>
      <c r="F107" s="523">
        <f t="shared" si="41"/>
        <v>46693682.521501362</v>
      </c>
      <c r="G107" s="523">
        <f t="shared" si="42"/>
        <v>47360158.441955909</v>
      </c>
      <c r="H107" s="526">
        <f t="shared" si="43"/>
        <v>7175540.4494563639</v>
      </c>
      <c r="I107" s="577">
        <f t="shared" si="44"/>
        <v>7175540.4494563639</v>
      </c>
      <c r="J107" s="514">
        <f t="shared" si="29"/>
        <v>0</v>
      </c>
      <c r="K107" s="514"/>
      <c r="L107" s="525"/>
      <c r="M107" s="514">
        <f t="shared" si="31"/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5"/>
        <v/>
      </c>
      <c r="C108" s="507">
        <f>IF(D93="","-",+C107+1)</f>
        <v>2025</v>
      </c>
      <c r="D108" s="374">
        <f>IF(F107+SUM(E$99:E107)=D$92,F107,D$92-SUM(E$99:E107))</f>
        <v>46693682.521501362</v>
      </c>
      <c r="E108" s="522">
        <f>IF(+J96&lt;F107,J96,D108)</f>
        <v>1332951.8409090908</v>
      </c>
      <c r="F108" s="523">
        <f t="shared" si="41"/>
        <v>45360730.680592269</v>
      </c>
      <c r="G108" s="523">
        <f t="shared" si="42"/>
        <v>46027206.601046816</v>
      </c>
      <c r="H108" s="526">
        <f t="shared" si="43"/>
        <v>7011100.7706706105</v>
      </c>
      <c r="I108" s="577">
        <f t="shared" si="44"/>
        <v>7011100.7706706105</v>
      </c>
      <c r="J108" s="514">
        <f t="shared" si="29"/>
        <v>0</v>
      </c>
      <c r="K108" s="514"/>
      <c r="L108" s="525"/>
      <c r="M108" s="514">
        <f t="shared" si="31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5"/>
        <v/>
      </c>
      <c r="C109" s="507">
        <f>IF(D93="","-",+C108+1)</f>
        <v>2026</v>
      </c>
      <c r="D109" s="374">
        <f>IF(F108+SUM(E$99:E108)=D$92,F108,D$92-SUM(E$99:E108))</f>
        <v>45360730.680592269</v>
      </c>
      <c r="E109" s="522">
        <f>IF(+J96&lt;F108,J96,D109)</f>
        <v>1332951.8409090908</v>
      </c>
      <c r="F109" s="523">
        <f t="shared" si="41"/>
        <v>44027778.839683175</v>
      </c>
      <c r="G109" s="523">
        <f t="shared" si="42"/>
        <v>44694254.760137722</v>
      </c>
      <c r="H109" s="526">
        <f t="shared" si="43"/>
        <v>6846661.091884858</v>
      </c>
      <c r="I109" s="577">
        <f t="shared" si="44"/>
        <v>6846661.091884858</v>
      </c>
      <c r="J109" s="514">
        <f t="shared" si="29"/>
        <v>0</v>
      </c>
      <c r="K109" s="514"/>
      <c r="L109" s="525"/>
      <c r="M109" s="514">
        <f t="shared" si="31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5"/>
        <v/>
      </c>
      <c r="C110" s="507">
        <f>IF(D93="","-",+C109+1)</f>
        <v>2027</v>
      </c>
      <c r="D110" s="374">
        <f>IF(F109+SUM(E$99:E109)=D$92,F109,D$92-SUM(E$99:E109))</f>
        <v>44027778.839683175</v>
      </c>
      <c r="E110" s="522">
        <f>IF(+J96&lt;F109,J96,D110)</f>
        <v>1332951.8409090908</v>
      </c>
      <c r="F110" s="523">
        <f t="shared" si="41"/>
        <v>42694826.998774081</v>
      </c>
      <c r="G110" s="523">
        <f t="shared" si="42"/>
        <v>43361302.919228628</v>
      </c>
      <c r="H110" s="526">
        <f t="shared" si="43"/>
        <v>6682221.4130991055</v>
      </c>
      <c r="I110" s="577">
        <f t="shared" si="44"/>
        <v>6682221.4130991055</v>
      </c>
      <c r="J110" s="514">
        <f t="shared" si="29"/>
        <v>0</v>
      </c>
      <c r="K110" s="514"/>
      <c r="L110" s="525"/>
      <c r="M110" s="514">
        <f t="shared" si="31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5"/>
        <v/>
      </c>
      <c r="C111" s="507">
        <f>IF(D93="","-",+C110+1)</f>
        <v>2028</v>
      </c>
      <c r="D111" s="374">
        <f>IF(F110+SUM(E$99:E110)=D$92,F110,D$92-SUM(E$99:E110))</f>
        <v>42694826.998774081</v>
      </c>
      <c r="E111" s="522">
        <f>IF(+J96&lt;F110,J96,D111)</f>
        <v>1332951.8409090908</v>
      </c>
      <c r="F111" s="523">
        <f t="shared" si="41"/>
        <v>41361875.157864988</v>
      </c>
      <c r="G111" s="523">
        <f t="shared" si="42"/>
        <v>42028351.078319535</v>
      </c>
      <c r="H111" s="526">
        <f t="shared" si="43"/>
        <v>6517781.734313352</v>
      </c>
      <c r="I111" s="577">
        <f t="shared" si="44"/>
        <v>6517781.734313352</v>
      </c>
      <c r="J111" s="514">
        <f t="shared" si="29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5"/>
        <v/>
      </c>
      <c r="C112" s="507">
        <f>IF(D93="","-",+C111+1)</f>
        <v>2029</v>
      </c>
      <c r="D112" s="374">
        <f>IF(F111+SUM(E$99:E111)=D$92,F111,D$92-SUM(E$99:E111))</f>
        <v>41361875.157864988</v>
      </c>
      <c r="E112" s="522">
        <f>IF(+J96&lt;F111,J96,D112)</f>
        <v>1332951.8409090908</v>
      </c>
      <c r="F112" s="523">
        <f t="shared" si="41"/>
        <v>40028923.316955894</v>
      </c>
      <c r="G112" s="523">
        <f t="shared" si="42"/>
        <v>40695399.237410441</v>
      </c>
      <c r="H112" s="526">
        <f t="shared" si="43"/>
        <v>6353342.0555275995</v>
      </c>
      <c r="I112" s="577">
        <f t="shared" si="44"/>
        <v>6353342.0555275995</v>
      </c>
      <c r="J112" s="514">
        <f t="shared" si="29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5"/>
        <v/>
      </c>
      <c r="C113" s="507">
        <f>IF(D93="","-",+C112+1)</f>
        <v>2030</v>
      </c>
      <c r="D113" s="374">
        <f>IF(F112+SUM(E$99:E112)=D$92,F112,D$92-SUM(E$99:E112))</f>
        <v>40028923.316955894</v>
      </c>
      <c r="E113" s="522">
        <f>IF(+J96&lt;F112,J96,D113)</f>
        <v>1332951.8409090908</v>
      </c>
      <c r="F113" s="523">
        <f t="shared" si="41"/>
        <v>38695971.476046801</v>
      </c>
      <c r="G113" s="523">
        <f t="shared" si="42"/>
        <v>39362447.396501347</v>
      </c>
      <c r="H113" s="526">
        <f t="shared" si="43"/>
        <v>6188902.376741847</v>
      </c>
      <c r="I113" s="577">
        <f t="shared" si="44"/>
        <v>6188902.376741847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5"/>
        <v/>
      </c>
      <c r="C114" s="507">
        <f>IF(D93="","-",+C113+1)</f>
        <v>2031</v>
      </c>
      <c r="D114" s="374">
        <f>IF(F113+SUM(E$99:E113)=D$92,F113,D$92-SUM(E$99:E113))</f>
        <v>38695971.476046801</v>
      </c>
      <c r="E114" s="522">
        <f>IF(+J96&lt;F113,J96,D114)</f>
        <v>1332951.8409090908</v>
      </c>
      <c r="F114" s="523">
        <f t="shared" si="41"/>
        <v>37363019.635137707</v>
      </c>
      <c r="G114" s="523">
        <f t="shared" si="42"/>
        <v>38029495.555592254</v>
      </c>
      <c r="H114" s="526">
        <f t="shared" si="43"/>
        <v>6024462.6979560945</v>
      </c>
      <c r="I114" s="577">
        <f t="shared" si="44"/>
        <v>6024462.6979560945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5"/>
        <v/>
      </c>
      <c r="C115" s="507">
        <f>IF(D93="","-",+C114+1)</f>
        <v>2032</v>
      </c>
      <c r="D115" s="374">
        <f>IF(F114+SUM(E$99:E114)=D$92,F114,D$92-SUM(E$99:E114))</f>
        <v>37363019.635137707</v>
      </c>
      <c r="E115" s="522">
        <f>IF(+J96&lt;F114,J96,D115)</f>
        <v>1332951.8409090908</v>
      </c>
      <c r="F115" s="523">
        <f t="shared" si="41"/>
        <v>36030067.794228613</v>
      </c>
      <c r="G115" s="523">
        <f t="shared" si="42"/>
        <v>36696543.71468316</v>
      </c>
      <c r="H115" s="526">
        <f t="shared" si="43"/>
        <v>5860023.0191703411</v>
      </c>
      <c r="I115" s="577">
        <f t="shared" si="44"/>
        <v>5860023.0191703411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5"/>
        <v/>
      </c>
      <c r="C116" s="507">
        <f>IF(D93="","-",+C115+1)</f>
        <v>2033</v>
      </c>
      <c r="D116" s="374">
        <f>IF(F115+SUM(E$99:E115)=D$92,F115,D$92-SUM(E$99:E115))</f>
        <v>36030067.794228613</v>
      </c>
      <c r="E116" s="522">
        <f>IF(+J96&lt;F115,J96,D116)</f>
        <v>1332951.8409090908</v>
      </c>
      <c r="F116" s="523">
        <f t="shared" si="41"/>
        <v>34697115.95331952</v>
      </c>
      <c r="G116" s="523">
        <f t="shared" si="42"/>
        <v>35363591.873774067</v>
      </c>
      <c r="H116" s="526">
        <f t="shared" si="43"/>
        <v>5695583.3403845886</v>
      </c>
      <c r="I116" s="577">
        <f t="shared" si="44"/>
        <v>5695583.3403845886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5"/>
        <v/>
      </c>
      <c r="C117" s="507">
        <f>IF(D93="","-",+C116+1)</f>
        <v>2034</v>
      </c>
      <c r="D117" s="374">
        <f>IF(F116+SUM(E$99:E116)=D$92,F116,D$92-SUM(E$99:E116))</f>
        <v>34697115.95331952</v>
      </c>
      <c r="E117" s="522">
        <f>IF(+J96&lt;F116,J96,D117)</f>
        <v>1332951.8409090908</v>
      </c>
      <c r="F117" s="523">
        <f t="shared" si="41"/>
        <v>33364164.11241043</v>
      </c>
      <c r="G117" s="523">
        <f t="shared" si="42"/>
        <v>34030640.032864973</v>
      </c>
      <c r="H117" s="526">
        <f t="shared" si="43"/>
        <v>5531143.6615988361</v>
      </c>
      <c r="I117" s="577">
        <f t="shared" si="44"/>
        <v>5531143.6615988361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5"/>
        <v/>
      </c>
      <c r="C118" s="507">
        <f>IF(D93="","-",+C117+1)</f>
        <v>2035</v>
      </c>
      <c r="D118" s="374">
        <f>IF(F117+SUM(E$99:E117)=D$92,F117,D$92-SUM(E$99:E117))</f>
        <v>33364164.11241043</v>
      </c>
      <c r="E118" s="522">
        <f>IF(+J96&lt;F117,J96,D118)</f>
        <v>1332951.8409090908</v>
      </c>
      <c r="F118" s="523">
        <f t="shared" si="41"/>
        <v>32031212.27150134</v>
      </c>
      <c r="G118" s="523">
        <f t="shared" si="42"/>
        <v>32697688.191955887</v>
      </c>
      <c r="H118" s="526">
        <f t="shared" si="43"/>
        <v>5366703.9828130845</v>
      </c>
      <c r="I118" s="577">
        <f t="shared" si="44"/>
        <v>5366703.9828130845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5"/>
        <v/>
      </c>
      <c r="C119" s="507">
        <f>IF(D93="","-",+C118+1)</f>
        <v>2036</v>
      </c>
      <c r="D119" s="374">
        <f>IF(F118+SUM(E$99:E118)=D$92,F118,D$92-SUM(E$99:E118))</f>
        <v>32031212.27150134</v>
      </c>
      <c r="E119" s="522">
        <f>IF(+J96&lt;F118,J96,D119)</f>
        <v>1332951.8409090908</v>
      </c>
      <c r="F119" s="523">
        <f t="shared" si="41"/>
        <v>30698260.43059225</v>
      </c>
      <c r="G119" s="523">
        <f t="shared" si="42"/>
        <v>31364736.351046793</v>
      </c>
      <c r="H119" s="526">
        <f t="shared" si="43"/>
        <v>5202264.3040273311</v>
      </c>
      <c r="I119" s="577">
        <f t="shared" si="44"/>
        <v>5202264.3040273311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5"/>
        <v/>
      </c>
      <c r="C120" s="507">
        <f>IF(D93="","-",+C119+1)</f>
        <v>2037</v>
      </c>
      <c r="D120" s="374">
        <f>IF(F119+SUM(E$99:E119)=D$92,F119,D$92-SUM(E$99:E119))</f>
        <v>30698260.43059225</v>
      </c>
      <c r="E120" s="522">
        <f>IF(+J96&lt;F119,J96,D120)</f>
        <v>1332951.8409090908</v>
      </c>
      <c r="F120" s="523">
        <f t="shared" si="41"/>
        <v>29365308.58968316</v>
      </c>
      <c r="G120" s="523">
        <f t="shared" si="42"/>
        <v>30031784.510137707</v>
      </c>
      <c r="H120" s="526">
        <f t="shared" si="43"/>
        <v>5037824.6252415795</v>
      </c>
      <c r="I120" s="577">
        <f t="shared" si="44"/>
        <v>5037824.6252415795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5"/>
        <v/>
      </c>
      <c r="C121" s="507">
        <f>IF(D93="","-",+C120+1)</f>
        <v>2038</v>
      </c>
      <c r="D121" s="374">
        <f>IF(F120+SUM(E$99:E120)=D$92,F120,D$92-SUM(E$99:E120))</f>
        <v>29365308.58968316</v>
      </c>
      <c r="E121" s="522">
        <f>IF(+J96&lt;F120,J96,D121)</f>
        <v>1332951.8409090908</v>
      </c>
      <c r="F121" s="523">
        <f t="shared" si="41"/>
        <v>28032356.74877407</v>
      </c>
      <c r="G121" s="523">
        <f t="shared" si="42"/>
        <v>28698832.669228613</v>
      </c>
      <c r="H121" s="526">
        <f t="shared" si="43"/>
        <v>4873384.946455827</v>
      </c>
      <c r="I121" s="577">
        <f t="shared" si="44"/>
        <v>4873384.946455827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5"/>
        <v/>
      </c>
      <c r="C122" s="507">
        <f>IF(D93="","-",+C121+1)</f>
        <v>2039</v>
      </c>
      <c r="D122" s="374">
        <f>IF(F121+SUM(E$99:E121)=D$92,F121,D$92-SUM(E$99:E121))</f>
        <v>28032356.74877407</v>
      </c>
      <c r="E122" s="522">
        <f>IF(+J96&lt;F121,J96,D122)</f>
        <v>1332951.8409090908</v>
      </c>
      <c r="F122" s="523">
        <f t="shared" si="41"/>
        <v>26699404.90786498</v>
      </c>
      <c r="G122" s="523">
        <f t="shared" si="42"/>
        <v>27365880.828319527</v>
      </c>
      <c r="H122" s="526">
        <f t="shared" si="43"/>
        <v>4708945.2676700745</v>
      </c>
      <c r="I122" s="577">
        <f t="shared" si="44"/>
        <v>4708945.2676700745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5"/>
        <v/>
      </c>
      <c r="C123" s="507">
        <f>IF(D93="","-",+C122+1)</f>
        <v>2040</v>
      </c>
      <c r="D123" s="374">
        <f>IF(F122+SUM(E$99:E122)=D$92,F122,D$92-SUM(E$99:E122))</f>
        <v>26699404.90786498</v>
      </c>
      <c r="E123" s="522">
        <f>IF(+J96&lt;F122,J96,D123)</f>
        <v>1332951.8409090908</v>
      </c>
      <c r="F123" s="523">
        <f t="shared" si="41"/>
        <v>25366453.066955891</v>
      </c>
      <c r="G123" s="523">
        <f t="shared" si="42"/>
        <v>26032928.987410434</v>
      </c>
      <c r="H123" s="526">
        <f t="shared" si="43"/>
        <v>4544505.588884322</v>
      </c>
      <c r="I123" s="577">
        <f t="shared" si="44"/>
        <v>4544505.588884322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5"/>
        <v/>
      </c>
      <c r="C124" s="507">
        <f>IF(D93="","-",+C123+1)</f>
        <v>2041</v>
      </c>
      <c r="D124" s="374">
        <f>IF(F123+SUM(E$99:E123)=D$92,F123,D$92-SUM(E$99:E123))</f>
        <v>25366453.066955891</v>
      </c>
      <c r="E124" s="522">
        <f>IF(+J96&lt;F123,J96,D124)</f>
        <v>1332951.8409090908</v>
      </c>
      <c r="F124" s="523">
        <f t="shared" si="41"/>
        <v>24033501.226046801</v>
      </c>
      <c r="G124" s="523">
        <f t="shared" si="42"/>
        <v>24699977.146501347</v>
      </c>
      <c r="H124" s="526">
        <f t="shared" si="43"/>
        <v>4380065.9100985704</v>
      </c>
      <c r="I124" s="577">
        <f t="shared" si="44"/>
        <v>4380065.9100985704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5"/>
        <v/>
      </c>
      <c r="C125" s="507">
        <f>IF(D93="","-",+C124+1)</f>
        <v>2042</v>
      </c>
      <c r="D125" s="374">
        <f>IF(F124+SUM(E$99:E124)=D$92,F124,D$92-SUM(E$99:E124))</f>
        <v>24033501.226046801</v>
      </c>
      <c r="E125" s="522">
        <f>IF(+J96&lt;F124,J96,D125)</f>
        <v>1332951.8409090908</v>
      </c>
      <c r="F125" s="523">
        <f t="shared" si="41"/>
        <v>22700549.385137711</v>
      </c>
      <c r="G125" s="523">
        <f t="shared" si="42"/>
        <v>23367025.305592254</v>
      </c>
      <c r="H125" s="526">
        <f t="shared" si="43"/>
        <v>4215626.231312817</v>
      </c>
      <c r="I125" s="577">
        <f t="shared" si="44"/>
        <v>4215626.231312817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5"/>
        <v/>
      </c>
      <c r="C126" s="507">
        <f>IF(D93="","-",+C125+1)</f>
        <v>2043</v>
      </c>
      <c r="D126" s="374">
        <f>IF(F125+SUM(E$99:E125)=D$92,F125,D$92-SUM(E$99:E125))</f>
        <v>22700549.385137711</v>
      </c>
      <c r="E126" s="522">
        <f>IF(+J96&lt;F125,J96,D126)</f>
        <v>1332951.8409090908</v>
      </c>
      <c r="F126" s="523">
        <f t="shared" si="41"/>
        <v>21367597.544228621</v>
      </c>
      <c r="G126" s="523">
        <f t="shared" si="42"/>
        <v>22034073.464683168</v>
      </c>
      <c r="H126" s="526">
        <f t="shared" si="43"/>
        <v>4051186.5525270654</v>
      </c>
      <c r="I126" s="577">
        <f t="shared" si="44"/>
        <v>4051186.5525270654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5"/>
        <v/>
      </c>
      <c r="C127" s="507">
        <f>IF(D93="","-",+C126+1)</f>
        <v>2044</v>
      </c>
      <c r="D127" s="374">
        <f>IF(F126+SUM(E$99:E126)=D$92,F126,D$92-SUM(E$99:E126))</f>
        <v>21367597.544228621</v>
      </c>
      <c r="E127" s="522">
        <f>IF(+J96&lt;F126,J96,D127)</f>
        <v>1332951.8409090908</v>
      </c>
      <c r="F127" s="523">
        <f t="shared" si="41"/>
        <v>20034645.703319531</v>
      </c>
      <c r="G127" s="523">
        <f t="shared" si="42"/>
        <v>20701121.623774074</v>
      </c>
      <c r="H127" s="526">
        <f t="shared" si="43"/>
        <v>3886746.8737413129</v>
      </c>
      <c r="I127" s="577">
        <f t="shared" si="44"/>
        <v>3886746.8737413129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5"/>
        <v/>
      </c>
      <c r="C128" s="507">
        <f>IF(D93="","-",+C127+1)</f>
        <v>2045</v>
      </c>
      <c r="D128" s="374">
        <f>IF(F127+SUM(E$99:E127)=D$92,F127,D$92-SUM(E$99:E127))</f>
        <v>20034645.703319531</v>
      </c>
      <c r="E128" s="522">
        <f>IF(+J96&lt;F127,J96,D128)</f>
        <v>1332951.8409090908</v>
      </c>
      <c r="F128" s="523">
        <f t="shared" si="41"/>
        <v>18701693.862410441</v>
      </c>
      <c r="G128" s="523">
        <f t="shared" si="42"/>
        <v>19368169.782864988</v>
      </c>
      <c r="H128" s="526">
        <f t="shared" si="43"/>
        <v>3722307.1949555608</v>
      </c>
      <c r="I128" s="577">
        <f t="shared" si="44"/>
        <v>3722307.1949555608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5"/>
        <v/>
      </c>
      <c r="C129" s="507">
        <f>IF(D93="","-",+C128+1)</f>
        <v>2046</v>
      </c>
      <c r="D129" s="374">
        <f>IF(F128+SUM(E$99:E128)=D$92,F128,D$92-SUM(E$99:E128))</f>
        <v>18701693.862410441</v>
      </c>
      <c r="E129" s="522">
        <f>IF(+J96&lt;F128,J96,D129)</f>
        <v>1332951.8409090908</v>
      </c>
      <c r="F129" s="523">
        <f t="shared" si="41"/>
        <v>17368742.021501351</v>
      </c>
      <c r="G129" s="523">
        <f t="shared" si="42"/>
        <v>18035217.941955894</v>
      </c>
      <c r="H129" s="526">
        <f t="shared" si="43"/>
        <v>3557867.5161698083</v>
      </c>
      <c r="I129" s="577">
        <f t="shared" si="44"/>
        <v>3557867.5161698083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5"/>
        <v/>
      </c>
      <c r="C130" s="507">
        <f>IF(D93="","-",+C129+1)</f>
        <v>2047</v>
      </c>
      <c r="D130" s="374">
        <f>IF(F129+SUM(E$99:E129)=D$92,F129,D$92-SUM(E$99:E129))</f>
        <v>17368742.021501351</v>
      </c>
      <c r="E130" s="522">
        <f>IF(+J96&lt;F129,J96,D130)</f>
        <v>1332951.8409090908</v>
      </c>
      <c r="F130" s="523">
        <f t="shared" si="41"/>
        <v>16035790.180592261</v>
      </c>
      <c r="G130" s="523">
        <f t="shared" si="42"/>
        <v>16702266.101046806</v>
      </c>
      <c r="H130" s="526">
        <f t="shared" si="43"/>
        <v>3393427.8373840563</v>
      </c>
      <c r="I130" s="577">
        <f t="shared" si="44"/>
        <v>3393427.8373840563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5"/>
        <v/>
      </c>
      <c r="C131" s="507">
        <f>IF(D93="","-",+C130+1)</f>
        <v>2048</v>
      </c>
      <c r="D131" s="374">
        <f>IF(F130+SUM(E$99:E130)=D$92,F130,D$92-SUM(E$99:E130))</f>
        <v>16035790.180592261</v>
      </c>
      <c r="E131" s="522">
        <f>IF(+J96&lt;F130,J96,D131)</f>
        <v>1332951.8409090908</v>
      </c>
      <c r="F131" s="523">
        <f t="shared" ref="F131:F154" si="45">+D131-E131</f>
        <v>14702838.339683171</v>
      </c>
      <c r="G131" s="523">
        <f t="shared" ref="G131:G154" si="46">+(F131+D131)/2</f>
        <v>15369314.260137716</v>
      </c>
      <c r="H131" s="526">
        <f t="shared" si="43"/>
        <v>3228988.1585983038</v>
      </c>
      <c r="I131" s="577">
        <f t="shared" si="44"/>
        <v>3228988.1585983038</v>
      </c>
      <c r="J131" s="514">
        <f t="shared" ref="J131:J154" si="47">+I541-H541</f>
        <v>0</v>
      </c>
      <c r="K131" s="514"/>
      <c r="L131" s="525"/>
      <c r="M131" s="514">
        <f t="shared" ref="M131:M154" si="48">IF(L541&lt;&gt;0,+H541-L541,0)</f>
        <v>0</v>
      </c>
      <c r="N131" s="525"/>
      <c r="O131" s="514">
        <f t="shared" ref="O131:O154" si="49">IF(N541&lt;&gt;0,+I541-N541,0)</f>
        <v>0</v>
      </c>
      <c r="P131" s="514">
        <f t="shared" ref="P131:P154" si="50">+O541-M541</f>
        <v>0</v>
      </c>
    </row>
    <row r="132" spans="2:16" ht="12.5">
      <c r="B132" s="195" t="str">
        <f t="shared" si="35"/>
        <v/>
      </c>
      <c r="C132" s="507">
        <f>IF(D93="","-",+C131+1)</f>
        <v>2049</v>
      </c>
      <c r="D132" s="374">
        <f>IF(F131+SUM(E$99:E131)=D$92,F131,D$92-SUM(E$99:E131))</f>
        <v>14702838.339683171</v>
      </c>
      <c r="E132" s="522">
        <f>IF(+J96&lt;F131,J96,D132)</f>
        <v>1332951.8409090908</v>
      </c>
      <c r="F132" s="523">
        <f t="shared" si="45"/>
        <v>13369886.498774081</v>
      </c>
      <c r="G132" s="523">
        <f t="shared" si="46"/>
        <v>14036362.419228626</v>
      </c>
      <c r="H132" s="526">
        <f t="shared" si="43"/>
        <v>3064548.4798125513</v>
      </c>
      <c r="I132" s="577">
        <f t="shared" si="44"/>
        <v>3064548.4798125513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</row>
    <row r="133" spans="2:16" ht="12.5">
      <c r="B133" s="195" t="str">
        <f t="shared" si="35"/>
        <v/>
      </c>
      <c r="C133" s="507">
        <f>IF(D93="","-",+C132+1)</f>
        <v>2050</v>
      </c>
      <c r="D133" s="374">
        <f>IF(F132+SUM(E$99:E132)=D$92,F132,D$92-SUM(E$99:E132))</f>
        <v>13369886.498774081</v>
      </c>
      <c r="E133" s="522">
        <f>IF(+J96&lt;F132,J96,D133)</f>
        <v>1332951.8409090908</v>
      </c>
      <c r="F133" s="523">
        <f t="shared" si="45"/>
        <v>12036934.657864992</v>
      </c>
      <c r="G133" s="523">
        <f t="shared" si="46"/>
        <v>12703410.578319537</v>
      </c>
      <c r="H133" s="526">
        <f t="shared" si="43"/>
        <v>2900108.8010267993</v>
      </c>
      <c r="I133" s="577">
        <f t="shared" si="44"/>
        <v>2900108.8010267993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</row>
    <row r="134" spans="2:16" ht="12.5">
      <c r="B134" s="195" t="str">
        <f t="shared" si="35"/>
        <v/>
      </c>
      <c r="C134" s="507">
        <f>IF(D93="","-",+C133+1)</f>
        <v>2051</v>
      </c>
      <c r="D134" s="374">
        <f>IF(F133+SUM(E$99:E133)=D$92,F133,D$92-SUM(E$99:E133))</f>
        <v>12036934.657864992</v>
      </c>
      <c r="E134" s="522">
        <f>IF(+J96&lt;F133,J96,D134)</f>
        <v>1332951.8409090908</v>
      </c>
      <c r="F134" s="523">
        <f t="shared" si="45"/>
        <v>10703982.816955902</v>
      </c>
      <c r="G134" s="523">
        <f t="shared" si="46"/>
        <v>11370458.737410447</v>
      </c>
      <c r="H134" s="526">
        <f t="shared" si="43"/>
        <v>2735669.1222410472</v>
      </c>
      <c r="I134" s="577">
        <f t="shared" si="44"/>
        <v>2735669.1222410472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</row>
    <row r="135" spans="2:16" ht="12.5">
      <c r="B135" s="195" t="str">
        <f t="shared" si="35"/>
        <v/>
      </c>
      <c r="C135" s="507">
        <f>IF(D93="","-",+C134+1)</f>
        <v>2052</v>
      </c>
      <c r="D135" s="374">
        <f>IF(F134+SUM(E$99:E134)=D$92,F134,D$92-SUM(E$99:E134))</f>
        <v>10703982.816955902</v>
      </c>
      <c r="E135" s="522">
        <f>IF(+J96&lt;F134,J96,D135)</f>
        <v>1332951.8409090908</v>
      </c>
      <c r="F135" s="523">
        <f t="shared" si="45"/>
        <v>9371030.9760468118</v>
      </c>
      <c r="G135" s="523">
        <f t="shared" si="46"/>
        <v>10037506.896501357</v>
      </c>
      <c r="H135" s="526">
        <f t="shared" si="43"/>
        <v>2571229.4434552947</v>
      </c>
      <c r="I135" s="577">
        <f t="shared" si="44"/>
        <v>2571229.4434552947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</row>
    <row r="136" spans="2:16" ht="12.5">
      <c r="B136" s="195" t="str">
        <f t="shared" si="35"/>
        <v/>
      </c>
      <c r="C136" s="507">
        <f>IF(D93="","-",+C135+1)</f>
        <v>2053</v>
      </c>
      <c r="D136" s="374">
        <f>IF(F135+SUM(E$99:E135)=D$92,F135,D$92-SUM(E$99:E135))</f>
        <v>9371030.9760468118</v>
      </c>
      <c r="E136" s="522">
        <f>IF(+J96&lt;F135,J96,D136)</f>
        <v>1332951.8409090908</v>
      </c>
      <c r="F136" s="523">
        <f t="shared" si="45"/>
        <v>8038079.135137721</v>
      </c>
      <c r="G136" s="523">
        <f t="shared" si="46"/>
        <v>8704555.0555922668</v>
      </c>
      <c r="H136" s="526">
        <f t="shared" si="43"/>
        <v>2406789.7646695422</v>
      </c>
      <c r="I136" s="577">
        <f t="shared" si="44"/>
        <v>2406789.7646695422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</row>
    <row r="137" spans="2:16" ht="12.5">
      <c r="B137" s="195" t="str">
        <f t="shared" si="35"/>
        <v/>
      </c>
      <c r="C137" s="507">
        <f>IF(D93="","-",+C136+1)</f>
        <v>2054</v>
      </c>
      <c r="D137" s="374">
        <f>IF(F136+SUM(E$99:E136)=D$92,F136,D$92-SUM(E$99:E136))</f>
        <v>8038079.135137721</v>
      </c>
      <c r="E137" s="522">
        <f>IF(+J96&lt;F136,J96,D137)</f>
        <v>1332951.8409090908</v>
      </c>
      <c r="F137" s="523">
        <f t="shared" si="45"/>
        <v>6705127.2942286301</v>
      </c>
      <c r="G137" s="523">
        <f t="shared" si="46"/>
        <v>7371603.2146831751</v>
      </c>
      <c r="H137" s="526">
        <f t="shared" si="43"/>
        <v>2242350.0858837897</v>
      </c>
      <c r="I137" s="577">
        <f t="shared" si="44"/>
        <v>2242350.0858837897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</row>
    <row r="138" spans="2:16" ht="12.5">
      <c r="B138" s="195" t="str">
        <f t="shared" si="35"/>
        <v/>
      </c>
      <c r="C138" s="507">
        <f>IF(D93="","-",+C137+1)</f>
        <v>2055</v>
      </c>
      <c r="D138" s="374">
        <f>IF(F137+SUM(E$99:E137)=D$92,F137,D$92-SUM(E$99:E137))</f>
        <v>6705127.2942286301</v>
      </c>
      <c r="E138" s="522">
        <f>IF(+J96&lt;F137,J96,D138)</f>
        <v>1332951.8409090908</v>
      </c>
      <c r="F138" s="523">
        <f t="shared" si="45"/>
        <v>5372175.4533195393</v>
      </c>
      <c r="G138" s="523">
        <f t="shared" si="46"/>
        <v>6038651.3737740852</v>
      </c>
      <c r="H138" s="526">
        <f t="shared" si="43"/>
        <v>2077910.4070980374</v>
      </c>
      <c r="I138" s="577">
        <f t="shared" si="44"/>
        <v>2077910.4070980374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</row>
    <row r="139" spans="2:16" ht="12.5">
      <c r="B139" s="195" t="str">
        <f t="shared" si="35"/>
        <v/>
      </c>
      <c r="C139" s="507">
        <f>IF(D93="","-",+C138+1)</f>
        <v>2056</v>
      </c>
      <c r="D139" s="374">
        <f>IF(F138+SUM(E$99:E138)=D$92,F138,D$92-SUM(E$99:E138))</f>
        <v>5372175.4533195393</v>
      </c>
      <c r="E139" s="522">
        <f>IF(+J96&lt;F138,J96,D139)</f>
        <v>1332951.8409090908</v>
      </c>
      <c r="F139" s="523">
        <f t="shared" si="45"/>
        <v>4039223.6124104485</v>
      </c>
      <c r="G139" s="523">
        <f t="shared" si="46"/>
        <v>4705699.5328649934</v>
      </c>
      <c r="H139" s="526">
        <f t="shared" si="43"/>
        <v>1913470.7283122849</v>
      </c>
      <c r="I139" s="577">
        <f t="shared" si="44"/>
        <v>1913470.7283122849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</row>
    <row r="140" spans="2:16" ht="12.5">
      <c r="B140" s="195" t="str">
        <f t="shared" si="35"/>
        <v/>
      </c>
      <c r="C140" s="507">
        <f>IF(D93="","-",+C139+1)</f>
        <v>2057</v>
      </c>
      <c r="D140" s="374">
        <f>IF(F139+SUM(E$99:E139)=D$92,F139,D$92-SUM(E$99:E139))</f>
        <v>4039223.6124104485</v>
      </c>
      <c r="E140" s="522">
        <f>IF(+J96&lt;F139,J96,D140)</f>
        <v>1332951.8409090908</v>
      </c>
      <c r="F140" s="523">
        <f t="shared" si="45"/>
        <v>2706271.7715013577</v>
      </c>
      <c r="G140" s="523">
        <f t="shared" si="46"/>
        <v>3372747.6919559031</v>
      </c>
      <c r="H140" s="526">
        <f t="shared" si="43"/>
        <v>1749031.0495265326</v>
      </c>
      <c r="I140" s="577">
        <f t="shared" si="44"/>
        <v>1749031.0495265326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</row>
    <row r="141" spans="2:16" ht="12.5">
      <c r="B141" s="195" t="str">
        <f t="shared" si="35"/>
        <v/>
      </c>
      <c r="C141" s="507">
        <f>IF(D93="","-",+C140+1)</f>
        <v>2058</v>
      </c>
      <c r="D141" s="374">
        <f>IF(F140+SUM(E$99:E140)=D$92,F140,D$92-SUM(E$99:E140))</f>
        <v>2706271.7715013577</v>
      </c>
      <c r="E141" s="522">
        <f>IF(+J96&lt;F140,J96,D141)</f>
        <v>1332951.8409090908</v>
      </c>
      <c r="F141" s="523">
        <f t="shared" si="45"/>
        <v>1373319.9305922668</v>
      </c>
      <c r="G141" s="523">
        <f t="shared" si="46"/>
        <v>2039795.8510468123</v>
      </c>
      <c r="H141" s="526">
        <f t="shared" si="43"/>
        <v>1584591.3707407801</v>
      </c>
      <c r="I141" s="577">
        <f t="shared" si="44"/>
        <v>1584591.3707407801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</row>
    <row r="142" spans="2:16" ht="12.5">
      <c r="B142" s="195" t="str">
        <f t="shared" si="35"/>
        <v/>
      </c>
      <c r="C142" s="507">
        <f>IF(D93="","-",+C141+1)</f>
        <v>2059</v>
      </c>
      <c r="D142" s="374">
        <f>IF(F141+SUM(E$99:E141)=D$92,F141,D$92-SUM(E$99:E141))</f>
        <v>1373319.9305922668</v>
      </c>
      <c r="E142" s="522">
        <f>IF(+J96&lt;F141,J96,D142)</f>
        <v>1332951.8409090908</v>
      </c>
      <c r="F142" s="523">
        <f t="shared" si="45"/>
        <v>40368.089683176018</v>
      </c>
      <c r="G142" s="523">
        <f t="shared" si="46"/>
        <v>706844.01013772143</v>
      </c>
      <c r="H142" s="526">
        <f t="shared" si="43"/>
        <v>1420151.6919550276</v>
      </c>
      <c r="I142" s="577">
        <f t="shared" si="44"/>
        <v>1420151.6919550276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</row>
    <row r="143" spans="2:16" ht="12.5">
      <c r="B143" s="195" t="str">
        <f t="shared" si="35"/>
        <v/>
      </c>
      <c r="C143" s="507">
        <f>IF(D93="","-",+C142+1)</f>
        <v>2060</v>
      </c>
      <c r="D143" s="374">
        <f>IF(F142+SUM(E$99:E142)=D$92,F142,D$92-SUM(E$99:E142))</f>
        <v>40368.089683176018</v>
      </c>
      <c r="E143" s="522">
        <f>IF(+J96&lt;F142,J96,D143)</f>
        <v>40368.089683176018</v>
      </c>
      <c r="F143" s="523">
        <f t="shared" si="45"/>
        <v>0</v>
      </c>
      <c r="G143" s="523">
        <f t="shared" si="46"/>
        <v>20184.044841588009</v>
      </c>
      <c r="H143" s="526">
        <f t="shared" si="43"/>
        <v>42858.095509706342</v>
      </c>
      <c r="I143" s="577">
        <f t="shared" si="44"/>
        <v>42858.095509706342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</row>
    <row r="144" spans="2:16" ht="12.5">
      <c r="B144" s="195" t="str">
        <f t="shared" si="35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46"/>
        <v>0</v>
      </c>
      <c r="H144" s="526">
        <f t="shared" si="43"/>
        <v>0</v>
      </c>
      <c r="I144" s="577">
        <f t="shared" si="44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</row>
    <row r="145" spans="2:16" ht="12.5">
      <c r="B145" s="195" t="str">
        <f t="shared" si="35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46"/>
        <v>0</v>
      </c>
      <c r="H145" s="526">
        <f t="shared" si="43"/>
        <v>0</v>
      </c>
      <c r="I145" s="577">
        <f t="shared" si="44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</row>
    <row r="146" spans="2:16" ht="12.5">
      <c r="B146" s="195" t="str">
        <f t="shared" si="35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46"/>
        <v>0</v>
      </c>
      <c r="H146" s="526">
        <f t="shared" si="43"/>
        <v>0</v>
      </c>
      <c r="I146" s="577">
        <f t="shared" si="44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</row>
    <row r="147" spans="2:16" ht="12.5">
      <c r="B147" s="195" t="str">
        <f t="shared" si="35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46"/>
        <v>0</v>
      </c>
      <c r="H147" s="526">
        <f t="shared" si="43"/>
        <v>0</v>
      </c>
      <c r="I147" s="577">
        <f t="shared" si="44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</row>
    <row r="148" spans="2:16" ht="12.5">
      <c r="B148" s="195" t="str">
        <f t="shared" si="35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46"/>
        <v>0</v>
      </c>
      <c r="H148" s="526">
        <f t="shared" si="43"/>
        <v>0</v>
      </c>
      <c r="I148" s="577">
        <f t="shared" si="44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</row>
    <row r="149" spans="2:16" ht="12.5">
      <c r="B149" s="195" t="str">
        <f t="shared" si="35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46"/>
        <v>0</v>
      </c>
      <c r="H149" s="526">
        <f t="shared" si="43"/>
        <v>0</v>
      </c>
      <c r="I149" s="577">
        <f t="shared" si="44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</row>
    <row r="150" spans="2:16" ht="12.5">
      <c r="B150" s="195" t="str">
        <f t="shared" si="35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46"/>
        <v>0</v>
      </c>
      <c r="H150" s="526">
        <f t="shared" si="43"/>
        <v>0</v>
      </c>
      <c r="I150" s="577">
        <f t="shared" si="44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</row>
    <row r="151" spans="2:16" ht="12.5">
      <c r="B151" s="195" t="str">
        <f t="shared" si="35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46"/>
        <v>0</v>
      </c>
      <c r="H151" s="526">
        <f t="shared" si="43"/>
        <v>0</v>
      </c>
      <c r="I151" s="577">
        <f t="shared" si="44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</row>
    <row r="152" spans="2:16" ht="12.5">
      <c r="B152" s="195" t="str">
        <f t="shared" si="35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46"/>
        <v>0</v>
      </c>
      <c r="H152" s="526">
        <f t="shared" si="43"/>
        <v>0</v>
      </c>
      <c r="I152" s="577">
        <f t="shared" si="44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</row>
    <row r="153" spans="2:16" ht="12.5">
      <c r="B153" s="195" t="str">
        <f t="shared" si="35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46"/>
        <v>0</v>
      </c>
      <c r="H153" s="526">
        <f t="shared" si="43"/>
        <v>0</v>
      </c>
      <c r="I153" s="577">
        <f t="shared" si="44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</row>
    <row r="154" spans="2:16" ht="13" thickBot="1">
      <c r="B154" s="195" t="str">
        <f t="shared" si="35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46"/>
        <v>0</v>
      </c>
      <c r="H154" s="530">
        <f t="shared" si="43"/>
        <v>0</v>
      </c>
      <c r="I154" s="579">
        <f t="shared" si="44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</row>
    <row r="155" spans="2:16" ht="12.5">
      <c r="C155" s="374" t="s">
        <v>78</v>
      </c>
      <c r="D155" s="375"/>
      <c r="E155" s="375">
        <f>SUM(E99:E154)</f>
        <v>58649881.000000015</v>
      </c>
      <c r="F155" s="375"/>
      <c r="G155" s="375"/>
      <c r="H155" s="375">
        <f>SUM(H99:H154)</f>
        <v>210140075.06729203</v>
      </c>
      <c r="I155" s="375">
        <f>SUM(I99:I154)</f>
        <v>210140075.06729203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42" priority="2" stopIfTrue="1" operator="equal">
      <formula>$I$10</formula>
    </cfRule>
  </conditionalFormatting>
  <conditionalFormatting sqref="C99:C154">
    <cfRule type="cellIs" dxfId="41" priority="3" stopIfTrue="1" operator="equal">
      <formula>$J$92</formula>
    </cfRule>
  </conditionalFormatting>
  <conditionalFormatting sqref="C17">
    <cfRule type="cellIs" dxfId="4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150330.43421653614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150330.43421653614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672" t="s">
        <v>576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1247291.6099999999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29006.781627906974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 t="shared" ref="K17:K22" si="1">+G17</f>
        <v>86331.834002984833</v>
      </c>
      <c r="L17" s="513">
        <f t="shared" ref="L17:L72" si="2">IF(K17&lt;&gt;0,+G17-K17,0)</f>
        <v>0</v>
      </c>
      <c r="M17" s="512">
        <f>+H17</f>
        <v>86331.834002984833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 t="shared" si="1"/>
        <v>175921.04307589805</v>
      </c>
      <c r="L18" s="519">
        <f t="shared" si="2"/>
        <v>0</v>
      </c>
      <c r="M18" s="518">
        <f t="shared" ref="M18:M23" si="5">+G18</f>
        <v>175921.04307589805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 t="shared" si="1"/>
        <v>172247.71363126423</v>
      </c>
      <c r="L19" s="519">
        <f t="shared" ref="L19" si="6">IF(K19&lt;&gt;0,+G19-K19,0)</f>
        <v>0</v>
      </c>
      <c r="M19" s="518">
        <f t="shared" si="5"/>
        <v>172247.71363126423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 t="shared" si="1"/>
        <v>149181.76277171262</v>
      </c>
      <c r="L20" s="519">
        <f t="shared" ref="L20" si="8">IF(K20&lt;&gt;0,+G20-K20,0)</f>
        <v>0</v>
      </c>
      <c r="M20" s="518">
        <f t="shared" si="5"/>
        <v>149181.76277171262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 t="shared" si="1"/>
        <v>149671.45198505887</v>
      </c>
      <c r="L21" s="519">
        <f t="shared" ref="L21" si="9">IF(K21&lt;&gt;0,+G21-K21,0)</f>
        <v>0</v>
      </c>
      <c r="M21" s="518">
        <f t="shared" si="5"/>
        <v>149671.45198505887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1115588.8675147882</v>
      </c>
      <c r="E22" s="630">
        <v>29697.428571428572</v>
      </c>
      <c r="F22" s="631">
        <v>1085891.4389433595</v>
      </c>
      <c r="G22" s="630">
        <v>153469.16100420433</v>
      </c>
      <c r="H22" s="639">
        <v>153469.16100420433</v>
      </c>
      <c r="I22" s="511">
        <f t="shared" si="0"/>
        <v>0</v>
      </c>
      <c r="J22" s="511"/>
      <c r="K22" s="518">
        <f t="shared" si="1"/>
        <v>153469.16100420433</v>
      </c>
      <c r="L22" s="519">
        <f t="shared" ref="L22" si="10">IF(K22&lt;&gt;0,+G22-K22,0)</f>
        <v>0</v>
      </c>
      <c r="M22" s="518">
        <f t="shared" si="5"/>
        <v>153469.16100420433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1085891.0489433594</v>
      </c>
      <c r="E23" s="630">
        <v>29697.419285714284</v>
      </c>
      <c r="F23" s="631">
        <v>1056193.629657645</v>
      </c>
      <c r="G23" s="630">
        <v>164998.75779973256</v>
      </c>
      <c r="H23" s="639">
        <v>164998.75779973256</v>
      </c>
      <c r="I23" s="511">
        <f t="shared" si="0"/>
        <v>0</v>
      </c>
      <c r="J23" s="511"/>
      <c r="K23" s="518">
        <f t="shared" ref="K23" si="11">+G23</f>
        <v>164998.75779973256</v>
      </c>
      <c r="L23" s="519">
        <f t="shared" ref="L23" si="12">IF(K23&lt;&gt;0,+G23-K23,0)</f>
        <v>0</v>
      </c>
      <c r="M23" s="518">
        <f t="shared" si="5"/>
        <v>164998.75779973256</v>
      </c>
      <c r="N23" s="514">
        <f t="shared" ref="N23" si="13">IF(M23&lt;&gt;0,+H23-M23,0)</f>
        <v>0</v>
      </c>
      <c r="O23" s="514">
        <f t="shared" ref="O23" si="14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1056193.629657645</v>
      </c>
      <c r="E24" s="630">
        <v>28347.536590909087</v>
      </c>
      <c r="F24" s="631">
        <v>1027846.0930667359</v>
      </c>
      <c r="G24" s="630">
        <v>152897.18174606739</v>
      </c>
      <c r="H24" s="639">
        <v>152897.18174606739</v>
      </c>
      <c r="I24" s="511">
        <f t="shared" si="0"/>
        <v>0</v>
      </c>
      <c r="J24" s="511"/>
      <c r="K24" s="518">
        <f t="shared" ref="K24" si="15">+G24</f>
        <v>152897.18174606739</v>
      </c>
      <c r="L24" s="519">
        <f t="shared" ref="L24" si="16">IF(K24&lt;&gt;0,+G24-K24,0)</f>
        <v>0</v>
      </c>
      <c r="M24" s="518">
        <f t="shared" ref="M24" si="17">+G24</f>
        <v>152897.18174606739</v>
      </c>
      <c r="N24" s="514">
        <f t="shared" ref="N24" si="18">IF(M24&lt;&gt;0,+H24-M24,0)</f>
        <v>0</v>
      </c>
      <c r="O24" s="514">
        <f t="shared" ref="O24" si="19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1027846.0930667359</v>
      </c>
      <c r="E25" s="522">
        <f>IF(+I14&lt;F24,I14,D25)</f>
        <v>29006.781627906974</v>
      </c>
      <c r="F25" s="523">
        <f t="shared" ref="F25:F72" si="20">+D25-E25</f>
        <v>998839.31143882894</v>
      </c>
      <c r="G25" s="524">
        <f t="shared" ref="G25:G48" si="21">+I$12*((D25+F25)/2)+E25</f>
        <v>150330.43421653614</v>
      </c>
      <c r="H25" s="491">
        <f t="shared" ref="H25:H48" si="22">+I$13*((D25+F25)/2)+E25</f>
        <v>150330.43421653614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998839.31143882894</v>
      </c>
      <c r="E26" s="522">
        <f>IF(+I14&lt;F25,I14,D26)</f>
        <v>29006.781627906974</v>
      </c>
      <c r="F26" s="523">
        <f t="shared" si="20"/>
        <v>969832.52981092199</v>
      </c>
      <c r="G26" s="524">
        <f t="shared" si="21"/>
        <v>146857.56300612056</v>
      </c>
      <c r="H26" s="491">
        <f t="shared" si="22"/>
        <v>146857.56300612056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969832.52981092199</v>
      </c>
      <c r="E27" s="522">
        <f>IF(+I14&lt;F26,I14,D27)</f>
        <v>29006.781627906974</v>
      </c>
      <c r="F27" s="523">
        <f t="shared" si="20"/>
        <v>940825.74818301504</v>
      </c>
      <c r="G27" s="524">
        <f t="shared" si="21"/>
        <v>143384.69179570497</v>
      </c>
      <c r="H27" s="491">
        <f t="shared" si="22"/>
        <v>143384.69179570497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940825.74818301504</v>
      </c>
      <c r="E28" s="522">
        <f>IF(+I14&lt;F27,I14,D28)</f>
        <v>29006.781627906974</v>
      </c>
      <c r="F28" s="523">
        <f t="shared" si="20"/>
        <v>911818.96655510808</v>
      </c>
      <c r="G28" s="524">
        <f t="shared" si="21"/>
        <v>139911.82058528942</v>
      </c>
      <c r="H28" s="491">
        <f t="shared" si="22"/>
        <v>139911.82058528942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911818.96655510808</v>
      </c>
      <c r="E29" s="522">
        <f>IF(+I14&lt;F28,I14,D29)</f>
        <v>29006.781627906974</v>
      </c>
      <c r="F29" s="523">
        <f t="shared" si="20"/>
        <v>882812.18492720113</v>
      </c>
      <c r="G29" s="524">
        <f t="shared" si="21"/>
        <v>136438.94937487383</v>
      </c>
      <c r="H29" s="491">
        <f t="shared" si="22"/>
        <v>136438.94937487383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882812.18492720113</v>
      </c>
      <c r="E30" s="522">
        <f>IF(+I14&lt;F29,I14,D30)</f>
        <v>29006.781627906974</v>
      </c>
      <c r="F30" s="523">
        <f t="shared" si="20"/>
        <v>853805.40329929418</v>
      </c>
      <c r="G30" s="524">
        <f t="shared" si="21"/>
        <v>132966.07816445825</v>
      </c>
      <c r="H30" s="491">
        <f t="shared" si="22"/>
        <v>132966.07816445825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853805.40329929418</v>
      </c>
      <c r="E31" s="522">
        <f>IF(+I14&lt;F30,I14,D31)</f>
        <v>29006.781627906974</v>
      </c>
      <c r="F31" s="523">
        <f t="shared" si="20"/>
        <v>824798.62167138723</v>
      </c>
      <c r="G31" s="524">
        <f t="shared" si="21"/>
        <v>129493.20695404266</v>
      </c>
      <c r="H31" s="491">
        <f t="shared" si="22"/>
        <v>129493.20695404266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824798.62167138723</v>
      </c>
      <c r="E32" s="522">
        <f>IF(+I14&lt;F31,I14,D32)</f>
        <v>29006.781627906974</v>
      </c>
      <c r="F32" s="523">
        <f t="shared" si="20"/>
        <v>795791.84004348028</v>
      </c>
      <c r="G32" s="524">
        <f t="shared" si="21"/>
        <v>126020.3357436271</v>
      </c>
      <c r="H32" s="491">
        <f t="shared" si="22"/>
        <v>126020.3357436271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795791.84004348028</v>
      </c>
      <c r="E33" s="522">
        <f>IF(+I14&lt;F32,I14,D33)</f>
        <v>29006.781627906974</v>
      </c>
      <c r="F33" s="523">
        <f t="shared" si="20"/>
        <v>766785.05841557332</v>
      </c>
      <c r="G33" s="524">
        <f t="shared" si="21"/>
        <v>122547.46453321152</v>
      </c>
      <c r="H33" s="491">
        <f t="shared" si="22"/>
        <v>122547.46453321152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766785.05841557332</v>
      </c>
      <c r="E34" s="522">
        <f>IF(+I14&lt;F33,I14,D34)</f>
        <v>29006.781627906974</v>
      </c>
      <c r="F34" s="523">
        <f t="shared" si="20"/>
        <v>737778.27678766637</v>
      </c>
      <c r="G34" s="524">
        <f t="shared" si="21"/>
        <v>119074.59332279593</v>
      </c>
      <c r="H34" s="491">
        <f t="shared" si="22"/>
        <v>119074.59332279593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737778.27678766637</v>
      </c>
      <c r="E35" s="522">
        <f>IF(+I14&lt;F34,I14,D35)</f>
        <v>29006.781627906974</v>
      </c>
      <c r="F35" s="523">
        <f t="shared" si="20"/>
        <v>708771.49515975942</v>
      </c>
      <c r="G35" s="524">
        <f t="shared" si="21"/>
        <v>115601.72211238035</v>
      </c>
      <c r="H35" s="491">
        <f t="shared" si="22"/>
        <v>115601.72211238035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708771.49515975942</v>
      </c>
      <c r="E36" s="522">
        <f>IF(+I14&lt;F35,I14,D36)</f>
        <v>29006.781627906974</v>
      </c>
      <c r="F36" s="523">
        <f t="shared" si="20"/>
        <v>679764.71353185247</v>
      </c>
      <c r="G36" s="524">
        <f t="shared" si="21"/>
        <v>112128.85090196476</v>
      </c>
      <c r="H36" s="491">
        <f t="shared" si="22"/>
        <v>112128.85090196476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679764.71353185247</v>
      </c>
      <c r="E37" s="522">
        <f>IF(+I14&lt;F36,I14,D37)</f>
        <v>29006.781627906974</v>
      </c>
      <c r="F37" s="523">
        <f t="shared" si="20"/>
        <v>650757.93190394551</v>
      </c>
      <c r="G37" s="524">
        <f t="shared" si="21"/>
        <v>108655.9796915492</v>
      </c>
      <c r="H37" s="491">
        <f t="shared" si="22"/>
        <v>108655.9796915492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650757.93190394551</v>
      </c>
      <c r="E38" s="522">
        <f>IF(+I14&lt;F37,I14,D38)</f>
        <v>29006.781627906974</v>
      </c>
      <c r="F38" s="523">
        <f t="shared" si="20"/>
        <v>621751.15027603856</v>
      </c>
      <c r="G38" s="524">
        <f t="shared" si="21"/>
        <v>105183.10848113362</v>
      </c>
      <c r="H38" s="491">
        <f t="shared" si="22"/>
        <v>105183.10848113362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621751.15027603856</v>
      </c>
      <c r="E39" s="522">
        <f>IF(+I14&lt;F38,I14,D39)</f>
        <v>29006.781627906974</v>
      </c>
      <c r="F39" s="523">
        <f t="shared" si="20"/>
        <v>592744.36864813161</v>
      </c>
      <c r="G39" s="524">
        <f t="shared" si="21"/>
        <v>101710.23727071803</v>
      </c>
      <c r="H39" s="491">
        <f t="shared" si="22"/>
        <v>101710.23727071803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592744.36864813161</v>
      </c>
      <c r="E40" s="522">
        <f>IF(+I14&lt;F39,I14,D40)</f>
        <v>29006.781627906974</v>
      </c>
      <c r="F40" s="523">
        <f t="shared" si="20"/>
        <v>563737.58702022466</v>
      </c>
      <c r="G40" s="524">
        <f t="shared" si="21"/>
        <v>98237.366060302447</v>
      </c>
      <c r="H40" s="491">
        <f t="shared" si="22"/>
        <v>98237.366060302447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563737.58702022466</v>
      </c>
      <c r="E41" s="522">
        <f>IF(+I14&lt;F40,I14,D41)</f>
        <v>29006.781627906974</v>
      </c>
      <c r="F41" s="523">
        <f t="shared" si="20"/>
        <v>534730.80539231771</v>
      </c>
      <c r="G41" s="524">
        <f t="shared" si="21"/>
        <v>94764.494849886891</v>
      </c>
      <c r="H41" s="491">
        <f t="shared" si="22"/>
        <v>94764.494849886891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534730.80539231771</v>
      </c>
      <c r="E42" s="522">
        <f>IF(+I14&lt;F41,I14,D42)</f>
        <v>29006.781627906974</v>
      </c>
      <c r="F42" s="523">
        <f t="shared" si="20"/>
        <v>505724.02376441075</v>
      </c>
      <c r="G42" s="524">
        <f t="shared" si="21"/>
        <v>91291.623639471305</v>
      </c>
      <c r="H42" s="491">
        <f t="shared" si="22"/>
        <v>91291.623639471305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505724.02376441075</v>
      </c>
      <c r="E43" s="522">
        <f>IF(+I14&lt;F42,I14,D43)</f>
        <v>29006.781627906974</v>
      </c>
      <c r="F43" s="523">
        <f t="shared" si="20"/>
        <v>476717.2421365038</v>
      </c>
      <c r="G43" s="524">
        <f t="shared" si="21"/>
        <v>87818.752429055719</v>
      </c>
      <c r="H43" s="491">
        <f t="shared" si="22"/>
        <v>87818.752429055719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476717.2421365038</v>
      </c>
      <c r="E44" s="522">
        <f>IF(+I14&lt;F43,I14,D44)</f>
        <v>29006.781627906974</v>
      </c>
      <c r="F44" s="523">
        <f t="shared" si="20"/>
        <v>447710.46050859685</v>
      </c>
      <c r="G44" s="524">
        <f t="shared" si="21"/>
        <v>84345.881218640134</v>
      </c>
      <c r="H44" s="491">
        <f t="shared" si="22"/>
        <v>84345.881218640134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447710.46050859685</v>
      </c>
      <c r="E45" s="522">
        <f>IF(+I14&lt;F44,I14,D45)</f>
        <v>29006.781627906974</v>
      </c>
      <c r="F45" s="523">
        <f t="shared" si="20"/>
        <v>418703.6788806899</v>
      </c>
      <c r="G45" s="524">
        <f t="shared" si="21"/>
        <v>80873.010008224563</v>
      </c>
      <c r="H45" s="491">
        <f t="shared" si="22"/>
        <v>80873.010008224563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418703.6788806899</v>
      </c>
      <c r="E46" s="522">
        <f>IF(+I14&lt;F45,I14,D46)</f>
        <v>29006.781627906974</v>
      </c>
      <c r="F46" s="523">
        <f t="shared" si="20"/>
        <v>389696.89725278295</v>
      </c>
      <c r="G46" s="524">
        <f t="shared" si="21"/>
        <v>77400.138797808992</v>
      </c>
      <c r="H46" s="491">
        <f t="shared" si="22"/>
        <v>77400.138797808992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389696.89725278295</v>
      </c>
      <c r="E47" s="522">
        <f>IF(+I14&lt;F46,I14,D47)</f>
        <v>29006.781627906974</v>
      </c>
      <c r="F47" s="523">
        <f t="shared" si="20"/>
        <v>360690.11562487599</v>
      </c>
      <c r="G47" s="524">
        <f t="shared" si="21"/>
        <v>73927.267587393406</v>
      </c>
      <c r="H47" s="491">
        <f t="shared" si="22"/>
        <v>73927.267587393406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360690.11562487599</v>
      </c>
      <c r="E48" s="522">
        <f>IF(+I14&lt;F47,I14,D48)</f>
        <v>29006.781627906974</v>
      </c>
      <c r="F48" s="523">
        <f t="shared" si="20"/>
        <v>331683.33399696904</v>
      </c>
      <c r="G48" s="524">
        <f t="shared" si="21"/>
        <v>70454.39637697782</v>
      </c>
      <c r="H48" s="491">
        <f t="shared" si="22"/>
        <v>70454.39637697782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331683.33399696904</v>
      </c>
      <c r="E49" s="522">
        <f>IF(+I14&lt;F48,I14,D49)</f>
        <v>29006.781627906974</v>
      </c>
      <c r="F49" s="523">
        <f t="shared" si="20"/>
        <v>302676.55236906209</v>
      </c>
      <c r="G49" s="524">
        <f t="shared" ref="G49:G72" si="23">+I$12*((D49+F49)/2)+E49</f>
        <v>66981.525166562235</v>
      </c>
      <c r="H49" s="491">
        <f t="shared" ref="H49:H72" si="24">+I$13*((D49+F49)/2)+E49</f>
        <v>66981.525166562235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302676.55236906209</v>
      </c>
      <c r="E50" s="522">
        <f>IF(+I14&lt;F49,I14,D50)</f>
        <v>29006.781627906974</v>
      </c>
      <c r="F50" s="523">
        <f t="shared" si="20"/>
        <v>273669.77074115514</v>
      </c>
      <c r="G50" s="524">
        <f t="shared" si="23"/>
        <v>63508.653956146663</v>
      </c>
      <c r="H50" s="491">
        <f t="shared" si="24"/>
        <v>63508.653956146663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273669.77074115514</v>
      </c>
      <c r="E51" s="522">
        <f>IF(+I14&lt;F50,I14,D51)</f>
        <v>29006.781627906974</v>
      </c>
      <c r="F51" s="523">
        <f t="shared" si="20"/>
        <v>244662.98911324816</v>
      </c>
      <c r="G51" s="524">
        <f t="shared" si="23"/>
        <v>60035.782745731085</v>
      </c>
      <c r="H51" s="491">
        <f t="shared" si="24"/>
        <v>60035.782745731085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244662.98911324816</v>
      </c>
      <c r="E52" s="522">
        <f>IF(+I14&lt;F51,I14,D52)</f>
        <v>29006.781627906974</v>
      </c>
      <c r="F52" s="523">
        <f t="shared" si="20"/>
        <v>215656.20748534118</v>
      </c>
      <c r="G52" s="524">
        <f t="shared" si="23"/>
        <v>56562.911535315499</v>
      </c>
      <c r="H52" s="491">
        <f t="shared" si="24"/>
        <v>56562.911535315499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215656.20748534118</v>
      </c>
      <c r="E53" s="522">
        <f>IF(+I14&lt;F52,I14,D53)</f>
        <v>29006.781627906974</v>
      </c>
      <c r="F53" s="523">
        <f t="shared" si="20"/>
        <v>186649.42585743419</v>
      </c>
      <c r="G53" s="524">
        <f t="shared" si="23"/>
        <v>53090.040324899921</v>
      </c>
      <c r="H53" s="491">
        <f t="shared" si="24"/>
        <v>53090.040324899921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186649.42585743419</v>
      </c>
      <c r="E54" s="522">
        <f>IF(+I14&lt;F53,I14,D54)</f>
        <v>29006.781627906974</v>
      </c>
      <c r="F54" s="523">
        <f t="shared" si="20"/>
        <v>157642.64422952721</v>
      </c>
      <c r="G54" s="524">
        <f t="shared" si="23"/>
        <v>49617.169114484335</v>
      </c>
      <c r="H54" s="491">
        <f t="shared" si="24"/>
        <v>49617.169114484335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157642.64422952721</v>
      </c>
      <c r="E55" s="522">
        <f>IF(+I14&lt;F54,I14,D55)</f>
        <v>29006.781627906974</v>
      </c>
      <c r="F55" s="523">
        <f t="shared" si="20"/>
        <v>128635.86260162023</v>
      </c>
      <c r="G55" s="524">
        <f t="shared" si="23"/>
        <v>46144.29790406875</v>
      </c>
      <c r="H55" s="491">
        <f t="shared" si="24"/>
        <v>46144.29790406875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128635.86260162023</v>
      </c>
      <c r="E56" s="522">
        <f>IF(+I14&lt;F55,I14,D56)</f>
        <v>29006.781627906974</v>
      </c>
      <c r="F56" s="523">
        <f t="shared" si="20"/>
        <v>99629.080973713251</v>
      </c>
      <c r="G56" s="524">
        <f t="shared" si="23"/>
        <v>42671.426693653171</v>
      </c>
      <c r="H56" s="491">
        <f t="shared" si="24"/>
        <v>42671.426693653171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99629.080973713251</v>
      </c>
      <c r="E57" s="522">
        <f>IF(+I14&lt;F56,I14,D57)</f>
        <v>29006.781627906974</v>
      </c>
      <c r="F57" s="523">
        <f t="shared" si="20"/>
        <v>70622.29934580627</v>
      </c>
      <c r="G57" s="524">
        <f t="shared" si="23"/>
        <v>39198.555483237586</v>
      </c>
      <c r="H57" s="491">
        <f t="shared" si="24"/>
        <v>39198.555483237586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70622.29934580627</v>
      </c>
      <c r="E58" s="522">
        <f>IF(+I14&lt;F57,I14,D58)</f>
        <v>29006.781627906974</v>
      </c>
      <c r="F58" s="523">
        <f t="shared" si="20"/>
        <v>41615.517717899296</v>
      </c>
      <c r="G58" s="524">
        <f t="shared" si="23"/>
        <v>35725.684272822007</v>
      </c>
      <c r="H58" s="491">
        <f t="shared" si="24"/>
        <v>35725.684272822007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41615.517717899296</v>
      </c>
      <c r="E59" s="522">
        <f>IF(+I14&lt;F58,I14,D59)</f>
        <v>29006.781627906974</v>
      </c>
      <c r="F59" s="523">
        <f t="shared" si="20"/>
        <v>12608.736089992322</v>
      </c>
      <c r="G59" s="524">
        <f t="shared" si="23"/>
        <v>32252.813062406422</v>
      </c>
      <c r="H59" s="491">
        <f t="shared" si="24"/>
        <v>32252.813062406422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12608.736089992322</v>
      </c>
      <c r="E60" s="522">
        <f>IF(+I14&lt;F59,I14,D60)</f>
        <v>12608.736089992322</v>
      </c>
      <c r="F60" s="523">
        <f t="shared" si="20"/>
        <v>0</v>
      </c>
      <c r="G60" s="524">
        <f t="shared" si="23"/>
        <v>13363.534004638152</v>
      </c>
      <c r="H60" s="491">
        <f t="shared" si="24"/>
        <v>13363.534004638152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3"/>
        <v>0</v>
      </c>
      <c r="H61" s="491">
        <f t="shared" si="2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3"/>
        <v>0</v>
      </c>
      <c r="H62" s="491">
        <f t="shared" si="2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3"/>
        <v>0</v>
      </c>
      <c r="H63" s="491">
        <f t="shared" si="2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3"/>
        <v>0</v>
      </c>
      <c r="H64" s="491">
        <f t="shared" si="2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3"/>
        <v>0</v>
      </c>
      <c r="H65" s="491">
        <f t="shared" si="2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3"/>
        <v>0</v>
      </c>
      <c r="H66" s="491">
        <f t="shared" si="2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3"/>
        <v>0</v>
      </c>
      <c r="H67" s="491">
        <f t="shared" si="2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3"/>
        <v>0</v>
      </c>
      <c r="H68" s="491">
        <f t="shared" si="2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3"/>
        <v>0</v>
      </c>
      <c r="H69" s="491">
        <f t="shared" si="2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3"/>
        <v>0</v>
      </c>
      <c r="H70" s="491">
        <f t="shared" si="2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3"/>
        <v>0</v>
      </c>
      <c r="H71" s="491">
        <f t="shared" si="2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3"/>
        <v>0</v>
      </c>
      <c r="H72" s="471">
        <f t="shared" si="2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1247291.6099999996</v>
      </c>
      <c r="F73" s="375"/>
      <c r="G73" s="375">
        <f>SUM(G17:G72)</f>
        <v>4413289.267403055</v>
      </c>
      <c r="H73" s="375">
        <f>SUM(H17:H72)</f>
        <v>4413289.267403055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164998.75779973256</v>
      </c>
      <c r="N87" s="546">
        <f>IF(J92&lt;D11,0,VLOOKUP(J92,C17:O72,11))</f>
        <v>164998.75779973256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160321.75571779907</v>
      </c>
      <c r="N88" s="550">
        <f>IF(J92&lt;D11,0,VLOOKUP(J92,C99:P154,7))</f>
        <v>160321.75571779907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-4677.0020819334895</v>
      </c>
      <c r="N89" s="555">
        <f>+N88-N87</f>
        <v>-4677.0020819334895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28347.545454545456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25">+I99-H99</f>
        <v>0</v>
      </c>
      <c r="K99" s="514"/>
      <c r="L99" s="512">
        <f>+H99</f>
        <v>89476.594305664243</v>
      </c>
      <c r="M99" s="513">
        <f t="shared" ref="M99:M130" si="26">IF(L99&lt;&gt;0,+H99-L99,0)</f>
        <v>0</v>
      </c>
      <c r="N99" s="512">
        <f>+I99</f>
        <v>89476.594305664243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25"/>
        <v>0</v>
      </c>
      <c r="K100" s="514"/>
      <c r="L100" s="655">
        <f>+H100</f>
        <v>158284.94029757322</v>
      </c>
      <c r="M100" s="514">
        <f t="shared" si="26"/>
        <v>0</v>
      </c>
      <c r="N100" s="655">
        <f>+I100</f>
        <v>158284.94029757322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25"/>
        <v>0</v>
      </c>
      <c r="K101" s="514"/>
      <c r="L101" s="655">
        <f>+H101</f>
        <v>156200.90813870312</v>
      </c>
      <c r="M101" s="514">
        <f t="shared" ref="M101:M102" si="30">IF(L101&lt;&gt;0,+H101-L101,0)</f>
        <v>0</v>
      </c>
      <c r="N101" s="655">
        <f>+I101</f>
        <v>156200.90813870312</v>
      </c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25"/>
        <v>0</v>
      </c>
      <c r="K102" s="514"/>
      <c r="L102" s="655">
        <f>+H102</f>
        <v>154367.72001045776</v>
      </c>
      <c r="M102" s="514">
        <f t="shared" si="30"/>
        <v>0</v>
      </c>
      <c r="N102" s="655">
        <f>+I102</f>
        <v>154367.72001045776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2021</v>
      </c>
      <c r="D103" s="629">
        <v>1144078.9593023253</v>
      </c>
      <c r="E103" s="630">
        <v>30421.756097560974</v>
      </c>
      <c r="F103" s="631">
        <v>1113657.2032047643</v>
      </c>
      <c r="G103" s="631">
        <v>1128868.0812535449</v>
      </c>
      <c r="H103" s="633">
        <v>158564.34301687434</v>
      </c>
      <c r="I103" s="634">
        <v>158564.34301687434</v>
      </c>
      <c r="J103" s="514">
        <f t="shared" si="25"/>
        <v>0</v>
      </c>
      <c r="K103" s="514"/>
      <c r="L103" s="655">
        <f>+H103</f>
        <v>158564.34301687434</v>
      </c>
      <c r="M103" s="514">
        <f t="shared" ref="M103" si="31">IF(L103&lt;&gt;0,+H103-L103,0)</f>
        <v>0</v>
      </c>
      <c r="N103" s="655">
        <f>+I103</f>
        <v>158564.34301687434</v>
      </c>
      <c r="O103" s="514">
        <f t="shared" ref="O103" si="32">IF(N103&lt;&gt;0,+I103-N103,0)</f>
        <v>0</v>
      </c>
      <c r="P103" s="514">
        <f t="shared" ref="P103" si="33">+O103-M103</f>
        <v>0</v>
      </c>
    </row>
    <row r="104" spans="1:16" ht="13">
      <c r="B104" s="195" t="str">
        <f t="shared" si="29"/>
        <v/>
      </c>
      <c r="C104" s="669">
        <f>IF(D93="","-",+C103+1)</f>
        <v>2022</v>
      </c>
      <c r="D104" s="374">
        <v>1113657.2032047643</v>
      </c>
      <c r="E104" s="522">
        <v>29697.428571428572</v>
      </c>
      <c r="F104" s="523">
        <v>1083959.7746333356</v>
      </c>
      <c r="G104" s="523">
        <v>1098808.48891905</v>
      </c>
      <c r="H104" s="526">
        <v>158761.1035965512</v>
      </c>
      <c r="I104" s="577">
        <v>158761.1035965512</v>
      </c>
      <c r="J104" s="514">
        <f t="shared" si="25"/>
        <v>0</v>
      </c>
      <c r="K104" s="514"/>
      <c r="L104" s="525"/>
      <c r="M104" s="514">
        <f t="shared" si="26"/>
        <v>0</v>
      </c>
      <c r="N104" s="525"/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2023</v>
      </c>
      <c r="D105" s="374">
        <f>IF(F104+SUM(E$99:E104)=D$92,F104,D$92-SUM(E$99:E104))</f>
        <v>1083959.7746333356</v>
      </c>
      <c r="E105" s="522">
        <f>IF(+J96&lt;F104,J96,D105)</f>
        <v>28347.545454545456</v>
      </c>
      <c r="F105" s="523">
        <f t="shared" ref="F105:F130" si="34">+D105-E105</f>
        <v>1055612.2291787902</v>
      </c>
      <c r="G105" s="523">
        <f t="shared" ref="G105:G130" si="35">+(F105+D105)/2</f>
        <v>1069786.0019060629</v>
      </c>
      <c r="H105" s="526">
        <f t="shared" ref="H105:H154" si="36">+J$94*G105+E105</f>
        <v>160321.75571779907</v>
      </c>
      <c r="I105" s="577">
        <f t="shared" ref="I105:I154" si="37">+J$95*G105+E105</f>
        <v>160321.75571779907</v>
      </c>
      <c r="J105" s="514">
        <f t="shared" si="25"/>
        <v>0</v>
      </c>
      <c r="K105" s="514"/>
      <c r="L105" s="525"/>
      <c r="M105" s="514">
        <f t="shared" si="26"/>
        <v>0</v>
      </c>
      <c r="N105" s="525"/>
      <c r="O105" s="514">
        <f t="shared" si="27"/>
        <v>0</v>
      </c>
      <c r="P105" s="514">
        <f t="shared" si="28"/>
        <v>0</v>
      </c>
    </row>
    <row r="106" spans="1:16" ht="12.5">
      <c r="B106" s="195" t="str">
        <f t="shared" si="29"/>
        <v/>
      </c>
      <c r="C106" s="507">
        <f>IF(D93="","-",+C105+1)</f>
        <v>2024</v>
      </c>
      <c r="D106" s="374">
        <f>IF(F105+SUM(E$99:E105)=D$92,F105,D$92-SUM(E$99:E105))</f>
        <v>1055612.2291787902</v>
      </c>
      <c r="E106" s="522">
        <f>IF(+J96&lt;F105,J96,D106)</f>
        <v>28347.545454545456</v>
      </c>
      <c r="F106" s="523">
        <f t="shared" si="34"/>
        <v>1027264.6837242448</v>
      </c>
      <c r="G106" s="523">
        <f t="shared" si="35"/>
        <v>1041438.4564515175</v>
      </c>
      <c r="H106" s="526">
        <f t="shared" si="36"/>
        <v>156824.65917923936</v>
      </c>
      <c r="I106" s="577">
        <f t="shared" si="37"/>
        <v>156824.65917923936</v>
      </c>
      <c r="J106" s="514">
        <f t="shared" si="25"/>
        <v>0</v>
      </c>
      <c r="K106" s="514"/>
      <c r="L106" s="525"/>
      <c r="M106" s="514">
        <f t="shared" si="26"/>
        <v>0</v>
      </c>
      <c r="N106" s="525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9"/>
        <v/>
      </c>
      <c r="C107" s="507">
        <f>IF(D93="","-",+C106+1)</f>
        <v>2025</v>
      </c>
      <c r="D107" s="374">
        <f>IF(F106+SUM(E$99:E106)=D$92,F106,D$92-SUM(E$99:E106))</f>
        <v>1027264.6837242448</v>
      </c>
      <c r="E107" s="522">
        <f>IF(+J96&lt;F106,J96,D107)</f>
        <v>28347.545454545456</v>
      </c>
      <c r="F107" s="523">
        <f t="shared" si="34"/>
        <v>998917.13826969941</v>
      </c>
      <c r="G107" s="523">
        <f t="shared" si="35"/>
        <v>1013090.9109969721</v>
      </c>
      <c r="H107" s="526">
        <f t="shared" si="36"/>
        <v>153327.56264067965</v>
      </c>
      <c r="I107" s="577">
        <f t="shared" si="37"/>
        <v>153327.56264067965</v>
      </c>
      <c r="J107" s="514">
        <f t="shared" si="25"/>
        <v>0</v>
      </c>
      <c r="K107" s="514"/>
      <c r="L107" s="525"/>
      <c r="M107" s="514">
        <f t="shared" si="26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2026</v>
      </c>
      <c r="D108" s="374">
        <f>IF(F107+SUM(E$99:E107)=D$92,F107,D$92-SUM(E$99:E107))</f>
        <v>998917.13826969941</v>
      </c>
      <c r="E108" s="522">
        <f>IF(+J96&lt;F107,J96,D108)</f>
        <v>28347.545454545456</v>
      </c>
      <c r="F108" s="523">
        <f t="shared" si="34"/>
        <v>970569.592815154</v>
      </c>
      <c r="G108" s="523">
        <f t="shared" si="35"/>
        <v>984743.36554242671</v>
      </c>
      <c r="H108" s="526">
        <f t="shared" si="36"/>
        <v>149830.46610211994</v>
      </c>
      <c r="I108" s="577">
        <f t="shared" si="37"/>
        <v>149830.46610211994</v>
      </c>
      <c r="J108" s="514">
        <f t="shared" si="25"/>
        <v>0</v>
      </c>
      <c r="K108" s="514"/>
      <c r="L108" s="525"/>
      <c r="M108" s="514">
        <f t="shared" si="26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2027</v>
      </c>
      <c r="D109" s="374">
        <f>IF(F108+SUM(E$99:E108)=D$92,F108,D$92-SUM(E$99:E108))</f>
        <v>970569.592815154</v>
      </c>
      <c r="E109" s="522">
        <f>IF(+J96&lt;F108,J96,D109)</f>
        <v>28347.545454545456</v>
      </c>
      <c r="F109" s="523">
        <f t="shared" si="34"/>
        <v>942222.04736060859</v>
      </c>
      <c r="G109" s="523">
        <f t="shared" si="35"/>
        <v>956395.82008788129</v>
      </c>
      <c r="H109" s="526">
        <f t="shared" si="36"/>
        <v>146333.36956356023</v>
      </c>
      <c r="I109" s="577">
        <f t="shared" si="37"/>
        <v>146333.36956356023</v>
      </c>
      <c r="J109" s="514">
        <f t="shared" si="25"/>
        <v>0</v>
      </c>
      <c r="K109" s="514"/>
      <c r="L109" s="525"/>
      <c r="M109" s="514">
        <f t="shared" si="26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2028</v>
      </c>
      <c r="D110" s="374">
        <f>IF(F109+SUM(E$99:E109)=D$92,F109,D$92-SUM(E$99:E109))</f>
        <v>942222.04736060859</v>
      </c>
      <c r="E110" s="522">
        <f>IF(+J96&lt;F109,J96,D110)</f>
        <v>28347.545454545456</v>
      </c>
      <c r="F110" s="523">
        <f t="shared" si="34"/>
        <v>913874.50190606317</v>
      </c>
      <c r="G110" s="523">
        <f t="shared" si="35"/>
        <v>928048.27463333588</v>
      </c>
      <c r="H110" s="526">
        <f t="shared" si="36"/>
        <v>142836.27302500056</v>
      </c>
      <c r="I110" s="577">
        <f t="shared" si="37"/>
        <v>142836.27302500056</v>
      </c>
      <c r="J110" s="514">
        <f t="shared" si="25"/>
        <v>0</v>
      </c>
      <c r="K110" s="514"/>
      <c r="L110" s="525"/>
      <c r="M110" s="514">
        <f t="shared" si="26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2029</v>
      </c>
      <c r="D111" s="374">
        <f>IF(F110+SUM(E$99:E110)=D$92,F110,D$92-SUM(E$99:E110))</f>
        <v>913874.50190606317</v>
      </c>
      <c r="E111" s="522">
        <f>IF(+J96&lt;F110,J96,D111)</f>
        <v>28347.545454545456</v>
      </c>
      <c r="F111" s="523">
        <f t="shared" si="34"/>
        <v>885526.95645151776</v>
      </c>
      <c r="G111" s="523">
        <f t="shared" si="35"/>
        <v>899700.72917879047</v>
      </c>
      <c r="H111" s="526">
        <f t="shared" si="36"/>
        <v>139339.17648644085</v>
      </c>
      <c r="I111" s="577">
        <f t="shared" si="37"/>
        <v>139339.17648644085</v>
      </c>
      <c r="J111" s="514">
        <f t="shared" si="25"/>
        <v>0</v>
      </c>
      <c r="K111" s="514"/>
      <c r="L111" s="525"/>
      <c r="M111" s="514">
        <f t="shared" si="26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2030</v>
      </c>
      <c r="D112" s="374">
        <f>IF(F111+SUM(E$99:E111)=D$92,F111,D$92-SUM(E$99:E111))</f>
        <v>885526.95645151776</v>
      </c>
      <c r="E112" s="522">
        <f>IF(+J96&lt;F111,J96,D112)</f>
        <v>28347.545454545456</v>
      </c>
      <c r="F112" s="523">
        <f t="shared" si="34"/>
        <v>857179.41099697235</v>
      </c>
      <c r="G112" s="523">
        <f t="shared" si="35"/>
        <v>871353.18372424506</v>
      </c>
      <c r="H112" s="526">
        <f t="shared" si="36"/>
        <v>135842.07994788117</v>
      </c>
      <c r="I112" s="577">
        <f t="shared" si="37"/>
        <v>135842.07994788117</v>
      </c>
      <c r="J112" s="514">
        <f t="shared" si="25"/>
        <v>0</v>
      </c>
      <c r="K112" s="514"/>
      <c r="L112" s="525"/>
      <c r="M112" s="514">
        <f t="shared" si="26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2031</v>
      </c>
      <c r="D113" s="374">
        <f>IF(F112+SUM(E$99:E112)=D$92,F112,D$92-SUM(E$99:E112))</f>
        <v>857179.41099697235</v>
      </c>
      <c r="E113" s="522">
        <f>IF(+J96&lt;F112,J96,D113)</f>
        <v>28347.545454545456</v>
      </c>
      <c r="F113" s="523">
        <f t="shared" si="34"/>
        <v>828831.86554242694</v>
      </c>
      <c r="G113" s="523">
        <f t="shared" si="35"/>
        <v>843005.63826969964</v>
      </c>
      <c r="H113" s="526">
        <f t="shared" si="36"/>
        <v>132344.98340932146</v>
      </c>
      <c r="I113" s="577">
        <f t="shared" si="37"/>
        <v>132344.98340932146</v>
      </c>
      <c r="J113" s="514">
        <f t="shared" si="25"/>
        <v>0</v>
      </c>
      <c r="K113" s="514"/>
      <c r="L113" s="525"/>
      <c r="M113" s="514">
        <f t="shared" si="26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2032</v>
      </c>
      <c r="D114" s="374">
        <f>IF(F113+SUM(E$99:E113)=D$92,F113,D$92-SUM(E$99:E113))</f>
        <v>828831.86554242694</v>
      </c>
      <c r="E114" s="522">
        <f>IF(+J96&lt;F113,J96,D114)</f>
        <v>28347.545454545456</v>
      </c>
      <c r="F114" s="523">
        <f t="shared" si="34"/>
        <v>800484.32008788153</v>
      </c>
      <c r="G114" s="523">
        <f t="shared" si="35"/>
        <v>814658.09281515423</v>
      </c>
      <c r="H114" s="526">
        <f t="shared" si="36"/>
        <v>128847.88687076175</v>
      </c>
      <c r="I114" s="577">
        <f t="shared" si="37"/>
        <v>128847.88687076175</v>
      </c>
      <c r="J114" s="514">
        <f t="shared" si="25"/>
        <v>0</v>
      </c>
      <c r="K114" s="514"/>
      <c r="L114" s="525"/>
      <c r="M114" s="514">
        <f t="shared" si="26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2033</v>
      </c>
      <c r="D115" s="374">
        <f>IF(F114+SUM(E$99:E114)=D$92,F114,D$92-SUM(E$99:E114))</f>
        <v>800484.32008788153</v>
      </c>
      <c r="E115" s="522">
        <f>IF(+J96&lt;F114,J96,D115)</f>
        <v>28347.545454545456</v>
      </c>
      <c r="F115" s="523">
        <f t="shared" si="34"/>
        <v>772136.77463333611</v>
      </c>
      <c r="G115" s="523">
        <f t="shared" si="35"/>
        <v>786310.54736060882</v>
      </c>
      <c r="H115" s="526">
        <f t="shared" si="36"/>
        <v>125350.79033220204</v>
      </c>
      <c r="I115" s="577">
        <f t="shared" si="37"/>
        <v>125350.79033220204</v>
      </c>
      <c r="J115" s="514">
        <f t="shared" si="25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2034</v>
      </c>
      <c r="D116" s="374">
        <f>IF(F115+SUM(E$99:E115)=D$92,F115,D$92-SUM(E$99:E115))</f>
        <v>772136.77463333611</v>
      </c>
      <c r="E116" s="522">
        <f>IF(+J96&lt;F115,J96,D116)</f>
        <v>28347.545454545456</v>
      </c>
      <c r="F116" s="523">
        <f t="shared" si="34"/>
        <v>743789.2291787907</v>
      </c>
      <c r="G116" s="523">
        <f t="shared" si="35"/>
        <v>757963.00190606341</v>
      </c>
      <c r="H116" s="526">
        <f t="shared" si="36"/>
        <v>121853.69379364233</v>
      </c>
      <c r="I116" s="577">
        <f t="shared" si="37"/>
        <v>121853.69379364233</v>
      </c>
      <c r="J116" s="514">
        <f t="shared" si="25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2035</v>
      </c>
      <c r="D117" s="374">
        <f>IF(F116+SUM(E$99:E116)=D$92,F116,D$92-SUM(E$99:E116))</f>
        <v>743789.2291787907</v>
      </c>
      <c r="E117" s="522">
        <f>IF(+J96&lt;F116,J96,D117)</f>
        <v>28347.545454545456</v>
      </c>
      <c r="F117" s="523">
        <f t="shared" si="34"/>
        <v>715441.68372424529</v>
      </c>
      <c r="G117" s="523">
        <f t="shared" si="35"/>
        <v>729615.456451518</v>
      </c>
      <c r="H117" s="526">
        <f t="shared" si="36"/>
        <v>118356.59725508264</v>
      </c>
      <c r="I117" s="577">
        <f t="shared" si="37"/>
        <v>118356.59725508264</v>
      </c>
      <c r="J117" s="514">
        <f t="shared" si="25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2036</v>
      </c>
      <c r="D118" s="374">
        <f>IF(F117+SUM(E$99:E117)=D$92,F117,D$92-SUM(E$99:E117))</f>
        <v>715441.68372424529</v>
      </c>
      <c r="E118" s="522">
        <f>IF(+J96&lt;F117,J96,D118)</f>
        <v>28347.545454545456</v>
      </c>
      <c r="F118" s="523">
        <f t="shared" si="34"/>
        <v>687094.13826969988</v>
      </c>
      <c r="G118" s="523">
        <f t="shared" si="35"/>
        <v>701267.91099697258</v>
      </c>
      <c r="H118" s="526">
        <f t="shared" si="36"/>
        <v>114859.50071652293</v>
      </c>
      <c r="I118" s="577">
        <f t="shared" si="37"/>
        <v>114859.50071652293</v>
      </c>
      <c r="J118" s="514">
        <f t="shared" si="25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2037</v>
      </c>
      <c r="D119" s="374">
        <f>IF(F118+SUM(E$99:E118)=D$92,F118,D$92-SUM(E$99:E118))</f>
        <v>687094.13826969988</v>
      </c>
      <c r="E119" s="522">
        <f>IF(+J96&lt;F118,J96,D119)</f>
        <v>28347.545454545456</v>
      </c>
      <c r="F119" s="523">
        <f t="shared" si="34"/>
        <v>658746.59281515446</v>
      </c>
      <c r="G119" s="523">
        <f t="shared" si="35"/>
        <v>672920.36554242717</v>
      </c>
      <c r="H119" s="526">
        <f t="shared" si="36"/>
        <v>111362.40417796324</v>
      </c>
      <c r="I119" s="577">
        <f t="shared" si="37"/>
        <v>111362.40417796324</v>
      </c>
      <c r="J119" s="514">
        <f t="shared" si="25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2038</v>
      </c>
      <c r="D120" s="374">
        <f>IF(F119+SUM(E$99:E119)=D$92,F119,D$92-SUM(E$99:E119))</f>
        <v>658746.59281515446</v>
      </c>
      <c r="E120" s="522">
        <f>IF(+J96&lt;F119,J96,D120)</f>
        <v>28347.545454545456</v>
      </c>
      <c r="F120" s="523">
        <f t="shared" si="34"/>
        <v>630399.04736060905</v>
      </c>
      <c r="G120" s="523">
        <f t="shared" si="35"/>
        <v>644572.82008788176</v>
      </c>
      <c r="H120" s="526">
        <f t="shared" si="36"/>
        <v>107865.30763940353</v>
      </c>
      <c r="I120" s="577">
        <f t="shared" si="37"/>
        <v>107865.30763940353</v>
      </c>
      <c r="J120" s="514">
        <f t="shared" si="25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2039</v>
      </c>
      <c r="D121" s="374">
        <f>IF(F120+SUM(E$99:E120)=D$92,F120,D$92-SUM(E$99:E120))</f>
        <v>630399.04736060905</v>
      </c>
      <c r="E121" s="522">
        <f>IF(+J96&lt;F120,J96,D121)</f>
        <v>28347.545454545456</v>
      </c>
      <c r="F121" s="523">
        <f t="shared" si="34"/>
        <v>602051.50190606364</v>
      </c>
      <c r="G121" s="523">
        <f t="shared" si="35"/>
        <v>616225.27463333635</v>
      </c>
      <c r="H121" s="526">
        <f t="shared" si="36"/>
        <v>104368.21110084384</v>
      </c>
      <c r="I121" s="577">
        <f t="shared" si="37"/>
        <v>104368.21110084384</v>
      </c>
      <c r="J121" s="514">
        <f t="shared" si="25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2040</v>
      </c>
      <c r="D122" s="374">
        <f>IF(F121+SUM(E$99:E121)=D$92,F121,D$92-SUM(E$99:E121))</f>
        <v>602051.50190606364</v>
      </c>
      <c r="E122" s="522">
        <f>IF(+J96&lt;F121,J96,D122)</f>
        <v>28347.545454545456</v>
      </c>
      <c r="F122" s="523">
        <f t="shared" si="34"/>
        <v>573703.95645151823</v>
      </c>
      <c r="G122" s="523">
        <f t="shared" si="35"/>
        <v>587877.72917879093</v>
      </c>
      <c r="H122" s="526">
        <f t="shared" si="36"/>
        <v>100871.11456228413</v>
      </c>
      <c r="I122" s="577">
        <f t="shared" si="37"/>
        <v>100871.11456228413</v>
      </c>
      <c r="J122" s="514">
        <f t="shared" si="25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2041</v>
      </c>
      <c r="D123" s="374">
        <f>IF(F122+SUM(E$99:E122)=D$92,F122,D$92-SUM(E$99:E122))</f>
        <v>573703.95645151823</v>
      </c>
      <c r="E123" s="522">
        <f>IF(+J96&lt;F122,J96,D123)</f>
        <v>28347.545454545456</v>
      </c>
      <c r="F123" s="523">
        <f t="shared" si="34"/>
        <v>545356.41099697282</v>
      </c>
      <c r="G123" s="523">
        <f t="shared" si="35"/>
        <v>559530.18372424552</v>
      </c>
      <c r="H123" s="526">
        <f t="shared" si="36"/>
        <v>97374.018023724435</v>
      </c>
      <c r="I123" s="577">
        <f t="shared" si="37"/>
        <v>97374.018023724435</v>
      </c>
      <c r="J123" s="514">
        <f t="shared" si="25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2042</v>
      </c>
      <c r="D124" s="374">
        <f>IF(F123+SUM(E$99:E123)=D$92,F123,D$92-SUM(E$99:E123))</f>
        <v>545356.41099697282</v>
      </c>
      <c r="E124" s="522">
        <f>IF(+J96&lt;F123,J96,D124)</f>
        <v>28347.545454545456</v>
      </c>
      <c r="F124" s="523">
        <f t="shared" si="34"/>
        <v>517008.86554242735</v>
      </c>
      <c r="G124" s="523">
        <f t="shared" si="35"/>
        <v>531182.63826970011</v>
      </c>
      <c r="H124" s="526">
        <f t="shared" si="36"/>
        <v>93876.921485164727</v>
      </c>
      <c r="I124" s="577">
        <f t="shared" si="37"/>
        <v>93876.921485164727</v>
      </c>
      <c r="J124" s="514">
        <f t="shared" si="25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2043</v>
      </c>
      <c r="D125" s="374">
        <f>IF(F124+SUM(E$99:E124)=D$92,F124,D$92-SUM(E$99:E124))</f>
        <v>517008.86554242735</v>
      </c>
      <c r="E125" s="522">
        <f>IF(+J96&lt;F124,J96,D125)</f>
        <v>28347.545454545456</v>
      </c>
      <c r="F125" s="523">
        <f t="shared" si="34"/>
        <v>488661.32008788188</v>
      </c>
      <c r="G125" s="523">
        <f t="shared" si="35"/>
        <v>502835.09281515458</v>
      </c>
      <c r="H125" s="526">
        <f t="shared" si="36"/>
        <v>90379.824946605018</v>
      </c>
      <c r="I125" s="577">
        <f t="shared" si="37"/>
        <v>90379.824946605018</v>
      </c>
      <c r="J125" s="514">
        <f t="shared" si="25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2044</v>
      </c>
      <c r="D126" s="374">
        <f>IF(F125+SUM(E$99:E125)=D$92,F125,D$92-SUM(E$99:E125))</f>
        <v>488661.32008788188</v>
      </c>
      <c r="E126" s="522">
        <f>IF(+J96&lt;F125,J96,D126)</f>
        <v>28347.545454545456</v>
      </c>
      <c r="F126" s="523">
        <f t="shared" si="34"/>
        <v>460313.7746333364</v>
      </c>
      <c r="G126" s="523">
        <f t="shared" si="35"/>
        <v>474487.54736060917</v>
      </c>
      <c r="H126" s="526">
        <f t="shared" si="36"/>
        <v>86882.72840804531</v>
      </c>
      <c r="I126" s="577">
        <f t="shared" si="37"/>
        <v>86882.72840804531</v>
      </c>
      <c r="J126" s="514">
        <f t="shared" si="25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2045</v>
      </c>
      <c r="D127" s="374">
        <f>IF(F126+SUM(E$99:E126)=D$92,F126,D$92-SUM(E$99:E126))</f>
        <v>460313.7746333364</v>
      </c>
      <c r="E127" s="522">
        <f>IF(+J96&lt;F126,J96,D127)</f>
        <v>28347.545454545456</v>
      </c>
      <c r="F127" s="523">
        <f t="shared" si="34"/>
        <v>431966.22917879093</v>
      </c>
      <c r="G127" s="523">
        <f t="shared" si="35"/>
        <v>446140.00190606364</v>
      </c>
      <c r="H127" s="526">
        <f t="shared" si="36"/>
        <v>83385.631869485602</v>
      </c>
      <c r="I127" s="577">
        <f t="shared" si="37"/>
        <v>83385.631869485602</v>
      </c>
      <c r="J127" s="514">
        <f t="shared" si="25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2046</v>
      </c>
      <c r="D128" s="374">
        <f>IF(F127+SUM(E$99:E127)=D$92,F127,D$92-SUM(E$99:E127))</f>
        <v>431966.22917879093</v>
      </c>
      <c r="E128" s="522">
        <f>IF(+J96&lt;F127,J96,D128)</f>
        <v>28347.545454545456</v>
      </c>
      <c r="F128" s="523">
        <f t="shared" si="34"/>
        <v>403618.68372424546</v>
      </c>
      <c r="G128" s="523">
        <f t="shared" si="35"/>
        <v>417792.45645151823</v>
      </c>
      <c r="H128" s="526">
        <f t="shared" si="36"/>
        <v>79888.535330925894</v>
      </c>
      <c r="I128" s="577">
        <f t="shared" si="37"/>
        <v>79888.535330925894</v>
      </c>
      <c r="J128" s="514">
        <f t="shared" si="25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2047</v>
      </c>
      <c r="D129" s="374">
        <f>IF(F128+SUM(E$99:E128)=D$92,F128,D$92-SUM(E$99:E128))</f>
        <v>403618.68372424546</v>
      </c>
      <c r="E129" s="522">
        <f>IF(+J96&lt;F128,J96,D129)</f>
        <v>28347.545454545456</v>
      </c>
      <c r="F129" s="523">
        <f t="shared" si="34"/>
        <v>375271.13826969999</v>
      </c>
      <c r="G129" s="523">
        <f t="shared" si="35"/>
        <v>389444.9109969727</v>
      </c>
      <c r="H129" s="526">
        <f t="shared" si="36"/>
        <v>76391.438792366185</v>
      </c>
      <c r="I129" s="577">
        <f t="shared" si="37"/>
        <v>76391.438792366185</v>
      </c>
      <c r="J129" s="514">
        <f t="shared" si="25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2048</v>
      </c>
      <c r="D130" s="374">
        <f>IF(F129+SUM(E$99:E129)=D$92,F129,D$92-SUM(E$99:E129))</f>
        <v>375271.13826969999</v>
      </c>
      <c r="E130" s="522">
        <f>IF(+J96&lt;F129,J96,D130)</f>
        <v>28347.545454545456</v>
      </c>
      <c r="F130" s="523">
        <f t="shared" si="34"/>
        <v>346923.59281515452</v>
      </c>
      <c r="G130" s="523">
        <f t="shared" si="35"/>
        <v>361097.36554242729</v>
      </c>
      <c r="H130" s="526">
        <f t="shared" si="36"/>
        <v>72894.342253806477</v>
      </c>
      <c r="I130" s="577">
        <f t="shared" si="37"/>
        <v>72894.342253806477</v>
      </c>
      <c r="J130" s="514">
        <f t="shared" si="25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2049</v>
      </c>
      <c r="D131" s="374">
        <f>IF(F130+SUM(E$99:E130)=D$92,F130,D$92-SUM(E$99:E130))</f>
        <v>346923.59281515452</v>
      </c>
      <c r="E131" s="522">
        <f>IF(+J96&lt;F130,J96,D131)</f>
        <v>28347.545454545456</v>
      </c>
      <c r="F131" s="523">
        <f t="shared" ref="F131:F154" si="38">+D131-E131</f>
        <v>318576.04736060905</v>
      </c>
      <c r="G131" s="523">
        <f t="shared" ref="G131:G154" si="39">+(F131+D131)/2</f>
        <v>332749.82008788176</v>
      </c>
      <c r="H131" s="526">
        <f t="shared" si="36"/>
        <v>69397.245715246754</v>
      </c>
      <c r="I131" s="577">
        <f t="shared" si="37"/>
        <v>69397.245715246754</v>
      </c>
      <c r="J131" s="514">
        <f t="shared" ref="J131:J154" si="40">+I541-H541</f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</row>
    <row r="132" spans="2:16" ht="12.5">
      <c r="B132" s="195" t="str">
        <f t="shared" si="29"/>
        <v/>
      </c>
      <c r="C132" s="507">
        <f>IF(D93="","-",+C131+1)</f>
        <v>2050</v>
      </c>
      <c r="D132" s="374">
        <f>IF(F131+SUM(E$99:E131)=D$92,F131,D$92-SUM(E$99:E131))</f>
        <v>318576.04736060905</v>
      </c>
      <c r="E132" s="522">
        <f>IF(+J96&lt;F131,J96,D132)</f>
        <v>28347.545454545456</v>
      </c>
      <c r="F132" s="523">
        <f t="shared" si="38"/>
        <v>290228.50190606358</v>
      </c>
      <c r="G132" s="523">
        <f t="shared" si="39"/>
        <v>304402.27463333635</v>
      </c>
      <c r="H132" s="526">
        <f t="shared" si="36"/>
        <v>65900.14917668706</v>
      </c>
      <c r="I132" s="577">
        <f t="shared" si="37"/>
        <v>65900.14917668706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</row>
    <row r="133" spans="2:16" ht="12.5">
      <c r="B133" s="195" t="str">
        <f t="shared" si="29"/>
        <v/>
      </c>
      <c r="C133" s="507">
        <f>IF(D93="","-",+C132+1)</f>
        <v>2051</v>
      </c>
      <c r="D133" s="374">
        <f>IF(F132+SUM(E$99:E132)=D$92,F132,D$92-SUM(E$99:E132))</f>
        <v>290228.50190606358</v>
      </c>
      <c r="E133" s="522">
        <f>IF(+J96&lt;F132,J96,D133)</f>
        <v>28347.545454545456</v>
      </c>
      <c r="F133" s="523">
        <f t="shared" si="38"/>
        <v>261880.95645151811</v>
      </c>
      <c r="G133" s="523">
        <f t="shared" si="39"/>
        <v>276054.72917879082</v>
      </c>
      <c r="H133" s="526">
        <f t="shared" si="36"/>
        <v>62403.052638127338</v>
      </c>
      <c r="I133" s="577">
        <f t="shared" si="37"/>
        <v>62403.052638127338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</row>
    <row r="134" spans="2:16" ht="12.5">
      <c r="B134" s="195" t="str">
        <f t="shared" si="29"/>
        <v/>
      </c>
      <c r="C134" s="507">
        <f>IF(D93="","-",+C133+1)</f>
        <v>2052</v>
      </c>
      <c r="D134" s="374">
        <f>IF(F133+SUM(E$99:E133)=D$92,F133,D$92-SUM(E$99:E133))</f>
        <v>261880.95645151811</v>
      </c>
      <c r="E134" s="522">
        <f>IF(+J96&lt;F133,J96,D134)</f>
        <v>28347.545454545456</v>
      </c>
      <c r="F134" s="523">
        <f t="shared" si="38"/>
        <v>233533.41099697264</v>
      </c>
      <c r="G134" s="523">
        <f t="shared" si="39"/>
        <v>247707.18372424538</v>
      </c>
      <c r="H134" s="526">
        <f t="shared" si="36"/>
        <v>58905.956099567629</v>
      </c>
      <c r="I134" s="577">
        <f t="shared" si="37"/>
        <v>58905.956099567629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</row>
    <row r="135" spans="2:16" ht="12.5">
      <c r="B135" s="195" t="str">
        <f t="shared" si="29"/>
        <v/>
      </c>
      <c r="C135" s="507">
        <f>IF(D93="","-",+C134+1)</f>
        <v>2053</v>
      </c>
      <c r="D135" s="374">
        <f>IF(F134+SUM(E$99:E134)=D$92,F134,D$92-SUM(E$99:E134))</f>
        <v>233533.41099697264</v>
      </c>
      <c r="E135" s="522">
        <f>IF(+J96&lt;F134,J96,D135)</f>
        <v>28347.545454545456</v>
      </c>
      <c r="F135" s="523">
        <f t="shared" si="38"/>
        <v>205185.86554242717</v>
      </c>
      <c r="G135" s="523">
        <f t="shared" si="39"/>
        <v>219359.63826969991</v>
      </c>
      <c r="H135" s="526">
        <f t="shared" si="36"/>
        <v>55408.859561007921</v>
      </c>
      <c r="I135" s="577">
        <f t="shared" si="37"/>
        <v>55408.859561007921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</row>
    <row r="136" spans="2:16" ht="12.5">
      <c r="B136" s="195" t="str">
        <f t="shared" si="29"/>
        <v/>
      </c>
      <c r="C136" s="507">
        <f>IF(D93="","-",+C135+1)</f>
        <v>2054</v>
      </c>
      <c r="D136" s="374">
        <f>IF(F135+SUM(E$99:E135)=D$92,F135,D$92-SUM(E$99:E135))</f>
        <v>205185.86554242717</v>
      </c>
      <c r="E136" s="522">
        <f>IF(+J96&lt;F135,J96,D136)</f>
        <v>28347.545454545456</v>
      </c>
      <c r="F136" s="523">
        <f t="shared" si="38"/>
        <v>176838.3200878817</v>
      </c>
      <c r="G136" s="523">
        <f t="shared" si="39"/>
        <v>191012.09281515444</v>
      </c>
      <c r="H136" s="526">
        <f t="shared" si="36"/>
        <v>51911.763022448213</v>
      </c>
      <c r="I136" s="577">
        <f t="shared" si="37"/>
        <v>51911.763022448213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</row>
    <row r="137" spans="2:16" ht="12.5">
      <c r="B137" s="195" t="str">
        <f t="shared" si="29"/>
        <v/>
      </c>
      <c r="C137" s="507">
        <f>IF(D93="","-",+C136+1)</f>
        <v>2055</v>
      </c>
      <c r="D137" s="374">
        <f>IF(F136+SUM(E$99:E136)=D$92,F136,D$92-SUM(E$99:E136))</f>
        <v>176838.3200878817</v>
      </c>
      <c r="E137" s="522">
        <f>IF(+J96&lt;F136,J96,D137)</f>
        <v>28347.545454545456</v>
      </c>
      <c r="F137" s="523">
        <f t="shared" si="38"/>
        <v>148490.77463333623</v>
      </c>
      <c r="G137" s="523">
        <f t="shared" si="39"/>
        <v>162664.54736060897</v>
      </c>
      <c r="H137" s="526">
        <f t="shared" si="36"/>
        <v>48414.666483888504</v>
      </c>
      <c r="I137" s="577">
        <f t="shared" si="37"/>
        <v>48414.666483888504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</row>
    <row r="138" spans="2:16" ht="12.5">
      <c r="B138" s="195" t="str">
        <f t="shared" si="29"/>
        <v/>
      </c>
      <c r="C138" s="507">
        <f>IF(D93="","-",+C137+1)</f>
        <v>2056</v>
      </c>
      <c r="D138" s="374">
        <f>IF(F137+SUM(E$99:E137)=D$92,F137,D$92-SUM(E$99:E137))</f>
        <v>148490.77463333623</v>
      </c>
      <c r="E138" s="522">
        <f>IF(+J96&lt;F137,J96,D138)</f>
        <v>28347.545454545456</v>
      </c>
      <c r="F138" s="523">
        <f t="shared" si="38"/>
        <v>120143.22917879077</v>
      </c>
      <c r="G138" s="523">
        <f t="shared" si="39"/>
        <v>134317.00190606349</v>
      </c>
      <c r="H138" s="526">
        <f t="shared" si="36"/>
        <v>44917.569945328796</v>
      </c>
      <c r="I138" s="577">
        <f t="shared" si="37"/>
        <v>44917.569945328796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</row>
    <row r="139" spans="2:16" ht="12.5">
      <c r="B139" s="195" t="str">
        <f t="shared" si="29"/>
        <v/>
      </c>
      <c r="C139" s="507">
        <f>IF(D93="","-",+C138+1)</f>
        <v>2057</v>
      </c>
      <c r="D139" s="374">
        <f>IF(F138+SUM(E$99:E138)=D$92,F138,D$92-SUM(E$99:E138))</f>
        <v>120143.22917879077</v>
      </c>
      <c r="E139" s="522">
        <f>IF(+J96&lt;F138,J96,D139)</f>
        <v>28347.545454545456</v>
      </c>
      <c r="F139" s="523">
        <f t="shared" si="38"/>
        <v>91795.683724245318</v>
      </c>
      <c r="G139" s="523">
        <f t="shared" si="39"/>
        <v>105969.45645151805</v>
      </c>
      <c r="H139" s="526">
        <f t="shared" si="36"/>
        <v>41420.473406769095</v>
      </c>
      <c r="I139" s="577">
        <f t="shared" si="37"/>
        <v>41420.473406769095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</row>
    <row r="140" spans="2:16" ht="12.5">
      <c r="B140" s="195" t="str">
        <f t="shared" si="29"/>
        <v/>
      </c>
      <c r="C140" s="507">
        <f>IF(D93="","-",+C139+1)</f>
        <v>2058</v>
      </c>
      <c r="D140" s="374">
        <f>IF(F139+SUM(E$99:E139)=D$92,F139,D$92-SUM(E$99:E139))</f>
        <v>91795.683724245318</v>
      </c>
      <c r="E140" s="522">
        <f>IF(+J96&lt;F139,J96,D140)</f>
        <v>28347.545454545456</v>
      </c>
      <c r="F140" s="523">
        <f t="shared" si="38"/>
        <v>63448.138269699863</v>
      </c>
      <c r="G140" s="523">
        <f t="shared" si="39"/>
        <v>77621.910996972583</v>
      </c>
      <c r="H140" s="526">
        <f t="shared" si="36"/>
        <v>37923.376868209387</v>
      </c>
      <c r="I140" s="577">
        <f t="shared" si="37"/>
        <v>37923.376868209387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</row>
    <row r="141" spans="2:16" ht="12.5">
      <c r="B141" s="195" t="str">
        <f t="shared" si="29"/>
        <v/>
      </c>
      <c r="C141" s="507">
        <f>IF(D93="","-",+C140+1)</f>
        <v>2059</v>
      </c>
      <c r="D141" s="374">
        <f>IF(F140+SUM(E$99:E140)=D$92,F140,D$92-SUM(E$99:E140))</f>
        <v>63448.138269699863</v>
      </c>
      <c r="E141" s="522">
        <f>IF(+J96&lt;F140,J96,D141)</f>
        <v>28347.545454545456</v>
      </c>
      <c r="F141" s="523">
        <f t="shared" si="38"/>
        <v>35100.592815154407</v>
      </c>
      <c r="G141" s="523">
        <f t="shared" si="39"/>
        <v>49274.365542427135</v>
      </c>
      <c r="H141" s="526">
        <f t="shared" si="36"/>
        <v>34426.280329649679</v>
      </c>
      <c r="I141" s="577">
        <f t="shared" si="37"/>
        <v>34426.280329649679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</row>
    <row r="142" spans="2:16" ht="12.5">
      <c r="B142" s="195" t="str">
        <f t="shared" si="29"/>
        <v/>
      </c>
      <c r="C142" s="507">
        <f>IF(D93="","-",+C141+1)</f>
        <v>2060</v>
      </c>
      <c r="D142" s="374">
        <f>IF(F141+SUM(E$99:E141)=D$92,F141,D$92-SUM(E$99:E141))</f>
        <v>35100.592815154407</v>
      </c>
      <c r="E142" s="522">
        <f>IF(+J96&lt;F141,J96,D142)</f>
        <v>28347.545454545456</v>
      </c>
      <c r="F142" s="523">
        <f t="shared" si="38"/>
        <v>6753.0473606089508</v>
      </c>
      <c r="G142" s="523">
        <f t="shared" si="39"/>
        <v>20926.820087881679</v>
      </c>
      <c r="H142" s="526">
        <f t="shared" si="36"/>
        <v>30929.18379108997</v>
      </c>
      <c r="I142" s="577">
        <f t="shared" si="37"/>
        <v>30929.18379108997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</row>
    <row r="143" spans="2:16" ht="12.5">
      <c r="B143" s="195" t="str">
        <f t="shared" si="29"/>
        <v/>
      </c>
      <c r="C143" s="507">
        <f>IF(D93="","-",+C142+1)</f>
        <v>2061</v>
      </c>
      <c r="D143" s="374">
        <f>IF(F142+SUM(E$99:E142)=D$92,F142,D$92-SUM(E$99:E142))</f>
        <v>6753.0473606089508</v>
      </c>
      <c r="E143" s="522">
        <f>IF(+J96&lt;F142,J96,D143)</f>
        <v>6753.0473606089508</v>
      </c>
      <c r="F143" s="523">
        <f t="shared" si="38"/>
        <v>0</v>
      </c>
      <c r="G143" s="523">
        <f t="shared" si="39"/>
        <v>3376.5236803044754</v>
      </c>
      <c r="H143" s="526">
        <f t="shared" si="36"/>
        <v>7169.5923942412819</v>
      </c>
      <c r="I143" s="577">
        <f t="shared" si="37"/>
        <v>7169.5923942412819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</row>
    <row r="144" spans="2:16" ht="12.5">
      <c r="B144" s="195" t="str">
        <f t="shared" si="2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8"/>
        <v>0</v>
      </c>
      <c r="G144" s="523">
        <f t="shared" si="39"/>
        <v>0</v>
      </c>
      <c r="H144" s="526">
        <f t="shared" si="36"/>
        <v>0</v>
      </c>
      <c r="I144" s="577">
        <f t="shared" si="37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</row>
    <row r="145" spans="2:16" ht="12.5">
      <c r="B145" s="195" t="str">
        <f t="shared" si="2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8"/>
        <v>0</v>
      </c>
      <c r="G145" s="523">
        <f t="shared" si="39"/>
        <v>0</v>
      </c>
      <c r="H145" s="526">
        <f t="shared" si="36"/>
        <v>0</v>
      </c>
      <c r="I145" s="577">
        <f t="shared" si="37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</row>
    <row r="146" spans="2:16" ht="12.5">
      <c r="B146" s="195" t="str">
        <f t="shared" si="2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8"/>
        <v>0</v>
      </c>
      <c r="G146" s="523">
        <f t="shared" si="39"/>
        <v>0</v>
      </c>
      <c r="H146" s="526">
        <f t="shared" si="36"/>
        <v>0</v>
      </c>
      <c r="I146" s="577">
        <f t="shared" si="37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</row>
    <row r="147" spans="2:16" ht="12.5">
      <c r="B147" s="195" t="str">
        <f t="shared" si="2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8"/>
        <v>0</v>
      </c>
      <c r="G147" s="523">
        <f t="shared" si="39"/>
        <v>0</v>
      </c>
      <c r="H147" s="526">
        <f t="shared" si="36"/>
        <v>0</v>
      </c>
      <c r="I147" s="577">
        <f t="shared" si="37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</row>
    <row r="148" spans="2:16" ht="12.5">
      <c r="B148" s="195" t="str">
        <f t="shared" si="2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8"/>
        <v>0</v>
      </c>
      <c r="G148" s="523">
        <f t="shared" si="39"/>
        <v>0</v>
      </c>
      <c r="H148" s="526">
        <f t="shared" si="36"/>
        <v>0</v>
      </c>
      <c r="I148" s="577">
        <f t="shared" si="37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</row>
    <row r="149" spans="2:16" ht="12.5">
      <c r="B149" s="195" t="str">
        <f t="shared" si="2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8"/>
        <v>0</v>
      </c>
      <c r="G149" s="523">
        <f t="shared" si="39"/>
        <v>0</v>
      </c>
      <c r="H149" s="526">
        <f t="shared" si="36"/>
        <v>0</v>
      </c>
      <c r="I149" s="577">
        <f t="shared" si="37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</row>
    <row r="150" spans="2:16" ht="12.5">
      <c r="B150" s="195" t="str">
        <f t="shared" si="2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8"/>
        <v>0</v>
      </c>
      <c r="G150" s="523">
        <f t="shared" si="39"/>
        <v>0</v>
      </c>
      <c r="H150" s="526">
        <f t="shared" si="36"/>
        <v>0</v>
      </c>
      <c r="I150" s="577">
        <f t="shared" si="37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</row>
    <row r="151" spans="2:16" ht="12.5">
      <c r="B151" s="195" t="str">
        <f t="shared" si="2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8"/>
        <v>0</v>
      </c>
      <c r="G151" s="523">
        <f t="shared" si="39"/>
        <v>0</v>
      </c>
      <c r="H151" s="526">
        <f t="shared" si="36"/>
        <v>0</v>
      </c>
      <c r="I151" s="577">
        <f t="shared" si="37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</row>
    <row r="152" spans="2:16" ht="12.5">
      <c r="B152" s="195" t="str">
        <f t="shared" si="2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8"/>
        <v>0</v>
      </c>
      <c r="G152" s="523">
        <f t="shared" si="39"/>
        <v>0</v>
      </c>
      <c r="H152" s="526">
        <f t="shared" si="36"/>
        <v>0</v>
      </c>
      <c r="I152" s="577">
        <f t="shared" si="37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</row>
    <row r="153" spans="2:16" ht="12.5">
      <c r="B153" s="195" t="str">
        <f t="shared" si="2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8"/>
        <v>0</v>
      </c>
      <c r="G153" s="523">
        <f t="shared" si="39"/>
        <v>0</v>
      </c>
      <c r="H153" s="526">
        <f t="shared" si="36"/>
        <v>0</v>
      </c>
      <c r="I153" s="577">
        <f t="shared" si="37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</row>
    <row r="154" spans="2:16" ht="13" thickBot="1">
      <c r="B154" s="195" t="str">
        <f t="shared" si="2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8"/>
        <v>0</v>
      </c>
      <c r="G154" s="528">
        <f t="shared" si="39"/>
        <v>0</v>
      </c>
      <c r="H154" s="530">
        <f t="shared" si="36"/>
        <v>0</v>
      </c>
      <c r="I154" s="579">
        <f t="shared" si="37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</row>
    <row r="155" spans="2:16" ht="12.5">
      <c r="C155" s="374" t="s">
        <v>78</v>
      </c>
      <c r="D155" s="375"/>
      <c r="E155" s="375">
        <f>SUM(E99:E154)</f>
        <v>1247291.9999999995</v>
      </c>
      <c r="F155" s="375"/>
      <c r="G155" s="375"/>
      <c r="H155" s="375">
        <f>SUM(H99:H154)</f>
        <v>4516593.052428958</v>
      </c>
      <c r="I155" s="375">
        <f>SUM(I99:I154)</f>
        <v>4516593.052428958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560067.78960734257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560067.78960734257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410</v>
      </c>
      <c r="F9" s="478"/>
      <c r="G9" s="672" t="s">
        <v>577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4648771.29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108110.96023255814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 t="shared" ref="K17:K22" si="1">+G17</f>
        <v>341200.03757960664</v>
      </c>
      <c r="L17" s="513">
        <f t="shared" ref="L17:L72" si="2">IF(K17&lt;&gt;0,+G17-K17,0)</f>
        <v>0</v>
      </c>
      <c r="M17" s="512">
        <f t="shared" ref="M17:M22" si="3">+H17</f>
        <v>341200.03757960664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 t="shared" si="1"/>
        <v>825838.75669079332</v>
      </c>
      <c r="L18" s="519">
        <f t="shared" si="2"/>
        <v>0</v>
      </c>
      <c r="M18" s="518">
        <f t="shared" si="3"/>
        <v>825838.75669079332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 t="shared" si="1"/>
        <v>808764.74944940675</v>
      </c>
      <c r="L19" s="519">
        <f t="shared" ref="L19" si="6">IF(K19&lt;&gt;0,+G19-K19,0)</f>
        <v>0</v>
      </c>
      <c r="M19" s="518">
        <f t="shared" si="3"/>
        <v>808764.74944940675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 t="shared" si="1"/>
        <v>555917.3208188233</v>
      </c>
      <c r="L20" s="519">
        <f t="shared" ref="L20" si="8">IF(K20&lt;&gt;0,+G20-K20,0)</f>
        <v>0</v>
      </c>
      <c r="M20" s="518">
        <f t="shared" si="3"/>
        <v>555917.3208188233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 t="shared" si="1"/>
        <v>557768.80548021838</v>
      </c>
      <c r="L21" s="519">
        <f t="shared" ref="L21" si="9">IF(K21&lt;&gt;0,+G21-K21,0)</f>
        <v>0</v>
      </c>
      <c r="M21" s="518">
        <f t="shared" si="3"/>
        <v>557768.80548021838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4155999.7322880374</v>
      </c>
      <c r="E22" s="630">
        <v>110685.02380952382</v>
      </c>
      <c r="F22" s="631">
        <v>4045314.7084785136</v>
      </c>
      <c r="G22" s="630">
        <v>571779.72158256301</v>
      </c>
      <c r="H22" s="639">
        <v>571779.72158256301</v>
      </c>
      <c r="I22" s="511">
        <f t="shared" si="0"/>
        <v>0</v>
      </c>
      <c r="J22" s="511"/>
      <c r="K22" s="518">
        <f t="shared" si="1"/>
        <v>571779.72158256301</v>
      </c>
      <c r="L22" s="519">
        <f t="shared" ref="L22" si="10">IF(K22&lt;&gt;0,+G22-K22,0)</f>
        <v>0</v>
      </c>
      <c r="M22" s="518">
        <f t="shared" si="3"/>
        <v>571779.72158256301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4045314.9984785132</v>
      </c>
      <c r="E23" s="630">
        <v>110685.03071428572</v>
      </c>
      <c r="F23" s="631">
        <v>3934629.9677642277</v>
      </c>
      <c r="G23" s="630">
        <v>614725.43863410503</v>
      </c>
      <c r="H23" s="639">
        <v>614725.43863410503</v>
      </c>
      <c r="I23" s="511">
        <f t="shared" si="0"/>
        <v>0</v>
      </c>
      <c r="J23" s="511"/>
      <c r="K23" s="518">
        <f t="shared" ref="K23" si="11">+G23</f>
        <v>614725.43863410503</v>
      </c>
      <c r="L23" s="519">
        <f t="shared" ref="L23" si="12">IF(K23&lt;&gt;0,+G23-K23,0)</f>
        <v>0</v>
      </c>
      <c r="M23" s="518">
        <f t="shared" ref="M23" si="13">+H23</f>
        <v>614725.43863410503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3934629.9677642277</v>
      </c>
      <c r="E24" s="630">
        <v>105653.89295454546</v>
      </c>
      <c r="F24" s="631">
        <v>3828976.0748096821</v>
      </c>
      <c r="G24" s="630">
        <v>569634.67373494396</v>
      </c>
      <c r="H24" s="639">
        <v>569634.67373494396</v>
      </c>
      <c r="I24" s="511">
        <f t="shared" si="0"/>
        <v>0</v>
      </c>
      <c r="J24" s="511"/>
      <c r="K24" s="518">
        <f t="shared" ref="K24" si="16">+G24</f>
        <v>569634.67373494396</v>
      </c>
      <c r="L24" s="519">
        <f t="shared" ref="L24" si="17">IF(K24&lt;&gt;0,+G24-K24,0)</f>
        <v>0</v>
      </c>
      <c r="M24" s="518">
        <f t="shared" ref="M24" si="18">+H24</f>
        <v>569634.67373494396</v>
      </c>
      <c r="N24" s="514">
        <f t="shared" ref="N24" si="19">IF(M24&lt;&gt;0,+H24-M24,0)</f>
        <v>0</v>
      </c>
      <c r="O24" s="514">
        <f t="shared" ref="O24" si="20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3828976.0748096821</v>
      </c>
      <c r="E25" s="522">
        <f>IF(+I14&lt;F24,I14,D25)</f>
        <v>108110.96023255814</v>
      </c>
      <c r="F25" s="523">
        <f t="shared" ref="F25:F72" si="21">+D25-E25</f>
        <v>3720865.1145771239</v>
      </c>
      <c r="G25" s="524">
        <f t="shared" ref="G25:G48" si="22">+I$12*((D25+F25)/2)+E25</f>
        <v>560067.78960734257</v>
      </c>
      <c r="H25" s="491">
        <f t="shared" ref="H25:H48" si="23">+I$13*((D25+F25)/2)+E25</f>
        <v>560067.78960734257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3720865.1145771239</v>
      </c>
      <c r="E26" s="522">
        <f>IF(+I14&lt;F25,I14,D26)</f>
        <v>108110.96023255814</v>
      </c>
      <c r="F26" s="523">
        <f t="shared" si="21"/>
        <v>3612754.1543445657</v>
      </c>
      <c r="G26" s="524">
        <f t="shared" si="22"/>
        <v>547124.07712871267</v>
      </c>
      <c r="H26" s="491">
        <f t="shared" si="23"/>
        <v>547124.07712871267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3612754.1543445657</v>
      </c>
      <c r="E27" s="522">
        <f>IF(+I14&lt;F26,I14,D27)</f>
        <v>108110.96023255814</v>
      </c>
      <c r="F27" s="523">
        <f t="shared" si="21"/>
        <v>3504643.1941120075</v>
      </c>
      <c r="G27" s="524">
        <f t="shared" si="22"/>
        <v>534180.36465008254</v>
      </c>
      <c r="H27" s="491">
        <f t="shared" si="23"/>
        <v>534180.36465008254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3504643.1941120075</v>
      </c>
      <c r="E28" s="522">
        <f>IF(+I14&lt;F27,I14,D28)</f>
        <v>108110.96023255814</v>
      </c>
      <c r="F28" s="523">
        <f t="shared" si="21"/>
        <v>3396532.2338794493</v>
      </c>
      <c r="G28" s="524">
        <f t="shared" si="22"/>
        <v>521236.65217145265</v>
      </c>
      <c r="H28" s="491">
        <f t="shared" si="23"/>
        <v>521236.65217145265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3396532.2338794493</v>
      </c>
      <c r="E29" s="522">
        <f>IF(+I14&lt;F28,I14,D29)</f>
        <v>108110.96023255814</v>
      </c>
      <c r="F29" s="523">
        <f t="shared" si="21"/>
        <v>3288421.2736468911</v>
      </c>
      <c r="G29" s="524">
        <f t="shared" si="22"/>
        <v>508292.93969282258</v>
      </c>
      <c r="H29" s="491">
        <f t="shared" si="23"/>
        <v>508292.93969282258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3288421.2736468911</v>
      </c>
      <c r="E30" s="522">
        <f>IF(+I14&lt;F29,I14,D30)</f>
        <v>108110.96023255814</v>
      </c>
      <c r="F30" s="523">
        <f t="shared" si="21"/>
        <v>3180310.3134143329</v>
      </c>
      <c r="G30" s="524">
        <f t="shared" si="22"/>
        <v>495349.22721419262</v>
      </c>
      <c r="H30" s="491">
        <f t="shared" si="23"/>
        <v>495349.22721419262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3180310.3134143329</v>
      </c>
      <c r="E31" s="522">
        <f>IF(+I14&lt;F30,I14,D31)</f>
        <v>108110.96023255814</v>
      </c>
      <c r="F31" s="523">
        <f t="shared" si="21"/>
        <v>3072199.3531817747</v>
      </c>
      <c r="G31" s="524">
        <f t="shared" si="22"/>
        <v>482405.51473556255</v>
      </c>
      <c r="H31" s="491">
        <f t="shared" si="23"/>
        <v>482405.51473556255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3072199.3531817747</v>
      </c>
      <c r="E32" s="522">
        <f>IF(+I14&lt;F31,I14,D32)</f>
        <v>108110.96023255814</v>
      </c>
      <c r="F32" s="523">
        <f t="shared" si="21"/>
        <v>2964088.3929492165</v>
      </c>
      <c r="G32" s="524">
        <f t="shared" si="22"/>
        <v>469461.8022569326</v>
      </c>
      <c r="H32" s="491">
        <f t="shared" si="23"/>
        <v>469461.8022569326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2964088.3929492165</v>
      </c>
      <c r="E33" s="522">
        <f>IF(+I14&lt;F32,I14,D33)</f>
        <v>108110.96023255814</v>
      </c>
      <c r="F33" s="523">
        <f t="shared" si="21"/>
        <v>2855977.4327166583</v>
      </c>
      <c r="G33" s="524">
        <f t="shared" si="22"/>
        <v>456518.08977830253</v>
      </c>
      <c r="H33" s="491">
        <f t="shared" si="23"/>
        <v>456518.08977830253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2855977.4327166583</v>
      </c>
      <c r="E34" s="522">
        <f>IF(+I14&lt;F33,I14,D34)</f>
        <v>108110.96023255814</v>
      </c>
      <c r="F34" s="523">
        <f t="shared" si="21"/>
        <v>2747866.4724841001</v>
      </c>
      <c r="G34" s="524">
        <f t="shared" si="22"/>
        <v>443574.37729967257</v>
      </c>
      <c r="H34" s="491">
        <f t="shared" si="23"/>
        <v>443574.37729967257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2747866.4724841001</v>
      </c>
      <c r="E35" s="522">
        <f>IF(+I14&lt;F34,I14,D35)</f>
        <v>108110.96023255814</v>
      </c>
      <c r="F35" s="523">
        <f t="shared" si="21"/>
        <v>2639755.5122515419</v>
      </c>
      <c r="G35" s="524">
        <f t="shared" si="22"/>
        <v>430630.6648210425</v>
      </c>
      <c r="H35" s="491">
        <f t="shared" si="23"/>
        <v>430630.6648210425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2639755.5122515419</v>
      </c>
      <c r="E36" s="522">
        <f>IF(+I14&lt;F35,I14,D36)</f>
        <v>108110.96023255814</v>
      </c>
      <c r="F36" s="523">
        <f t="shared" si="21"/>
        <v>2531644.5520189838</v>
      </c>
      <c r="G36" s="524">
        <f t="shared" si="22"/>
        <v>417686.95234241255</v>
      </c>
      <c r="H36" s="491">
        <f t="shared" si="23"/>
        <v>417686.95234241255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2531644.5520189838</v>
      </c>
      <c r="E37" s="522">
        <f>IF(+I14&lt;F36,I14,D37)</f>
        <v>108110.96023255814</v>
      </c>
      <c r="F37" s="523">
        <f t="shared" si="21"/>
        <v>2423533.5917864256</v>
      </c>
      <c r="G37" s="524">
        <f t="shared" si="22"/>
        <v>404743.23986378248</v>
      </c>
      <c r="H37" s="491">
        <f t="shared" si="23"/>
        <v>404743.23986378248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2423533.5917864256</v>
      </c>
      <c r="E38" s="522">
        <f>IF(+I14&lt;F37,I14,D38)</f>
        <v>108110.96023255814</v>
      </c>
      <c r="F38" s="523">
        <f t="shared" si="21"/>
        <v>2315422.6315538674</v>
      </c>
      <c r="G38" s="524">
        <f t="shared" si="22"/>
        <v>391799.52738515253</v>
      </c>
      <c r="H38" s="491">
        <f t="shared" si="23"/>
        <v>391799.52738515253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2315422.6315538674</v>
      </c>
      <c r="E39" s="522">
        <f>IF(+I14&lt;F38,I14,D39)</f>
        <v>108110.96023255814</v>
      </c>
      <c r="F39" s="523">
        <f t="shared" si="21"/>
        <v>2207311.6713213092</v>
      </c>
      <c r="G39" s="524">
        <f t="shared" si="22"/>
        <v>378855.81490652252</v>
      </c>
      <c r="H39" s="491">
        <f t="shared" si="23"/>
        <v>378855.81490652252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2207311.6713213092</v>
      </c>
      <c r="E40" s="522">
        <f>IF(+I14&lt;F39,I14,D40)</f>
        <v>108110.96023255814</v>
      </c>
      <c r="F40" s="523">
        <f t="shared" si="21"/>
        <v>2099200.711088751</v>
      </c>
      <c r="G40" s="524">
        <f t="shared" si="22"/>
        <v>365912.1024278925</v>
      </c>
      <c r="H40" s="491">
        <f t="shared" si="23"/>
        <v>365912.1024278925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2099200.711088751</v>
      </c>
      <c r="E41" s="522">
        <f>IF(+I14&lt;F40,I14,D41)</f>
        <v>108110.96023255814</v>
      </c>
      <c r="F41" s="523">
        <f t="shared" si="21"/>
        <v>1991089.7508561928</v>
      </c>
      <c r="G41" s="524">
        <f t="shared" si="22"/>
        <v>352968.38994926249</v>
      </c>
      <c r="H41" s="491">
        <f t="shared" si="23"/>
        <v>352968.38994926249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1991089.7508561928</v>
      </c>
      <c r="E42" s="522">
        <f>IF(+I14&lt;F41,I14,D42)</f>
        <v>108110.96023255814</v>
      </c>
      <c r="F42" s="523">
        <f t="shared" si="21"/>
        <v>1882978.7906236346</v>
      </c>
      <c r="G42" s="524">
        <f t="shared" si="22"/>
        <v>340024.67747063248</v>
      </c>
      <c r="H42" s="491">
        <f t="shared" si="23"/>
        <v>340024.67747063248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1882978.7906236346</v>
      </c>
      <c r="E43" s="522">
        <f>IF(+I14&lt;F42,I14,D43)</f>
        <v>108110.96023255814</v>
      </c>
      <c r="F43" s="523">
        <f t="shared" si="21"/>
        <v>1774867.8303910764</v>
      </c>
      <c r="G43" s="524">
        <f t="shared" si="22"/>
        <v>327080.96499200247</v>
      </c>
      <c r="H43" s="491">
        <f t="shared" si="23"/>
        <v>327080.96499200247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1774867.8303910764</v>
      </c>
      <c r="E44" s="522">
        <f>IF(+I14&lt;F43,I14,D44)</f>
        <v>108110.96023255814</v>
      </c>
      <c r="F44" s="523">
        <f t="shared" si="21"/>
        <v>1666756.8701585182</v>
      </c>
      <c r="G44" s="524">
        <f t="shared" si="22"/>
        <v>314137.25251337246</v>
      </c>
      <c r="H44" s="491">
        <f t="shared" si="23"/>
        <v>314137.25251337246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1666756.8701585182</v>
      </c>
      <c r="E45" s="522">
        <f>IF(+I14&lt;F44,I14,D45)</f>
        <v>108110.96023255814</v>
      </c>
      <c r="F45" s="523">
        <f t="shared" si="21"/>
        <v>1558645.90992596</v>
      </c>
      <c r="G45" s="524">
        <f t="shared" si="22"/>
        <v>301193.54003474244</v>
      </c>
      <c r="H45" s="491">
        <f t="shared" si="23"/>
        <v>301193.54003474244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1558645.90992596</v>
      </c>
      <c r="E46" s="522">
        <f>IF(+I14&lt;F45,I14,D46)</f>
        <v>108110.96023255814</v>
      </c>
      <c r="F46" s="523">
        <f t="shared" si="21"/>
        <v>1450534.9496934018</v>
      </c>
      <c r="G46" s="524">
        <f t="shared" si="22"/>
        <v>288249.82755611243</v>
      </c>
      <c r="H46" s="491">
        <f t="shared" si="23"/>
        <v>288249.82755611243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1450534.9496934018</v>
      </c>
      <c r="E47" s="522">
        <f>IF(+I14&lt;F46,I14,D47)</f>
        <v>108110.96023255814</v>
      </c>
      <c r="F47" s="523">
        <f t="shared" si="21"/>
        <v>1342423.9894608436</v>
      </c>
      <c r="G47" s="524">
        <f t="shared" si="22"/>
        <v>275306.11507748242</v>
      </c>
      <c r="H47" s="491">
        <f t="shared" si="23"/>
        <v>275306.11507748242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1342423.9894608436</v>
      </c>
      <c r="E48" s="522">
        <f>IF(+I14&lt;F47,I14,D48)</f>
        <v>108110.96023255814</v>
      </c>
      <c r="F48" s="523">
        <f t="shared" si="21"/>
        <v>1234313.0292282854</v>
      </c>
      <c r="G48" s="524">
        <f t="shared" si="22"/>
        <v>262362.40259885241</v>
      </c>
      <c r="H48" s="491">
        <f t="shared" si="23"/>
        <v>262362.40259885241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1234313.0292282854</v>
      </c>
      <c r="E49" s="522">
        <f>IF(+I14&lt;F48,I14,D49)</f>
        <v>108110.96023255814</v>
      </c>
      <c r="F49" s="523">
        <f t="shared" si="21"/>
        <v>1126202.0689957272</v>
      </c>
      <c r="G49" s="524">
        <f t="shared" ref="G49:G72" si="24">+I$12*((D49+F49)/2)+E49</f>
        <v>249418.69012022243</v>
      </c>
      <c r="H49" s="491">
        <f t="shared" ref="H49:H72" si="25">+I$13*((D49+F49)/2)+E49</f>
        <v>249418.69012022243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1126202.0689957272</v>
      </c>
      <c r="E50" s="522">
        <f>IF(+I14&lt;F49,I14,D50)</f>
        <v>108110.96023255814</v>
      </c>
      <c r="F50" s="523">
        <f t="shared" si="21"/>
        <v>1018091.108763169</v>
      </c>
      <c r="G50" s="524">
        <f t="shared" si="24"/>
        <v>236474.97764159241</v>
      </c>
      <c r="H50" s="491">
        <f t="shared" si="25"/>
        <v>236474.97764159241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1018091.108763169</v>
      </c>
      <c r="E51" s="522">
        <f>IF(+I14&lt;F50,I14,D51)</f>
        <v>108110.96023255814</v>
      </c>
      <c r="F51" s="523">
        <f t="shared" si="21"/>
        <v>909980.14853061084</v>
      </c>
      <c r="G51" s="524">
        <f t="shared" si="24"/>
        <v>223531.2651629624</v>
      </c>
      <c r="H51" s="491">
        <f t="shared" si="25"/>
        <v>223531.2651629624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909980.14853061084</v>
      </c>
      <c r="E52" s="522">
        <f>IF(+I14&lt;F51,I14,D52)</f>
        <v>108110.96023255814</v>
      </c>
      <c r="F52" s="523">
        <f t="shared" si="21"/>
        <v>801869.18829805264</v>
      </c>
      <c r="G52" s="524">
        <f t="shared" si="24"/>
        <v>210587.55268433239</v>
      </c>
      <c r="H52" s="491">
        <f t="shared" si="25"/>
        <v>210587.55268433239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801869.18829805264</v>
      </c>
      <c r="E53" s="522">
        <f>IF(+I14&lt;F52,I14,D53)</f>
        <v>108110.96023255814</v>
      </c>
      <c r="F53" s="523">
        <f t="shared" si="21"/>
        <v>693758.22806549445</v>
      </c>
      <c r="G53" s="524">
        <f t="shared" si="24"/>
        <v>197643.84020570238</v>
      </c>
      <c r="H53" s="491">
        <f t="shared" si="25"/>
        <v>197643.84020570238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693758.22806549445</v>
      </c>
      <c r="E54" s="522">
        <f>IF(+I14&lt;F53,I14,D54)</f>
        <v>108110.96023255814</v>
      </c>
      <c r="F54" s="523">
        <f t="shared" si="21"/>
        <v>585647.26783293625</v>
      </c>
      <c r="G54" s="524">
        <f t="shared" si="24"/>
        <v>184700.12772707237</v>
      </c>
      <c r="H54" s="491">
        <f t="shared" si="25"/>
        <v>184700.12772707237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585647.26783293625</v>
      </c>
      <c r="E55" s="522">
        <f>IF(+I14&lt;F54,I14,D55)</f>
        <v>108110.96023255814</v>
      </c>
      <c r="F55" s="523">
        <f t="shared" si="21"/>
        <v>477536.30760037812</v>
      </c>
      <c r="G55" s="524">
        <f t="shared" si="24"/>
        <v>171756.41524844235</v>
      </c>
      <c r="H55" s="491">
        <f t="shared" si="25"/>
        <v>171756.41524844235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477536.30760037812</v>
      </c>
      <c r="E56" s="522">
        <f>IF(+I14&lt;F55,I14,D56)</f>
        <v>108110.96023255814</v>
      </c>
      <c r="F56" s="523">
        <f t="shared" si="21"/>
        <v>369425.34736781998</v>
      </c>
      <c r="G56" s="524">
        <f t="shared" si="24"/>
        <v>158812.70276981237</v>
      </c>
      <c r="H56" s="491">
        <f t="shared" si="25"/>
        <v>158812.70276981237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369425.34736781998</v>
      </c>
      <c r="E57" s="522">
        <f>IF(+I14&lt;F56,I14,D57)</f>
        <v>108110.96023255814</v>
      </c>
      <c r="F57" s="523">
        <f t="shared" si="21"/>
        <v>261314.38713526184</v>
      </c>
      <c r="G57" s="524">
        <f t="shared" si="24"/>
        <v>145868.99029118236</v>
      </c>
      <c r="H57" s="491">
        <f t="shared" si="25"/>
        <v>145868.99029118236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261314.38713526184</v>
      </c>
      <c r="E58" s="522">
        <f>IF(+I14&lt;F57,I14,D58)</f>
        <v>108110.96023255814</v>
      </c>
      <c r="F58" s="523">
        <f t="shared" si="21"/>
        <v>153203.42690270371</v>
      </c>
      <c r="G58" s="524">
        <f t="shared" si="24"/>
        <v>132925.27781255235</v>
      </c>
      <c r="H58" s="491">
        <f t="shared" si="25"/>
        <v>132925.27781255235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153203.42690270371</v>
      </c>
      <c r="E59" s="522">
        <f>IF(+I14&lt;F58,I14,D59)</f>
        <v>108110.96023255814</v>
      </c>
      <c r="F59" s="523">
        <f t="shared" si="21"/>
        <v>45092.466670145572</v>
      </c>
      <c r="G59" s="524">
        <f t="shared" si="24"/>
        <v>119981.56533392235</v>
      </c>
      <c r="H59" s="491">
        <f t="shared" si="25"/>
        <v>119981.56533392235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45092.466670145572</v>
      </c>
      <c r="E60" s="522">
        <f>IF(+I14&lt;F59,I14,D60)</f>
        <v>45092.466670145572</v>
      </c>
      <c r="F60" s="523">
        <f t="shared" si="21"/>
        <v>0</v>
      </c>
      <c r="G60" s="524">
        <f t="shared" si="24"/>
        <v>47791.841101170176</v>
      </c>
      <c r="H60" s="491">
        <f t="shared" si="25"/>
        <v>47791.841101170176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4"/>
        <v>0</v>
      </c>
      <c r="H61" s="491">
        <f t="shared" si="2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4"/>
        <v>0</v>
      </c>
      <c r="H62" s="491">
        <f t="shared" si="2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4"/>
        <v>0</v>
      </c>
      <c r="H63" s="491">
        <f t="shared" si="2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4"/>
        <v>0</v>
      </c>
      <c r="H64" s="491">
        <f t="shared" si="2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4"/>
        <v>0</v>
      </c>
      <c r="H65" s="491">
        <f t="shared" si="2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4"/>
        <v>0</v>
      </c>
      <c r="H66" s="491">
        <f t="shared" si="2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4"/>
        <v>0</v>
      </c>
      <c r="H67" s="491">
        <f t="shared" si="2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4"/>
        <v>0</v>
      </c>
      <c r="H68" s="491">
        <f t="shared" si="2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4"/>
        <v>0</v>
      </c>
      <c r="H69" s="491">
        <f t="shared" si="2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4"/>
        <v>0</v>
      </c>
      <c r="H70" s="491">
        <f t="shared" si="2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4"/>
        <v>0</v>
      </c>
      <c r="H71" s="491">
        <f t="shared" si="2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4"/>
        <v>0</v>
      </c>
      <c r="H72" s="471">
        <f t="shared" si="2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4648771.2899999982</v>
      </c>
      <c r="F73" s="375"/>
      <c r="G73" s="375">
        <f>SUM(G17:G72)</f>
        <v>16794285.056543767</v>
      </c>
      <c r="H73" s="375">
        <f>SUM(H17:H72)</f>
        <v>16794285.056543767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614725.43863410503</v>
      </c>
      <c r="N87" s="546">
        <f>IF(J92&lt;D11,0,VLOOKUP(J92,C17:O72,11))</f>
        <v>614725.43863410503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604341.72510587703</v>
      </c>
      <c r="N88" s="550">
        <f>IF(J92&lt;D11,0,VLOOKUP(J92,C99:P154,7))</f>
        <v>604341.72510587703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-10383.713528227992</v>
      </c>
      <c r="N89" s="555">
        <f>+N88-N87</f>
        <v>-10383.713528227992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105653.88636363637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26">+I99-H99</f>
        <v>0</v>
      </c>
      <c r="K99" s="514"/>
      <c r="L99" s="512">
        <f>+H99</f>
        <v>231808.65934946379</v>
      </c>
      <c r="M99" s="513">
        <f t="shared" ref="M99:M130" si="27">IF(L99&lt;&gt;0,+H99-L99,0)</f>
        <v>0</v>
      </c>
      <c r="N99" s="512">
        <f>+I99</f>
        <v>231808.65934946379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26"/>
        <v>0</v>
      </c>
      <c r="K100" s="514"/>
      <c r="L100" s="655">
        <f>+H100</f>
        <v>595870.17682545946</v>
      </c>
      <c r="M100" s="514">
        <f t="shared" si="27"/>
        <v>0</v>
      </c>
      <c r="N100" s="655">
        <f>+I100</f>
        <v>595870.17682545946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26"/>
        <v>0</v>
      </c>
      <c r="K101" s="514"/>
      <c r="L101" s="655">
        <f>+H101</f>
        <v>588082.07919327903</v>
      </c>
      <c r="M101" s="514">
        <f t="shared" ref="M101:M102" si="31">IF(L101&lt;&gt;0,+H101-L101,0)</f>
        <v>0</v>
      </c>
      <c r="N101" s="655">
        <f>+I101</f>
        <v>588082.07919327903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26"/>
        <v>0</v>
      </c>
      <c r="K102" s="514"/>
      <c r="L102" s="655">
        <f>+H102</f>
        <v>581279.04939779744</v>
      </c>
      <c r="M102" s="514">
        <f t="shared" si="31"/>
        <v>0</v>
      </c>
      <c r="N102" s="655">
        <f>+I102</f>
        <v>581279.04939779744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4319271.7846068656</v>
      </c>
      <c r="E103" s="630">
        <v>113384.65853658537</v>
      </c>
      <c r="F103" s="631">
        <v>4205887.1260702806</v>
      </c>
      <c r="G103" s="631">
        <v>4262579.4553385731</v>
      </c>
      <c r="H103" s="633">
        <v>597248.06775766809</v>
      </c>
      <c r="I103" s="634">
        <v>597248.06775766809</v>
      </c>
      <c r="J103" s="514">
        <f t="shared" si="26"/>
        <v>0</v>
      </c>
      <c r="K103" s="514"/>
      <c r="L103" s="655">
        <f>+H103</f>
        <v>597248.06775766809</v>
      </c>
      <c r="M103" s="514">
        <f t="shared" ref="M103" si="32">IF(L103&lt;&gt;0,+H103-L103,0)</f>
        <v>0</v>
      </c>
      <c r="N103" s="655">
        <f>+I103</f>
        <v>597248.06775766809</v>
      </c>
      <c r="O103" s="514">
        <f t="shared" ref="O103" si="33">IF(N103&lt;&gt;0,+I103-N103,0)</f>
        <v>0</v>
      </c>
      <c r="P103" s="514">
        <f t="shared" ref="P103" si="34">+O103-M103</f>
        <v>0</v>
      </c>
    </row>
    <row r="104" spans="1:16" ht="13">
      <c r="B104" s="195" t="str">
        <f t="shared" si="30"/>
        <v/>
      </c>
      <c r="C104" s="669">
        <f>IF(D93="","-",+C103+1)</f>
        <v>2022</v>
      </c>
      <c r="D104" s="374">
        <v>4205887.1260702806</v>
      </c>
      <c r="E104" s="522">
        <v>110685.02380952382</v>
      </c>
      <c r="F104" s="523">
        <v>4095202.1022607568</v>
      </c>
      <c r="G104" s="523">
        <v>4150544.6141655184</v>
      </c>
      <c r="H104" s="526">
        <v>598199.04164070182</v>
      </c>
      <c r="I104" s="577">
        <v>598199.04164070182</v>
      </c>
      <c r="J104" s="514">
        <f t="shared" si="26"/>
        <v>0</v>
      </c>
      <c r="K104" s="514"/>
      <c r="L104" s="525"/>
      <c r="M104" s="514">
        <f t="shared" si="27"/>
        <v>0</v>
      </c>
      <c r="N104" s="525"/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30"/>
        <v/>
      </c>
      <c r="C105" s="507">
        <f>IF(D93="","-",+C104+1)</f>
        <v>2023</v>
      </c>
      <c r="D105" s="374">
        <f>IF(F104+SUM(E$99:E104)=D$92,F104,D$92-SUM(E$99:E104))</f>
        <v>4095202.1022607568</v>
      </c>
      <c r="E105" s="522">
        <f>IF(+J96&lt;F104,J96,D105)</f>
        <v>105653.88636363637</v>
      </c>
      <c r="F105" s="523">
        <f t="shared" ref="F105:F130" si="35">+D105-E105</f>
        <v>3989548.2158971205</v>
      </c>
      <c r="G105" s="523">
        <f t="shared" ref="G105:G130" si="36">+(F105+D105)/2</f>
        <v>4042375.1590789389</v>
      </c>
      <c r="H105" s="526">
        <f t="shared" ref="H105:H154" si="37">+J$94*G105+E105</f>
        <v>604341.72510587703</v>
      </c>
      <c r="I105" s="577">
        <f t="shared" ref="I105:I154" si="38">+J$95*G105+E105</f>
        <v>604341.72510587703</v>
      </c>
      <c r="J105" s="514">
        <f t="shared" si="26"/>
        <v>0</v>
      </c>
      <c r="K105" s="514"/>
      <c r="L105" s="525"/>
      <c r="M105" s="514">
        <f t="shared" si="27"/>
        <v>0</v>
      </c>
      <c r="N105" s="525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3989548.2158971205</v>
      </c>
      <c r="E106" s="522">
        <f>IF(+J96&lt;F105,J96,D106)</f>
        <v>105653.88636363637</v>
      </c>
      <c r="F106" s="523">
        <f t="shared" si="35"/>
        <v>3883894.3295334843</v>
      </c>
      <c r="G106" s="523">
        <f t="shared" si="36"/>
        <v>3936721.2727153022</v>
      </c>
      <c r="H106" s="526">
        <f t="shared" si="37"/>
        <v>591307.72747528472</v>
      </c>
      <c r="I106" s="577">
        <f t="shared" si="38"/>
        <v>591307.72747528472</v>
      </c>
      <c r="J106" s="514">
        <f t="shared" si="26"/>
        <v>0</v>
      </c>
      <c r="K106" s="514"/>
      <c r="L106" s="525"/>
      <c r="M106" s="514">
        <f t="shared" si="27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3883894.3295334843</v>
      </c>
      <c r="E107" s="522">
        <f>IF(+J96&lt;F106,J96,D107)</f>
        <v>105653.88636363637</v>
      </c>
      <c r="F107" s="523">
        <f t="shared" si="35"/>
        <v>3778240.4431698481</v>
      </c>
      <c r="G107" s="523">
        <f t="shared" si="36"/>
        <v>3831067.3863516664</v>
      </c>
      <c r="H107" s="526">
        <f t="shared" si="37"/>
        <v>578273.72984469251</v>
      </c>
      <c r="I107" s="577">
        <f t="shared" si="38"/>
        <v>578273.72984469251</v>
      </c>
      <c r="J107" s="514">
        <f t="shared" si="26"/>
        <v>0</v>
      </c>
      <c r="K107" s="514"/>
      <c r="L107" s="525"/>
      <c r="M107" s="514">
        <f t="shared" si="27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3778240.4431698481</v>
      </c>
      <c r="E108" s="522">
        <f>IF(+J96&lt;F107,J96,D108)</f>
        <v>105653.88636363637</v>
      </c>
      <c r="F108" s="523">
        <f t="shared" si="35"/>
        <v>3672586.5568062118</v>
      </c>
      <c r="G108" s="523">
        <f t="shared" si="36"/>
        <v>3725413.4999880297</v>
      </c>
      <c r="H108" s="526">
        <f t="shared" si="37"/>
        <v>565239.73221410008</v>
      </c>
      <c r="I108" s="577">
        <f t="shared" si="38"/>
        <v>565239.73221410008</v>
      </c>
      <c r="J108" s="514">
        <f t="shared" si="26"/>
        <v>0</v>
      </c>
      <c r="K108" s="514"/>
      <c r="L108" s="525"/>
      <c r="M108" s="514">
        <f t="shared" si="27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3672586.5568062118</v>
      </c>
      <c r="E109" s="522">
        <f>IF(+J96&lt;F108,J96,D109)</f>
        <v>105653.88636363637</v>
      </c>
      <c r="F109" s="523">
        <f t="shared" si="35"/>
        <v>3566932.6704425756</v>
      </c>
      <c r="G109" s="523">
        <f t="shared" si="36"/>
        <v>3619759.6136243939</v>
      </c>
      <c r="H109" s="526">
        <f t="shared" si="37"/>
        <v>552205.73458350787</v>
      </c>
      <c r="I109" s="577">
        <f t="shared" si="38"/>
        <v>552205.73458350787</v>
      </c>
      <c r="J109" s="514">
        <f t="shared" si="26"/>
        <v>0</v>
      </c>
      <c r="K109" s="514"/>
      <c r="L109" s="525"/>
      <c r="M109" s="514">
        <f t="shared" si="27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3566932.6704425756</v>
      </c>
      <c r="E110" s="522">
        <f>IF(+J96&lt;F109,J96,D110)</f>
        <v>105653.88636363637</v>
      </c>
      <c r="F110" s="523">
        <f t="shared" si="35"/>
        <v>3461278.7840789394</v>
      </c>
      <c r="G110" s="523">
        <f t="shared" si="36"/>
        <v>3514105.7272607572</v>
      </c>
      <c r="H110" s="526">
        <f t="shared" si="37"/>
        <v>539171.73695291555</v>
      </c>
      <c r="I110" s="577">
        <f t="shared" si="38"/>
        <v>539171.73695291555</v>
      </c>
      <c r="J110" s="514">
        <f t="shared" si="26"/>
        <v>0</v>
      </c>
      <c r="K110" s="514"/>
      <c r="L110" s="525"/>
      <c r="M110" s="514">
        <f t="shared" si="27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3461278.7840789394</v>
      </c>
      <c r="E111" s="522">
        <f>IF(+J96&lt;F110,J96,D111)</f>
        <v>105653.88636363637</v>
      </c>
      <c r="F111" s="523">
        <f t="shared" si="35"/>
        <v>3355624.8977153031</v>
      </c>
      <c r="G111" s="523">
        <f t="shared" si="36"/>
        <v>3408451.8408971215</v>
      </c>
      <c r="H111" s="526">
        <f t="shared" si="37"/>
        <v>526137.73932232335</v>
      </c>
      <c r="I111" s="577">
        <f t="shared" si="38"/>
        <v>526137.73932232335</v>
      </c>
      <c r="J111" s="514">
        <f t="shared" si="26"/>
        <v>0</v>
      </c>
      <c r="K111" s="514"/>
      <c r="L111" s="525"/>
      <c r="M111" s="514">
        <f t="shared" si="27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3355624.8977153031</v>
      </c>
      <c r="E112" s="522">
        <f>IF(+J96&lt;F111,J96,D112)</f>
        <v>105653.88636363637</v>
      </c>
      <c r="F112" s="523">
        <f t="shared" si="35"/>
        <v>3249971.0113516669</v>
      </c>
      <c r="G112" s="523">
        <f t="shared" si="36"/>
        <v>3302797.9545334848</v>
      </c>
      <c r="H112" s="526">
        <f t="shared" si="37"/>
        <v>513103.74169173092</v>
      </c>
      <c r="I112" s="577">
        <f t="shared" si="38"/>
        <v>513103.74169173092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3249971.0113516669</v>
      </c>
      <c r="E113" s="522">
        <f>IF(+J96&lt;F112,J96,D113)</f>
        <v>105653.88636363637</v>
      </c>
      <c r="F113" s="523">
        <f t="shared" si="35"/>
        <v>3144317.1249880306</v>
      </c>
      <c r="G113" s="523">
        <f t="shared" si="36"/>
        <v>3197144.068169849</v>
      </c>
      <c r="H113" s="526">
        <f t="shared" si="37"/>
        <v>500069.74406113866</v>
      </c>
      <c r="I113" s="577">
        <f t="shared" si="38"/>
        <v>500069.74406113866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3144317.1249880306</v>
      </c>
      <c r="E114" s="522">
        <f>IF(+J96&lt;F113,J96,D114)</f>
        <v>105653.88636363637</v>
      </c>
      <c r="F114" s="523">
        <f t="shared" si="35"/>
        <v>3038663.2386243944</v>
      </c>
      <c r="G114" s="523">
        <f t="shared" si="36"/>
        <v>3091490.1818062123</v>
      </c>
      <c r="H114" s="526">
        <f t="shared" si="37"/>
        <v>487035.74643054634</v>
      </c>
      <c r="I114" s="577">
        <f t="shared" si="38"/>
        <v>487035.74643054634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3038663.2386243944</v>
      </c>
      <c r="E115" s="522">
        <f>IF(+J96&lt;F114,J96,D115)</f>
        <v>105653.88636363637</v>
      </c>
      <c r="F115" s="523">
        <f t="shared" si="35"/>
        <v>2933009.3522607582</v>
      </c>
      <c r="G115" s="523">
        <f t="shared" si="36"/>
        <v>2985836.2954425765</v>
      </c>
      <c r="H115" s="526">
        <f t="shared" si="37"/>
        <v>474001.74879995408</v>
      </c>
      <c r="I115" s="577">
        <f t="shared" si="38"/>
        <v>474001.74879995408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2933009.3522607582</v>
      </c>
      <c r="E116" s="522">
        <f>IF(+J96&lt;F115,J96,D116)</f>
        <v>105653.88636363637</v>
      </c>
      <c r="F116" s="523">
        <f t="shared" si="35"/>
        <v>2827355.4658971219</v>
      </c>
      <c r="G116" s="523">
        <f t="shared" si="36"/>
        <v>2880182.4090789398</v>
      </c>
      <c r="H116" s="526">
        <f t="shared" si="37"/>
        <v>460967.7511693617</v>
      </c>
      <c r="I116" s="577">
        <f t="shared" si="38"/>
        <v>460967.7511693617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2827355.4658971219</v>
      </c>
      <c r="E117" s="522">
        <f>IF(+J96&lt;F116,J96,D117)</f>
        <v>105653.88636363637</v>
      </c>
      <c r="F117" s="523">
        <f t="shared" si="35"/>
        <v>2721701.5795334857</v>
      </c>
      <c r="G117" s="523">
        <f t="shared" si="36"/>
        <v>2774528.522715304</v>
      </c>
      <c r="H117" s="526">
        <f t="shared" si="37"/>
        <v>447933.7535387695</v>
      </c>
      <c r="I117" s="577">
        <f t="shared" si="38"/>
        <v>447933.7535387695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2721701.5795334857</v>
      </c>
      <c r="E118" s="522">
        <f>IF(+J96&lt;F117,J96,D118)</f>
        <v>105653.88636363637</v>
      </c>
      <c r="F118" s="523">
        <f t="shared" si="35"/>
        <v>2616047.6931698495</v>
      </c>
      <c r="G118" s="523">
        <f t="shared" si="36"/>
        <v>2668874.6363516673</v>
      </c>
      <c r="H118" s="526">
        <f t="shared" si="37"/>
        <v>434899.75590817712</v>
      </c>
      <c r="I118" s="577">
        <f t="shared" si="38"/>
        <v>434899.75590817712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2616047.6931698495</v>
      </c>
      <c r="E119" s="522">
        <f>IF(+J96&lt;F118,J96,D119)</f>
        <v>105653.88636363637</v>
      </c>
      <c r="F119" s="523">
        <f t="shared" si="35"/>
        <v>2510393.8068062132</v>
      </c>
      <c r="G119" s="523">
        <f t="shared" si="36"/>
        <v>2563220.7499880316</v>
      </c>
      <c r="H119" s="526">
        <f t="shared" si="37"/>
        <v>421865.75827758486</v>
      </c>
      <c r="I119" s="577">
        <f t="shared" si="38"/>
        <v>421865.75827758486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2510393.8068062132</v>
      </c>
      <c r="E120" s="522">
        <f>IF(+J96&lt;F119,J96,D120)</f>
        <v>105653.88636363637</v>
      </c>
      <c r="F120" s="523">
        <f t="shared" si="35"/>
        <v>2404739.920442577</v>
      </c>
      <c r="G120" s="523">
        <f t="shared" si="36"/>
        <v>2457566.8636243949</v>
      </c>
      <c r="H120" s="526">
        <f t="shared" si="37"/>
        <v>408831.76064699254</v>
      </c>
      <c r="I120" s="577">
        <f t="shared" si="38"/>
        <v>408831.76064699254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2404739.920442577</v>
      </c>
      <c r="E121" s="522">
        <f>IF(+J96&lt;F120,J96,D121)</f>
        <v>105653.88636363637</v>
      </c>
      <c r="F121" s="523">
        <f t="shared" si="35"/>
        <v>2299086.0340789407</v>
      </c>
      <c r="G121" s="523">
        <f t="shared" si="36"/>
        <v>2351912.9772607591</v>
      </c>
      <c r="H121" s="526">
        <f t="shared" si="37"/>
        <v>395797.76301640028</v>
      </c>
      <c r="I121" s="577">
        <f t="shared" si="38"/>
        <v>395797.76301640028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2299086.0340789407</v>
      </c>
      <c r="E122" s="522">
        <f>IF(+J96&lt;F121,J96,D122)</f>
        <v>105653.88636363637</v>
      </c>
      <c r="F122" s="523">
        <f t="shared" si="35"/>
        <v>2193432.1477153045</v>
      </c>
      <c r="G122" s="523">
        <f t="shared" si="36"/>
        <v>2246259.0908971224</v>
      </c>
      <c r="H122" s="526">
        <f t="shared" si="37"/>
        <v>382763.76538580796</v>
      </c>
      <c r="I122" s="577">
        <f t="shared" si="38"/>
        <v>382763.76538580796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2193432.1477153045</v>
      </c>
      <c r="E123" s="522">
        <f>IF(+J96&lt;F122,J96,D123)</f>
        <v>105653.88636363637</v>
      </c>
      <c r="F123" s="523">
        <f t="shared" si="35"/>
        <v>2087778.261351668</v>
      </c>
      <c r="G123" s="523">
        <f t="shared" si="36"/>
        <v>2140605.2045334862</v>
      </c>
      <c r="H123" s="526">
        <f t="shared" si="37"/>
        <v>369729.76775521564</v>
      </c>
      <c r="I123" s="577">
        <f t="shared" si="38"/>
        <v>369729.76775521564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2087778.261351668</v>
      </c>
      <c r="E124" s="522">
        <f>IF(+J96&lt;F123,J96,D124)</f>
        <v>105653.88636363637</v>
      </c>
      <c r="F124" s="523">
        <f t="shared" si="35"/>
        <v>1982124.3749880316</v>
      </c>
      <c r="G124" s="523">
        <f t="shared" si="36"/>
        <v>2034951.3181698499</v>
      </c>
      <c r="H124" s="526">
        <f t="shared" si="37"/>
        <v>356695.77012462338</v>
      </c>
      <c r="I124" s="577">
        <f t="shared" si="38"/>
        <v>356695.77012462338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1982124.3749880316</v>
      </c>
      <c r="E125" s="522">
        <f>IF(+J96&lt;F124,J96,D125)</f>
        <v>105653.88636363637</v>
      </c>
      <c r="F125" s="523">
        <f t="shared" si="35"/>
        <v>1876470.4886243951</v>
      </c>
      <c r="G125" s="523">
        <f t="shared" si="36"/>
        <v>1929297.4318062132</v>
      </c>
      <c r="H125" s="526">
        <f t="shared" si="37"/>
        <v>343661.772494031</v>
      </c>
      <c r="I125" s="577">
        <f t="shared" si="38"/>
        <v>343661.772494031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1876470.4886243951</v>
      </c>
      <c r="E126" s="522">
        <f>IF(+J96&lt;F125,J96,D126)</f>
        <v>105653.88636363637</v>
      </c>
      <c r="F126" s="523">
        <f t="shared" si="35"/>
        <v>1770816.6022607586</v>
      </c>
      <c r="G126" s="523">
        <f t="shared" si="36"/>
        <v>1823643.545442577</v>
      </c>
      <c r="H126" s="526">
        <f t="shared" si="37"/>
        <v>330627.77486343868</v>
      </c>
      <c r="I126" s="577">
        <f t="shared" si="38"/>
        <v>330627.77486343868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1770816.6022607586</v>
      </c>
      <c r="E127" s="522">
        <f>IF(+J96&lt;F126,J96,D127)</f>
        <v>105653.88636363637</v>
      </c>
      <c r="F127" s="523">
        <f t="shared" si="35"/>
        <v>1665162.7158971222</v>
      </c>
      <c r="G127" s="523">
        <f t="shared" si="36"/>
        <v>1717989.6590789403</v>
      </c>
      <c r="H127" s="526">
        <f t="shared" si="37"/>
        <v>317593.77723284636</v>
      </c>
      <c r="I127" s="577">
        <f t="shared" si="38"/>
        <v>317593.77723284636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1665162.7158971222</v>
      </c>
      <c r="E128" s="522">
        <f>IF(+J96&lt;F127,J96,D128)</f>
        <v>105653.88636363637</v>
      </c>
      <c r="F128" s="523">
        <f t="shared" si="35"/>
        <v>1559508.8295334857</v>
      </c>
      <c r="G128" s="523">
        <f t="shared" si="36"/>
        <v>1612335.772715304</v>
      </c>
      <c r="H128" s="526">
        <f t="shared" si="37"/>
        <v>304559.77960225404</v>
      </c>
      <c r="I128" s="577">
        <f t="shared" si="38"/>
        <v>304559.77960225404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1559508.8295334857</v>
      </c>
      <c r="E129" s="522">
        <f>IF(+J96&lt;F128,J96,D129)</f>
        <v>105653.88636363637</v>
      </c>
      <c r="F129" s="523">
        <f t="shared" si="35"/>
        <v>1453854.9431698492</v>
      </c>
      <c r="G129" s="523">
        <f t="shared" si="36"/>
        <v>1506681.8863516673</v>
      </c>
      <c r="H129" s="526">
        <f t="shared" si="37"/>
        <v>291525.78197166172</v>
      </c>
      <c r="I129" s="577">
        <f t="shared" si="38"/>
        <v>291525.78197166172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1453854.9431698492</v>
      </c>
      <c r="E130" s="522">
        <f>IF(+J96&lt;F129,J96,D130)</f>
        <v>105653.88636363637</v>
      </c>
      <c r="F130" s="523">
        <f t="shared" si="35"/>
        <v>1348201.0568062128</v>
      </c>
      <c r="G130" s="523">
        <f t="shared" si="36"/>
        <v>1401027.9999880311</v>
      </c>
      <c r="H130" s="526">
        <f t="shared" si="37"/>
        <v>278491.7843410694</v>
      </c>
      <c r="I130" s="577">
        <f t="shared" si="38"/>
        <v>278491.7843410694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1348201.0568062128</v>
      </c>
      <c r="E131" s="522">
        <f>IF(+J96&lt;F130,J96,D131)</f>
        <v>105653.88636363637</v>
      </c>
      <c r="F131" s="523">
        <f t="shared" ref="F131:F154" si="39">+D131-E131</f>
        <v>1242547.1704425763</v>
      </c>
      <c r="G131" s="523">
        <f t="shared" ref="G131:G154" si="40">+(F131+D131)/2</f>
        <v>1295374.1136243944</v>
      </c>
      <c r="H131" s="526">
        <f t="shared" si="37"/>
        <v>265457.78671047703</v>
      </c>
      <c r="I131" s="577">
        <f t="shared" si="38"/>
        <v>265457.78671047703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1242547.1704425763</v>
      </c>
      <c r="E132" s="522">
        <f>IF(+J96&lt;F131,J96,D132)</f>
        <v>105653.88636363637</v>
      </c>
      <c r="F132" s="523">
        <f t="shared" si="39"/>
        <v>1136893.2840789398</v>
      </c>
      <c r="G132" s="523">
        <f t="shared" si="40"/>
        <v>1189720.2272607582</v>
      </c>
      <c r="H132" s="526">
        <f t="shared" si="37"/>
        <v>252423.78907988477</v>
      </c>
      <c r="I132" s="577">
        <f t="shared" si="38"/>
        <v>252423.78907988477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1136893.2840789398</v>
      </c>
      <c r="E133" s="522">
        <f>IF(+J96&lt;F132,J96,D133)</f>
        <v>105653.88636363637</v>
      </c>
      <c r="F133" s="523">
        <f t="shared" si="39"/>
        <v>1031239.3977153035</v>
      </c>
      <c r="G133" s="523">
        <f t="shared" si="40"/>
        <v>1084066.3408971217</v>
      </c>
      <c r="H133" s="526">
        <f t="shared" si="37"/>
        <v>239389.79144929245</v>
      </c>
      <c r="I133" s="577">
        <f t="shared" si="38"/>
        <v>239389.79144929245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1031239.3977153035</v>
      </c>
      <c r="E134" s="522">
        <f>IF(+J96&lt;F133,J96,D134)</f>
        <v>105653.88636363637</v>
      </c>
      <c r="F134" s="523">
        <f t="shared" si="39"/>
        <v>925585.51135166711</v>
      </c>
      <c r="G134" s="523">
        <f t="shared" si="40"/>
        <v>978412.45453348523</v>
      </c>
      <c r="H134" s="526">
        <f t="shared" si="37"/>
        <v>226355.7938187001</v>
      </c>
      <c r="I134" s="577">
        <f t="shared" si="38"/>
        <v>226355.7938187001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925585.51135166711</v>
      </c>
      <c r="E135" s="522">
        <f>IF(+J96&lt;F134,J96,D135)</f>
        <v>105653.88636363637</v>
      </c>
      <c r="F135" s="523">
        <f t="shared" si="39"/>
        <v>819931.62498803076</v>
      </c>
      <c r="G135" s="523">
        <f t="shared" si="40"/>
        <v>872758.56816984899</v>
      </c>
      <c r="H135" s="526">
        <f t="shared" si="37"/>
        <v>213321.79618810781</v>
      </c>
      <c r="I135" s="577">
        <f t="shared" si="38"/>
        <v>213321.79618810781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819931.62498803076</v>
      </c>
      <c r="E136" s="522">
        <f>IF(+J96&lt;F135,J96,D136)</f>
        <v>105653.88636363637</v>
      </c>
      <c r="F136" s="523">
        <f t="shared" si="39"/>
        <v>714277.73862439441</v>
      </c>
      <c r="G136" s="523">
        <f t="shared" si="40"/>
        <v>767104.68180621252</v>
      </c>
      <c r="H136" s="526">
        <f t="shared" si="37"/>
        <v>200287.79855751549</v>
      </c>
      <c r="I136" s="577">
        <f t="shared" si="38"/>
        <v>200287.79855751549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714277.73862439441</v>
      </c>
      <c r="E137" s="522">
        <f>IF(+J96&lt;F136,J96,D137)</f>
        <v>105653.88636363637</v>
      </c>
      <c r="F137" s="523">
        <f t="shared" si="39"/>
        <v>608623.85226075805</v>
      </c>
      <c r="G137" s="523">
        <f t="shared" si="40"/>
        <v>661450.79544257629</v>
      </c>
      <c r="H137" s="526">
        <f t="shared" si="37"/>
        <v>187253.80092692317</v>
      </c>
      <c r="I137" s="577">
        <f t="shared" si="38"/>
        <v>187253.80092692317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608623.85226075805</v>
      </c>
      <c r="E138" s="522">
        <f>IF(+J96&lt;F137,J96,D138)</f>
        <v>105653.88636363637</v>
      </c>
      <c r="F138" s="523">
        <f t="shared" si="39"/>
        <v>502969.9658971217</v>
      </c>
      <c r="G138" s="523">
        <f t="shared" si="40"/>
        <v>555796.90907893982</v>
      </c>
      <c r="H138" s="526">
        <f t="shared" si="37"/>
        <v>174219.80329633085</v>
      </c>
      <c r="I138" s="577">
        <f t="shared" si="38"/>
        <v>174219.80329633085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502969.9658971217</v>
      </c>
      <c r="E139" s="522">
        <f>IF(+J96&lt;F138,J96,D139)</f>
        <v>105653.88636363637</v>
      </c>
      <c r="F139" s="523">
        <f t="shared" si="39"/>
        <v>397316.07953348535</v>
      </c>
      <c r="G139" s="523">
        <f t="shared" si="40"/>
        <v>450143.02271530352</v>
      </c>
      <c r="H139" s="526">
        <f t="shared" si="37"/>
        <v>161185.80566573853</v>
      </c>
      <c r="I139" s="577">
        <f t="shared" si="38"/>
        <v>161185.80566573853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397316.07953348535</v>
      </c>
      <c r="E140" s="522">
        <f>IF(+J96&lt;F139,J96,D140)</f>
        <v>105653.88636363637</v>
      </c>
      <c r="F140" s="523">
        <f t="shared" si="39"/>
        <v>291662.19316984899</v>
      </c>
      <c r="G140" s="523">
        <f t="shared" si="40"/>
        <v>344489.13635166717</v>
      </c>
      <c r="H140" s="526">
        <f t="shared" si="37"/>
        <v>148151.80803514621</v>
      </c>
      <c r="I140" s="577">
        <f t="shared" si="38"/>
        <v>148151.80803514621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291662.19316984899</v>
      </c>
      <c r="E141" s="522">
        <f>IF(+J96&lt;F140,J96,D141)</f>
        <v>105653.88636363637</v>
      </c>
      <c r="F141" s="523">
        <f t="shared" si="39"/>
        <v>186008.30680621264</v>
      </c>
      <c r="G141" s="523">
        <f t="shared" si="40"/>
        <v>238835.24998803082</v>
      </c>
      <c r="H141" s="526">
        <f t="shared" si="37"/>
        <v>135117.81040455392</v>
      </c>
      <c r="I141" s="577">
        <f t="shared" si="38"/>
        <v>135117.81040455392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186008.30680621264</v>
      </c>
      <c r="E142" s="522">
        <f>IF(+J96&lt;F141,J96,D142)</f>
        <v>105653.88636363637</v>
      </c>
      <c r="F142" s="523">
        <f t="shared" si="39"/>
        <v>80354.420442576273</v>
      </c>
      <c r="G142" s="523">
        <f t="shared" si="40"/>
        <v>133181.36362439446</v>
      </c>
      <c r="H142" s="526">
        <f t="shared" si="37"/>
        <v>122083.8127739616</v>
      </c>
      <c r="I142" s="577">
        <f t="shared" si="38"/>
        <v>122083.8127739616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80354.420442576273</v>
      </c>
      <c r="E143" s="522">
        <f>IF(+J96&lt;F142,J96,D143)</f>
        <v>80354.420442576273</v>
      </c>
      <c r="F143" s="523">
        <f t="shared" si="39"/>
        <v>0</v>
      </c>
      <c r="G143" s="523">
        <f t="shared" si="40"/>
        <v>40177.210221288136</v>
      </c>
      <c r="H143" s="526">
        <f t="shared" si="37"/>
        <v>85310.884240090818</v>
      </c>
      <c r="I143" s="577">
        <f t="shared" si="38"/>
        <v>85310.884240090818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4648771.0000000009</v>
      </c>
      <c r="F155" s="375"/>
      <c r="G155" s="375"/>
      <c r="H155" s="375">
        <f>SUM(H99:H154)</f>
        <v>17079883.178121395</v>
      </c>
      <c r="I155" s="375">
        <f>SUM(I99:I154)</f>
        <v>17079883.178121395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5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2093322.7344941564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2093322.7344941564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672" t="s">
        <v>578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17159057.350000001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399047.84534883726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 t="shared" ref="K17:K22" si="1">+G17</f>
        <v>801461</v>
      </c>
      <c r="L17" s="513">
        <f t="shared" ref="L17:L72" si="2">IF(K17&lt;&gt;0,+G17-K17,0)</f>
        <v>0</v>
      </c>
      <c r="M17" s="512">
        <f t="shared" ref="M17:M22" si="3">+H17</f>
        <v>801461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 t="shared" si="1"/>
        <v>2379459.1627964582</v>
      </c>
      <c r="L18" s="519">
        <f t="shared" si="2"/>
        <v>0</v>
      </c>
      <c r="M18" s="518">
        <f t="shared" si="3"/>
        <v>2379459.1627964582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 t="shared" si="1"/>
        <v>2330264.4469430079</v>
      </c>
      <c r="L19" s="519">
        <f t="shared" ref="L19" si="6">IF(K19&lt;&gt;0,+G19-K19,0)</f>
        <v>0</v>
      </c>
      <c r="M19" s="518">
        <f t="shared" si="3"/>
        <v>2330264.4469430079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 t="shared" si="1"/>
        <v>2073856.4882897006</v>
      </c>
      <c r="L20" s="519">
        <f t="shared" ref="L20" si="8">IF(K20&lt;&gt;0,+G20-K20,0)</f>
        <v>0</v>
      </c>
      <c r="M20" s="518">
        <f t="shared" si="3"/>
        <v>2073856.4882897006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 t="shared" si="1"/>
        <v>2081314.0523024015</v>
      </c>
      <c r="L21" s="519">
        <f t="shared" ref="L21" si="9">IF(K21&lt;&gt;0,+G21-K21,0)</f>
        <v>0</v>
      </c>
      <c r="M21" s="518">
        <f t="shared" si="3"/>
        <v>2081314.0523024015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15557848.096980255</v>
      </c>
      <c r="E22" s="630">
        <v>408548.97619047621</v>
      </c>
      <c r="F22" s="631">
        <v>15149299.120789779</v>
      </c>
      <c r="G22" s="630">
        <v>2134967.6945692962</v>
      </c>
      <c r="H22" s="639">
        <v>2134967.6945692962</v>
      </c>
      <c r="I22" s="511">
        <f t="shared" si="0"/>
        <v>0</v>
      </c>
      <c r="J22" s="511"/>
      <c r="K22" s="518">
        <f t="shared" si="1"/>
        <v>2134967.6945692962</v>
      </c>
      <c r="L22" s="519">
        <f t="shared" ref="L22" si="10">IF(K22&lt;&gt;0,+G22-K22,0)</f>
        <v>0</v>
      </c>
      <c r="M22" s="518">
        <f t="shared" si="3"/>
        <v>2134967.6945692962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15149299.470789781</v>
      </c>
      <c r="E23" s="630">
        <v>408548.98452380957</v>
      </c>
      <c r="F23" s="631">
        <v>14740750.48626597</v>
      </c>
      <c r="G23" s="630">
        <v>2296505.9863365302</v>
      </c>
      <c r="H23" s="639">
        <v>2296505.9863365302</v>
      </c>
      <c r="I23" s="511">
        <f t="shared" si="0"/>
        <v>0</v>
      </c>
      <c r="J23" s="511"/>
      <c r="K23" s="518">
        <f t="shared" ref="K23" si="11">+G23</f>
        <v>2296505.9863365302</v>
      </c>
      <c r="L23" s="519">
        <f t="shared" ref="L23" si="12">IF(K23&lt;&gt;0,+G23-K23,0)</f>
        <v>0</v>
      </c>
      <c r="M23" s="518">
        <f t="shared" ref="M23" si="13">+H23</f>
        <v>2296505.9863365302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14740750.48626597</v>
      </c>
      <c r="E24" s="630">
        <v>389978.57613636367</v>
      </c>
      <c r="F24" s="631">
        <v>14350771.910129607</v>
      </c>
      <c r="G24" s="630">
        <v>2128591.689881511</v>
      </c>
      <c r="H24" s="639">
        <v>2128591.689881511</v>
      </c>
      <c r="I24" s="511">
        <f t="shared" si="0"/>
        <v>0</v>
      </c>
      <c r="J24" s="511"/>
      <c r="K24" s="518">
        <f t="shared" ref="K24" si="16">+G24</f>
        <v>2128591.689881511</v>
      </c>
      <c r="L24" s="519">
        <f t="shared" ref="L24" si="17">IF(K24&lt;&gt;0,+G24-K24,0)</f>
        <v>0</v>
      </c>
      <c r="M24" s="518">
        <f t="shared" ref="M24" si="18">+H24</f>
        <v>2128591.689881511</v>
      </c>
      <c r="N24" s="514">
        <f t="shared" ref="N24" si="19">IF(M24&lt;&gt;0,+H24-M24,0)</f>
        <v>0</v>
      </c>
      <c r="O24" s="514">
        <f t="shared" ref="O24" si="20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14350771.910129607</v>
      </c>
      <c r="E25" s="522">
        <f>IF(+I14&lt;F24,I14,D25)</f>
        <v>399047.84534883726</v>
      </c>
      <c r="F25" s="523">
        <f t="shared" ref="F25:F72" si="21">+D25-E25</f>
        <v>13951724.06478077</v>
      </c>
      <c r="G25" s="524">
        <f t="shared" ref="G25:G48" si="22">+I$12*((D25+F25)/2)+E25</f>
        <v>2093322.7344941564</v>
      </c>
      <c r="H25" s="491">
        <f t="shared" ref="H25:H48" si="23">+I$13*((D25+F25)/2)+E25</f>
        <v>2093322.7344941564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13951724.06478077</v>
      </c>
      <c r="E26" s="522">
        <f>IF(+I14&lt;F25,I14,D26)</f>
        <v>399047.84534883726</v>
      </c>
      <c r="F26" s="523">
        <f t="shared" si="21"/>
        <v>13552676.219431933</v>
      </c>
      <c r="G26" s="524">
        <f t="shared" si="22"/>
        <v>2045546.2596177761</v>
      </c>
      <c r="H26" s="491">
        <f t="shared" si="23"/>
        <v>2045546.2596177761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13552676.219431933</v>
      </c>
      <c r="E27" s="522">
        <f>IF(+I14&lt;F26,I14,D27)</f>
        <v>399047.84534883726</v>
      </c>
      <c r="F27" s="523">
        <f t="shared" si="21"/>
        <v>13153628.374083096</v>
      </c>
      <c r="G27" s="524">
        <f t="shared" si="22"/>
        <v>1997769.7847413961</v>
      </c>
      <c r="H27" s="491">
        <f t="shared" si="23"/>
        <v>1997769.7847413961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13153628.374083096</v>
      </c>
      <c r="E28" s="522">
        <f>IF(+I14&lt;F27,I14,D28)</f>
        <v>399047.84534883726</v>
      </c>
      <c r="F28" s="523">
        <f t="shared" si="21"/>
        <v>12754580.528734259</v>
      </c>
      <c r="G28" s="524">
        <f t="shared" si="22"/>
        <v>1949993.3098650156</v>
      </c>
      <c r="H28" s="491">
        <f t="shared" si="23"/>
        <v>1949993.3098650156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12754580.528734259</v>
      </c>
      <c r="E29" s="522">
        <f>IF(+I14&lt;F28,I14,D29)</f>
        <v>399047.84534883726</v>
      </c>
      <c r="F29" s="523">
        <f t="shared" si="21"/>
        <v>12355532.683385422</v>
      </c>
      <c r="G29" s="524">
        <f t="shared" si="22"/>
        <v>1902216.8349886357</v>
      </c>
      <c r="H29" s="491">
        <f t="shared" si="23"/>
        <v>1902216.8349886357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12355532.683385422</v>
      </c>
      <c r="E30" s="522">
        <f>IF(+I14&lt;F29,I14,D30)</f>
        <v>399047.84534883726</v>
      </c>
      <c r="F30" s="523">
        <f t="shared" si="21"/>
        <v>11956484.838036586</v>
      </c>
      <c r="G30" s="524">
        <f t="shared" si="22"/>
        <v>1854440.3601122552</v>
      </c>
      <c r="H30" s="491">
        <f t="shared" si="23"/>
        <v>1854440.3601122552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11956484.838036586</v>
      </c>
      <c r="E31" s="522">
        <f>IF(+I14&lt;F30,I14,D31)</f>
        <v>399047.84534883726</v>
      </c>
      <c r="F31" s="523">
        <f t="shared" si="21"/>
        <v>11557436.992687749</v>
      </c>
      <c r="G31" s="524">
        <f t="shared" si="22"/>
        <v>1806663.8852358751</v>
      </c>
      <c r="H31" s="491">
        <f t="shared" si="23"/>
        <v>1806663.8852358751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11557436.992687749</v>
      </c>
      <c r="E32" s="522">
        <f>IF(+I14&lt;F31,I14,D32)</f>
        <v>399047.84534883726</v>
      </c>
      <c r="F32" s="523">
        <f t="shared" si="21"/>
        <v>11158389.147338912</v>
      </c>
      <c r="G32" s="524">
        <f t="shared" si="22"/>
        <v>1758887.4103594946</v>
      </c>
      <c r="H32" s="491">
        <f t="shared" si="23"/>
        <v>1758887.4103594946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11158389.147338912</v>
      </c>
      <c r="E33" s="522">
        <f>IF(+I14&lt;F32,I14,D33)</f>
        <v>399047.84534883726</v>
      </c>
      <c r="F33" s="523">
        <f t="shared" si="21"/>
        <v>10759341.301990075</v>
      </c>
      <c r="G33" s="524">
        <f t="shared" si="22"/>
        <v>1711110.9354831148</v>
      </c>
      <c r="H33" s="491">
        <f t="shared" si="23"/>
        <v>1711110.9354831148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10759341.301990075</v>
      </c>
      <c r="E34" s="522">
        <f>IF(+I14&lt;F33,I14,D34)</f>
        <v>399047.84534883726</v>
      </c>
      <c r="F34" s="523">
        <f t="shared" si="21"/>
        <v>10360293.456641238</v>
      </c>
      <c r="G34" s="524">
        <f t="shared" si="22"/>
        <v>1663334.4606067343</v>
      </c>
      <c r="H34" s="491">
        <f t="shared" si="23"/>
        <v>1663334.4606067343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10360293.456641238</v>
      </c>
      <c r="E35" s="522">
        <f>IF(+I14&lt;F34,I14,D35)</f>
        <v>399047.84534883726</v>
      </c>
      <c r="F35" s="523">
        <f t="shared" si="21"/>
        <v>9961245.6112924013</v>
      </c>
      <c r="G35" s="524">
        <f t="shared" si="22"/>
        <v>1615557.9857303542</v>
      </c>
      <c r="H35" s="491">
        <f t="shared" si="23"/>
        <v>1615557.9857303542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9961245.6112924013</v>
      </c>
      <c r="E36" s="522">
        <f>IF(+I14&lt;F35,I14,D36)</f>
        <v>399047.84534883726</v>
      </c>
      <c r="F36" s="523">
        <f t="shared" si="21"/>
        <v>9562197.7659435645</v>
      </c>
      <c r="G36" s="524">
        <f t="shared" si="22"/>
        <v>1567781.5108539739</v>
      </c>
      <c r="H36" s="491">
        <f t="shared" si="23"/>
        <v>1567781.5108539739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9562197.7659435645</v>
      </c>
      <c r="E37" s="522">
        <f>IF(+I14&lt;F36,I14,D37)</f>
        <v>399047.84534883726</v>
      </c>
      <c r="F37" s="523">
        <f t="shared" si="21"/>
        <v>9163149.9205947276</v>
      </c>
      <c r="G37" s="524">
        <f t="shared" si="22"/>
        <v>1520005.0359775939</v>
      </c>
      <c r="H37" s="491">
        <f t="shared" si="23"/>
        <v>1520005.0359775939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9163149.9205947276</v>
      </c>
      <c r="E38" s="522">
        <f>IF(+I14&lt;F37,I14,D38)</f>
        <v>399047.84534883726</v>
      </c>
      <c r="F38" s="523">
        <f t="shared" si="21"/>
        <v>8764102.0752458908</v>
      </c>
      <c r="G38" s="524">
        <f t="shared" si="22"/>
        <v>1472228.5611012133</v>
      </c>
      <c r="H38" s="491">
        <f t="shared" si="23"/>
        <v>1472228.5611012133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8764102.0752458908</v>
      </c>
      <c r="E39" s="522">
        <f>IF(+I14&lt;F38,I14,D39)</f>
        <v>399047.84534883726</v>
      </c>
      <c r="F39" s="523">
        <f t="shared" si="21"/>
        <v>8365054.2298970539</v>
      </c>
      <c r="G39" s="524">
        <f t="shared" si="22"/>
        <v>1424452.0862248333</v>
      </c>
      <c r="H39" s="491">
        <f t="shared" si="23"/>
        <v>1424452.0862248333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8365054.2298970539</v>
      </c>
      <c r="E40" s="522">
        <f>IF(+I14&lt;F39,I14,D40)</f>
        <v>399047.84534883726</v>
      </c>
      <c r="F40" s="523">
        <f t="shared" si="21"/>
        <v>7966006.3845482171</v>
      </c>
      <c r="G40" s="524">
        <f t="shared" si="22"/>
        <v>1376675.611348453</v>
      </c>
      <c r="H40" s="491">
        <f t="shared" si="23"/>
        <v>1376675.611348453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7966006.3845482171</v>
      </c>
      <c r="E41" s="522">
        <f>IF(+I14&lt;F40,I14,D41)</f>
        <v>399047.84534883726</v>
      </c>
      <c r="F41" s="523">
        <f t="shared" si="21"/>
        <v>7566958.5391993802</v>
      </c>
      <c r="G41" s="524">
        <f t="shared" si="22"/>
        <v>1328899.1364720727</v>
      </c>
      <c r="H41" s="491">
        <f t="shared" si="23"/>
        <v>1328899.1364720727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7566958.5391993802</v>
      </c>
      <c r="E42" s="522">
        <f>IF(+I14&lt;F41,I14,D42)</f>
        <v>399047.84534883726</v>
      </c>
      <c r="F42" s="523">
        <f t="shared" si="21"/>
        <v>7167910.6938505433</v>
      </c>
      <c r="G42" s="524">
        <f t="shared" si="22"/>
        <v>1281122.6615956926</v>
      </c>
      <c r="H42" s="491">
        <f t="shared" si="23"/>
        <v>1281122.6615956926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7167910.6938505433</v>
      </c>
      <c r="E43" s="522">
        <f>IF(+I14&lt;F42,I14,D43)</f>
        <v>399047.84534883726</v>
      </c>
      <c r="F43" s="523">
        <f t="shared" si="21"/>
        <v>6768862.8485017065</v>
      </c>
      <c r="G43" s="524">
        <f t="shared" si="22"/>
        <v>1233346.1867193123</v>
      </c>
      <c r="H43" s="491">
        <f t="shared" si="23"/>
        <v>1233346.1867193123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6768862.8485017065</v>
      </c>
      <c r="E44" s="522">
        <f>IF(+I14&lt;F43,I14,D44)</f>
        <v>399047.84534883726</v>
      </c>
      <c r="F44" s="523">
        <f t="shared" si="21"/>
        <v>6369815.0031528696</v>
      </c>
      <c r="G44" s="524">
        <f t="shared" si="22"/>
        <v>1185569.711842932</v>
      </c>
      <c r="H44" s="491">
        <f t="shared" si="23"/>
        <v>1185569.711842932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6369815.0031528696</v>
      </c>
      <c r="E45" s="522">
        <f>IF(+I14&lt;F44,I14,D45)</f>
        <v>399047.84534883726</v>
      </c>
      <c r="F45" s="523">
        <f t="shared" si="21"/>
        <v>5970767.1578040328</v>
      </c>
      <c r="G45" s="524">
        <f t="shared" si="22"/>
        <v>1137793.236966552</v>
      </c>
      <c r="H45" s="491">
        <f t="shared" si="23"/>
        <v>1137793.236966552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5970767.1578040328</v>
      </c>
      <c r="E46" s="522">
        <f>IF(+I14&lt;F45,I14,D46)</f>
        <v>399047.84534883726</v>
      </c>
      <c r="F46" s="523">
        <f t="shared" si="21"/>
        <v>5571719.3124551959</v>
      </c>
      <c r="G46" s="524">
        <f t="shared" si="22"/>
        <v>1090016.7620901717</v>
      </c>
      <c r="H46" s="491">
        <f t="shared" si="23"/>
        <v>1090016.7620901717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5571719.3124551959</v>
      </c>
      <c r="E47" s="522">
        <f>IF(+I14&lt;F46,I14,D47)</f>
        <v>399047.84534883726</v>
      </c>
      <c r="F47" s="523">
        <f t="shared" si="21"/>
        <v>5172671.4671063591</v>
      </c>
      <c r="G47" s="524">
        <f t="shared" si="22"/>
        <v>1042240.2872137914</v>
      </c>
      <c r="H47" s="491">
        <f t="shared" si="23"/>
        <v>1042240.2872137914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5172671.4671063591</v>
      </c>
      <c r="E48" s="522">
        <f>IF(+I14&lt;F47,I14,D48)</f>
        <v>399047.84534883726</v>
      </c>
      <c r="F48" s="523">
        <f t="shared" si="21"/>
        <v>4773623.6217575222</v>
      </c>
      <c r="G48" s="524">
        <f t="shared" si="22"/>
        <v>994463.81233741133</v>
      </c>
      <c r="H48" s="491">
        <f t="shared" si="23"/>
        <v>994463.81233741133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4773623.6217575222</v>
      </c>
      <c r="E49" s="522">
        <f>IF(+I14&lt;F48,I14,D49)</f>
        <v>399047.84534883726</v>
      </c>
      <c r="F49" s="523">
        <f t="shared" si="21"/>
        <v>4374575.7764086854</v>
      </c>
      <c r="G49" s="524">
        <f t="shared" ref="G49:G72" si="24">+I$12*((D49+F49)/2)+E49</f>
        <v>946687.33746103104</v>
      </c>
      <c r="H49" s="491">
        <f t="shared" ref="H49:H72" si="25">+I$13*((D49+F49)/2)+E49</f>
        <v>946687.33746103104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4374575.7764086854</v>
      </c>
      <c r="E50" s="522">
        <f>IF(+I14&lt;F49,I14,D50)</f>
        <v>399047.84534883726</v>
      </c>
      <c r="F50" s="523">
        <f t="shared" si="21"/>
        <v>3975527.9310598481</v>
      </c>
      <c r="G50" s="524">
        <f t="shared" si="24"/>
        <v>898910.86258465075</v>
      </c>
      <c r="H50" s="491">
        <f t="shared" si="25"/>
        <v>898910.86258465075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3975527.9310598481</v>
      </c>
      <c r="E51" s="522">
        <f>IF(+I14&lt;F50,I14,D51)</f>
        <v>399047.84534883726</v>
      </c>
      <c r="F51" s="523">
        <f t="shared" si="21"/>
        <v>3576480.0857110107</v>
      </c>
      <c r="G51" s="524">
        <f t="shared" si="24"/>
        <v>851134.38770827046</v>
      </c>
      <c r="H51" s="491">
        <f t="shared" si="25"/>
        <v>851134.38770827046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3576480.0857110107</v>
      </c>
      <c r="E52" s="522">
        <f>IF(+I14&lt;F51,I14,D52)</f>
        <v>399047.84534883726</v>
      </c>
      <c r="F52" s="523">
        <f t="shared" si="21"/>
        <v>3177432.2403621734</v>
      </c>
      <c r="G52" s="524">
        <f t="shared" si="24"/>
        <v>803357.91283189016</v>
      </c>
      <c r="H52" s="491">
        <f t="shared" si="25"/>
        <v>803357.91283189016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3177432.2403621734</v>
      </c>
      <c r="E53" s="522">
        <f>IF(+I14&lt;F52,I14,D53)</f>
        <v>399047.84534883726</v>
      </c>
      <c r="F53" s="523">
        <f t="shared" si="21"/>
        <v>2778384.3950133361</v>
      </c>
      <c r="G53" s="524">
        <f t="shared" si="24"/>
        <v>755581.43795550987</v>
      </c>
      <c r="H53" s="491">
        <f t="shared" si="25"/>
        <v>755581.43795550987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2778384.3950133361</v>
      </c>
      <c r="E54" s="522">
        <f>IF(+I14&lt;F53,I14,D54)</f>
        <v>399047.84534883726</v>
      </c>
      <c r="F54" s="523">
        <f t="shared" si="21"/>
        <v>2379336.5496644988</v>
      </c>
      <c r="G54" s="524">
        <f t="shared" si="24"/>
        <v>707804.96307912958</v>
      </c>
      <c r="H54" s="491">
        <f t="shared" si="25"/>
        <v>707804.96307912958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2379336.5496644988</v>
      </c>
      <c r="E55" s="522">
        <f>IF(+I14&lt;F54,I14,D55)</f>
        <v>399047.84534883726</v>
      </c>
      <c r="F55" s="523">
        <f t="shared" si="21"/>
        <v>1980288.7043156615</v>
      </c>
      <c r="G55" s="524">
        <f t="shared" si="24"/>
        <v>660028.48820274929</v>
      </c>
      <c r="H55" s="491">
        <f t="shared" si="25"/>
        <v>660028.48820274929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1980288.7043156615</v>
      </c>
      <c r="E56" s="522">
        <f>IF(+I14&lt;F55,I14,D56)</f>
        <v>399047.84534883726</v>
      </c>
      <c r="F56" s="523">
        <f t="shared" si="21"/>
        <v>1581240.8589668241</v>
      </c>
      <c r="G56" s="524">
        <f t="shared" si="24"/>
        <v>612252.01332636911</v>
      </c>
      <c r="H56" s="491">
        <f t="shared" si="25"/>
        <v>612252.01332636911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1581240.8589668241</v>
      </c>
      <c r="E57" s="522">
        <f>IF(+I14&lt;F56,I14,D57)</f>
        <v>399047.84534883726</v>
      </c>
      <c r="F57" s="523">
        <f t="shared" si="21"/>
        <v>1182193.0136179868</v>
      </c>
      <c r="G57" s="524">
        <f t="shared" si="24"/>
        <v>564475.53844998882</v>
      </c>
      <c r="H57" s="491">
        <f t="shared" si="25"/>
        <v>564475.53844998882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1182193.0136179868</v>
      </c>
      <c r="E58" s="522">
        <f>IF(+I14&lt;F57,I14,D58)</f>
        <v>399047.84534883726</v>
      </c>
      <c r="F58" s="523">
        <f t="shared" si="21"/>
        <v>783145.16826914949</v>
      </c>
      <c r="G58" s="524">
        <f t="shared" si="24"/>
        <v>516699.06357360852</v>
      </c>
      <c r="H58" s="491">
        <f t="shared" si="25"/>
        <v>516699.06357360852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783145.16826914949</v>
      </c>
      <c r="E59" s="522">
        <f>IF(+I14&lt;F58,I14,D59)</f>
        <v>399047.84534883726</v>
      </c>
      <c r="F59" s="523">
        <f t="shared" si="21"/>
        <v>384097.32292031223</v>
      </c>
      <c r="G59" s="524">
        <f t="shared" si="24"/>
        <v>468922.58869722823</v>
      </c>
      <c r="H59" s="491">
        <f t="shared" si="25"/>
        <v>468922.58869722823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384097.32292031223</v>
      </c>
      <c r="E60" s="522">
        <f>IF(+I14&lt;F59,I14,D60)</f>
        <v>384097.32292031223</v>
      </c>
      <c r="F60" s="523">
        <f t="shared" si="21"/>
        <v>0</v>
      </c>
      <c r="G60" s="524">
        <f t="shared" si="24"/>
        <v>407090.57587541267</v>
      </c>
      <c r="H60" s="491">
        <f t="shared" si="25"/>
        <v>407090.57587541267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4"/>
        <v>0</v>
      </c>
      <c r="H61" s="491">
        <f t="shared" si="2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4"/>
        <v>0</v>
      </c>
      <c r="H62" s="491">
        <f t="shared" si="2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4"/>
        <v>0</v>
      </c>
      <c r="H63" s="491">
        <f t="shared" si="2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4"/>
        <v>0</v>
      </c>
      <c r="H64" s="491">
        <f t="shared" si="2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4"/>
        <v>0</v>
      </c>
      <c r="H65" s="491">
        <f t="shared" si="2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4"/>
        <v>0</v>
      </c>
      <c r="H66" s="491">
        <f t="shared" si="2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4"/>
        <v>0</v>
      </c>
      <c r="H67" s="491">
        <f t="shared" si="2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4"/>
        <v>0</v>
      </c>
      <c r="H68" s="491">
        <f t="shared" si="2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4"/>
        <v>0</v>
      </c>
      <c r="H69" s="491">
        <f t="shared" si="2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4"/>
        <v>0</v>
      </c>
      <c r="H70" s="491">
        <f t="shared" si="2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4"/>
        <v>0</v>
      </c>
      <c r="H71" s="491">
        <f t="shared" si="2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4"/>
        <v>0</v>
      </c>
      <c r="H72" s="471">
        <f t="shared" si="2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17159057.349999998</v>
      </c>
      <c r="F73" s="375"/>
      <c r="G73" s="375">
        <f>SUM(G17:G72)</f>
        <v>61472804.252843559</v>
      </c>
      <c r="H73" s="375">
        <f>SUM(H17:H72)</f>
        <v>61472804.252843559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2296505.9863365302</v>
      </c>
      <c r="N87" s="546">
        <f>IF(J92&lt;D11,0,VLOOKUP(J92,C17:O72,11))</f>
        <v>2296505.9863365302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2205586.0149933561</v>
      </c>
      <c r="N88" s="550">
        <f>IF(J92&lt;D11,0,VLOOKUP(J92,C99:P154,7))</f>
        <v>2205586.0149933561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-90919.971343174111</v>
      </c>
      <c r="N89" s="555">
        <f>+N88-N87</f>
        <v>-90919.971343174111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389978.56818181818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26">+I99-H99</f>
        <v>0</v>
      </c>
      <c r="K99" s="514"/>
      <c r="L99" s="512">
        <f>+H99</f>
        <v>1229377.3244778609</v>
      </c>
      <c r="M99" s="513">
        <f t="shared" ref="M99:M130" si="27">IF(L99&lt;&gt;0,+H99-L99,0)</f>
        <v>0</v>
      </c>
      <c r="N99" s="512">
        <f>+I99</f>
        <v>1229377.3244778609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26"/>
        <v>0</v>
      </c>
      <c r="K100" s="514"/>
      <c r="L100" s="655">
        <f>+H100</f>
        <v>2177560.8695091857</v>
      </c>
      <c r="M100" s="514">
        <f t="shared" si="27"/>
        <v>0</v>
      </c>
      <c r="N100" s="655">
        <f>+I100</f>
        <v>2177560.8695091857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26"/>
        <v>0</v>
      </c>
      <c r="K101" s="514"/>
      <c r="L101" s="655">
        <f>+H101</f>
        <v>2148891.1072448152</v>
      </c>
      <c r="M101" s="514">
        <f t="shared" ref="M101:M102" si="31">IF(L101&lt;&gt;0,+H101-L101,0)</f>
        <v>0</v>
      </c>
      <c r="N101" s="655">
        <f>+I101</f>
        <v>2148891.1072448152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26"/>
        <v>0</v>
      </c>
      <c r="K102" s="514"/>
      <c r="L102" s="655">
        <f>+H102</f>
        <v>2123671.9859832102</v>
      </c>
      <c r="M102" s="514">
        <f t="shared" si="31"/>
        <v>0</v>
      </c>
      <c r="N102" s="655">
        <f>+I102</f>
        <v>2123671.9859832102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15739407.817552604</v>
      </c>
      <c r="E103" s="630">
        <v>418513.58536585368</v>
      </c>
      <c r="F103" s="631">
        <v>15320894.23218675</v>
      </c>
      <c r="G103" s="631">
        <v>15530151.024869677</v>
      </c>
      <c r="H103" s="633">
        <v>2181406.6643911372</v>
      </c>
      <c r="I103" s="634">
        <v>2181406.6643911372</v>
      </c>
      <c r="J103" s="514">
        <f t="shared" si="26"/>
        <v>0</v>
      </c>
      <c r="K103" s="514"/>
      <c r="L103" s="655">
        <f>+H103</f>
        <v>2181406.6643911372</v>
      </c>
      <c r="M103" s="514">
        <f t="shared" ref="M103" si="32">IF(L103&lt;&gt;0,+H103-L103,0)</f>
        <v>0</v>
      </c>
      <c r="N103" s="655">
        <f>+I103</f>
        <v>2181406.6643911372</v>
      </c>
      <c r="O103" s="514">
        <f t="shared" ref="O103" si="33">IF(N103&lt;&gt;0,+I103-N103,0)</f>
        <v>0</v>
      </c>
      <c r="P103" s="514">
        <f t="shared" ref="P103" si="34">+O103-M103</f>
        <v>0</v>
      </c>
    </row>
    <row r="104" spans="1:16" ht="13">
      <c r="B104" s="195" t="str">
        <f t="shared" si="30"/>
        <v/>
      </c>
      <c r="C104" s="669">
        <f>IF(D93="","-",+C103+1)</f>
        <v>2022</v>
      </c>
      <c r="D104" s="374">
        <v>15320894.23218675</v>
      </c>
      <c r="E104" s="522">
        <v>408548.97619047621</v>
      </c>
      <c r="F104" s="523">
        <v>14912345.255996274</v>
      </c>
      <c r="G104" s="523">
        <v>15116619.744091511</v>
      </c>
      <c r="H104" s="526">
        <v>2184114.5254237889</v>
      </c>
      <c r="I104" s="577">
        <v>2184114.5254237889</v>
      </c>
      <c r="J104" s="514">
        <f t="shared" si="26"/>
        <v>0</v>
      </c>
      <c r="K104" s="514"/>
      <c r="L104" s="525"/>
      <c r="M104" s="514">
        <f t="shared" si="27"/>
        <v>0</v>
      </c>
      <c r="N104" s="525"/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30"/>
        <v/>
      </c>
      <c r="C105" s="507">
        <f>IF(D93="","-",+C104+1)</f>
        <v>2023</v>
      </c>
      <c r="D105" s="374">
        <f>IF(F104+SUM(E$99:E104)=D$92,F104,D$92-SUM(E$99:E104))</f>
        <v>14912345.255996274</v>
      </c>
      <c r="E105" s="522">
        <f>IF(+J96&lt;F104,J96,D105)</f>
        <v>389978.56818181818</v>
      </c>
      <c r="F105" s="523">
        <f t="shared" ref="F105:F130" si="35">+D105-E105</f>
        <v>14522366.687814455</v>
      </c>
      <c r="G105" s="523">
        <f t="shared" ref="G105:G130" si="36">+(F105+D105)/2</f>
        <v>14717355.971905366</v>
      </c>
      <c r="H105" s="526">
        <f t="shared" ref="H105:H154" si="37">+J$94*G105+E105</f>
        <v>2205586.0149933561</v>
      </c>
      <c r="I105" s="577">
        <f t="shared" ref="I105:I154" si="38">+J$95*G105+E105</f>
        <v>2205586.0149933561</v>
      </c>
      <c r="J105" s="514">
        <f t="shared" si="26"/>
        <v>0</v>
      </c>
      <c r="K105" s="514"/>
      <c r="L105" s="525"/>
      <c r="M105" s="514">
        <f t="shared" si="27"/>
        <v>0</v>
      </c>
      <c r="N105" s="525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14522366.687814455</v>
      </c>
      <c r="E106" s="522">
        <f>IF(+J96&lt;F105,J96,D106)</f>
        <v>389978.56818181818</v>
      </c>
      <c r="F106" s="523">
        <f t="shared" si="35"/>
        <v>14132388.119632637</v>
      </c>
      <c r="G106" s="523">
        <f t="shared" si="36"/>
        <v>14327377.403723545</v>
      </c>
      <c r="H106" s="526">
        <f t="shared" si="37"/>
        <v>2157476.2870069272</v>
      </c>
      <c r="I106" s="577">
        <f t="shared" si="38"/>
        <v>2157476.2870069272</v>
      </c>
      <c r="J106" s="514">
        <f t="shared" si="26"/>
        <v>0</v>
      </c>
      <c r="K106" s="514"/>
      <c r="L106" s="525"/>
      <c r="M106" s="514">
        <f t="shared" si="27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14132388.119632637</v>
      </c>
      <c r="E107" s="522">
        <f>IF(+J96&lt;F106,J96,D107)</f>
        <v>389978.56818181818</v>
      </c>
      <c r="F107" s="523">
        <f t="shared" si="35"/>
        <v>13742409.551450819</v>
      </c>
      <c r="G107" s="523">
        <f t="shared" si="36"/>
        <v>13937398.835541729</v>
      </c>
      <c r="H107" s="526">
        <f t="shared" si="37"/>
        <v>2109366.5590204983</v>
      </c>
      <c r="I107" s="577">
        <f t="shared" si="38"/>
        <v>2109366.5590204983</v>
      </c>
      <c r="J107" s="514">
        <f t="shared" si="26"/>
        <v>0</v>
      </c>
      <c r="K107" s="514"/>
      <c r="L107" s="525"/>
      <c r="M107" s="514">
        <f t="shared" si="27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13742409.551450819</v>
      </c>
      <c r="E108" s="522">
        <f>IF(+J96&lt;F107,J96,D108)</f>
        <v>389978.56818181818</v>
      </c>
      <c r="F108" s="523">
        <f t="shared" si="35"/>
        <v>13352430.983269</v>
      </c>
      <c r="G108" s="523">
        <f t="shared" si="36"/>
        <v>13547420.267359909</v>
      </c>
      <c r="H108" s="526">
        <f t="shared" si="37"/>
        <v>2061256.8310340692</v>
      </c>
      <c r="I108" s="577">
        <f t="shared" si="38"/>
        <v>2061256.8310340692</v>
      </c>
      <c r="J108" s="514">
        <f t="shared" si="26"/>
        <v>0</v>
      </c>
      <c r="K108" s="514"/>
      <c r="L108" s="525"/>
      <c r="M108" s="514">
        <f t="shared" si="27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13352430.983269</v>
      </c>
      <c r="E109" s="522">
        <f>IF(+J96&lt;F108,J96,D109)</f>
        <v>389978.56818181818</v>
      </c>
      <c r="F109" s="523">
        <f t="shared" si="35"/>
        <v>12962452.415087182</v>
      </c>
      <c r="G109" s="523">
        <f t="shared" si="36"/>
        <v>13157441.699178092</v>
      </c>
      <c r="H109" s="526">
        <f t="shared" si="37"/>
        <v>2013147.1030476408</v>
      </c>
      <c r="I109" s="577">
        <f t="shared" si="38"/>
        <v>2013147.1030476408</v>
      </c>
      <c r="J109" s="514">
        <f t="shared" si="26"/>
        <v>0</v>
      </c>
      <c r="K109" s="514"/>
      <c r="L109" s="525"/>
      <c r="M109" s="514">
        <f t="shared" si="27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12962452.415087182</v>
      </c>
      <c r="E110" s="522">
        <f>IF(+J96&lt;F109,J96,D110)</f>
        <v>389978.56818181818</v>
      </c>
      <c r="F110" s="523">
        <f t="shared" si="35"/>
        <v>12572473.846905364</v>
      </c>
      <c r="G110" s="523">
        <f t="shared" si="36"/>
        <v>12767463.130996272</v>
      </c>
      <c r="H110" s="526">
        <f t="shared" si="37"/>
        <v>1965037.3750612116</v>
      </c>
      <c r="I110" s="577">
        <f t="shared" si="38"/>
        <v>1965037.3750612116</v>
      </c>
      <c r="J110" s="514">
        <f t="shared" si="26"/>
        <v>0</v>
      </c>
      <c r="K110" s="514"/>
      <c r="L110" s="525"/>
      <c r="M110" s="514">
        <f t="shared" si="27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12572473.846905364</v>
      </c>
      <c r="E111" s="522">
        <f>IF(+J96&lt;F110,J96,D111)</f>
        <v>389978.56818181818</v>
      </c>
      <c r="F111" s="523">
        <f t="shared" si="35"/>
        <v>12182495.278723545</v>
      </c>
      <c r="G111" s="523">
        <f t="shared" si="36"/>
        <v>12377484.562814455</v>
      </c>
      <c r="H111" s="526">
        <f t="shared" si="37"/>
        <v>1916927.6470747832</v>
      </c>
      <c r="I111" s="577">
        <f t="shared" si="38"/>
        <v>1916927.6470747832</v>
      </c>
      <c r="J111" s="514">
        <f t="shared" si="26"/>
        <v>0</v>
      </c>
      <c r="K111" s="514"/>
      <c r="L111" s="525"/>
      <c r="M111" s="514">
        <f t="shared" si="27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12182495.278723545</v>
      </c>
      <c r="E112" s="522">
        <f>IF(+J96&lt;F111,J96,D112)</f>
        <v>389978.56818181818</v>
      </c>
      <c r="F112" s="523">
        <f t="shared" si="35"/>
        <v>11792516.710541727</v>
      </c>
      <c r="G112" s="523">
        <f t="shared" si="36"/>
        <v>11987505.994632635</v>
      </c>
      <c r="H112" s="526">
        <f t="shared" si="37"/>
        <v>1868817.9190883541</v>
      </c>
      <c r="I112" s="577">
        <f t="shared" si="38"/>
        <v>1868817.9190883541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11792516.710541727</v>
      </c>
      <c r="E113" s="522">
        <f>IF(+J96&lt;F112,J96,D113)</f>
        <v>389978.56818181818</v>
      </c>
      <c r="F113" s="523">
        <f t="shared" si="35"/>
        <v>11402538.142359909</v>
      </c>
      <c r="G113" s="523">
        <f t="shared" si="36"/>
        <v>11597527.426450819</v>
      </c>
      <c r="H113" s="526">
        <f t="shared" si="37"/>
        <v>1820708.1911019257</v>
      </c>
      <c r="I113" s="577">
        <f t="shared" si="38"/>
        <v>1820708.1911019257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11402538.142359909</v>
      </c>
      <c r="E114" s="522">
        <f>IF(+J96&lt;F113,J96,D114)</f>
        <v>389978.56818181818</v>
      </c>
      <c r="F114" s="523">
        <f t="shared" si="35"/>
        <v>11012559.57417809</v>
      </c>
      <c r="G114" s="523">
        <f t="shared" si="36"/>
        <v>11207548.858268999</v>
      </c>
      <c r="H114" s="526">
        <f t="shared" si="37"/>
        <v>1772598.4631154966</v>
      </c>
      <c r="I114" s="577">
        <f t="shared" si="38"/>
        <v>1772598.4631154966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11012559.57417809</v>
      </c>
      <c r="E115" s="522">
        <f>IF(+J96&lt;F114,J96,D115)</f>
        <v>389978.56818181818</v>
      </c>
      <c r="F115" s="523">
        <f t="shared" si="35"/>
        <v>10622581.005996272</v>
      </c>
      <c r="G115" s="523">
        <f t="shared" si="36"/>
        <v>10817570.290087182</v>
      </c>
      <c r="H115" s="526">
        <f t="shared" si="37"/>
        <v>1724488.7351290679</v>
      </c>
      <c r="I115" s="577">
        <f t="shared" si="38"/>
        <v>1724488.7351290679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10622581.005996272</v>
      </c>
      <c r="E116" s="522">
        <f>IF(+J96&lt;F115,J96,D116)</f>
        <v>389978.56818181818</v>
      </c>
      <c r="F116" s="523">
        <f t="shared" si="35"/>
        <v>10232602.437814454</v>
      </c>
      <c r="G116" s="523">
        <f t="shared" si="36"/>
        <v>10427591.721905362</v>
      </c>
      <c r="H116" s="526">
        <f t="shared" si="37"/>
        <v>1676379.007142639</v>
      </c>
      <c r="I116" s="577">
        <f t="shared" si="38"/>
        <v>1676379.007142639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10232602.437814454</v>
      </c>
      <c r="E117" s="522">
        <f>IF(+J96&lt;F116,J96,D117)</f>
        <v>389978.56818181818</v>
      </c>
      <c r="F117" s="523">
        <f t="shared" si="35"/>
        <v>9842623.8696326353</v>
      </c>
      <c r="G117" s="523">
        <f t="shared" si="36"/>
        <v>10037613.153723545</v>
      </c>
      <c r="H117" s="526">
        <f t="shared" si="37"/>
        <v>1628269.2791562104</v>
      </c>
      <c r="I117" s="577">
        <f t="shared" si="38"/>
        <v>1628269.2791562104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9842623.8696326353</v>
      </c>
      <c r="E118" s="522">
        <f>IF(+J96&lt;F117,J96,D118)</f>
        <v>389978.56818181818</v>
      </c>
      <c r="F118" s="523">
        <f t="shared" si="35"/>
        <v>9452645.3014508169</v>
      </c>
      <c r="G118" s="523">
        <f t="shared" si="36"/>
        <v>9647634.5855417252</v>
      </c>
      <c r="H118" s="526">
        <f t="shared" si="37"/>
        <v>1580159.5511697815</v>
      </c>
      <c r="I118" s="577">
        <f t="shared" si="38"/>
        <v>1580159.5511697815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9452645.3014508169</v>
      </c>
      <c r="E119" s="522">
        <f>IF(+J96&lt;F118,J96,D119)</f>
        <v>389978.56818181818</v>
      </c>
      <c r="F119" s="523">
        <f t="shared" si="35"/>
        <v>9062666.7332689986</v>
      </c>
      <c r="G119" s="523">
        <f t="shared" si="36"/>
        <v>9257656.0173599087</v>
      </c>
      <c r="H119" s="526">
        <f t="shared" si="37"/>
        <v>1532049.8231833528</v>
      </c>
      <c r="I119" s="577">
        <f t="shared" si="38"/>
        <v>1532049.8231833528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9062666.7332689986</v>
      </c>
      <c r="E120" s="522">
        <f>IF(+J96&lt;F119,J96,D120)</f>
        <v>389978.56818181818</v>
      </c>
      <c r="F120" s="523">
        <f t="shared" si="35"/>
        <v>8672688.1650871802</v>
      </c>
      <c r="G120" s="523">
        <f t="shared" si="36"/>
        <v>8867677.4491780885</v>
      </c>
      <c r="H120" s="526">
        <f t="shared" si="37"/>
        <v>1483940.0951969239</v>
      </c>
      <c r="I120" s="577">
        <f t="shared" si="38"/>
        <v>1483940.0951969239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8672688.1650871802</v>
      </c>
      <c r="E121" s="522">
        <f>IF(+J96&lt;F120,J96,D121)</f>
        <v>389978.56818181818</v>
      </c>
      <c r="F121" s="523">
        <f t="shared" si="35"/>
        <v>8282709.5969053619</v>
      </c>
      <c r="G121" s="523">
        <f t="shared" si="36"/>
        <v>8477698.880996272</v>
      </c>
      <c r="H121" s="526">
        <f t="shared" si="37"/>
        <v>1435830.3672104953</v>
      </c>
      <c r="I121" s="577">
        <f t="shared" si="38"/>
        <v>1435830.3672104953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8282709.5969053619</v>
      </c>
      <c r="E122" s="522">
        <f>IF(+J96&lt;F121,J96,D122)</f>
        <v>389978.56818181818</v>
      </c>
      <c r="F122" s="523">
        <f t="shared" si="35"/>
        <v>7892731.0287235435</v>
      </c>
      <c r="G122" s="523">
        <f t="shared" si="36"/>
        <v>8087720.3128144527</v>
      </c>
      <c r="H122" s="526">
        <f t="shared" si="37"/>
        <v>1387720.6392240664</v>
      </c>
      <c r="I122" s="577">
        <f t="shared" si="38"/>
        <v>1387720.6392240664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7892731.0287235435</v>
      </c>
      <c r="E123" s="522">
        <f>IF(+J96&lt;F122,J96,D123)</f>
        <v>389978.56818181818</v>
      </c>
      <c r="F123" s="523">
        <f t="shared" si="35"/>
        <v>7502752.4605417252</v>
      </c>
      <c r="G123" s="523">
        <f t="shared" si="36"/>
        <v>7697741.7446326343</v>
      </c>
      <c r="H123" s="526">
        <f t="shared" si="37"/>
        <v>1339610.9112376377</v>
      </c>
      <c r="I123" s="577">
        <f t="shared" si="38"/>
        <v>1339610.9112376377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7502752.4605417252</v>
      </c>
      <c r="E124" s="522">
        <f>IF(+J96&lt;F123,J96,D124)</f>
        <v>389978.56818181818</v>
      </c>
      <c r="F124" s="523">
        <f t="shared" si="35"/>
        <v>7112773.8923599068</v>
      </c>
      <c r="G124" s="523">
        <f t="shared" si="36"/>
        <v>7307763.176450816</v>
      </c>
      <c r="H124" s="526">
        <f t="shared" si="37"/>
        <v>1291501.1832512089</v>
      </c>
      <c r="I124" s="577">
        <f t="shared" si="38"/>
        <v>1291501.1832512089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7112773.8923599068</v>
      </c>
      <c r="E125" s="522">
        <f>IF(+J96&lt;F124,J96,D125)</f>
        <v>389978.56818181818</v>
      </c>
      <c r="F125" s="523">
        <f t="shared" si="35"/>
        <v>6722795.3241780885</v>
      </c>
      <c r="G125" s="523">
        <f t="shared" si="36"/>
        <v>6917784.6082689976</v>
      </c>
      <c r="H125" s="526">
        <f t="shared" si="37"/>
        <v>1243391.45526478</v>
      </c>
      <c r="I125" s="577">
        <f t="shared" si="38"/>
        <v>1243391.45526478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6722795.3241780885</v>
      </c>
      <c r="E126" s="522">
        <f>IF(+J96&lt;F125,J96,D126)</f>
        <v>389978.56818181818</v>
      </c>
      <c r="F126" s="523">
        <f t="shared" si="35"/>
        <v>6332816.7559962701</v>
      </c>
      <c r="G126" s="523">
        <f t="shared" si="36"/>
        <v>6527806.0400871793</v>
      </c>
      <c r="H126" s="526">
        <f t="shared" si="37"/>
        <v>1195281.7272783513</v>
      </c>
      <c r="I126" s="577">
        <f t="shared" si="38"/>
        <v>1195281.7272783513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6332816.7559962701</v>
      </c>
      <c r="E127" s="522">
        <f>IF(+J96&lt;F126,J96,D127)</f>
        <v>389978.56818181818</v>
      </c>
      <c r="F127" s="523">
        <f t="shared" si="35"/>
        <v>5942838.1878144518</v>
      </c>
      <c r="G127" s="523">
        <f t="shared" si="36"/>
        <v>6137827.4719053609</v>
      </c>
      <c r="H127" s="526">
        <f t="shared" si="37"/>
        <v>1147171.9992919224</v>
      </c>
      <c r="I127" s="577">
        <f t="shared" si="38"/>
        <v>1147171.9992919224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5942838.1878144518</v>
      </c>
      <c r="E128" s="522">
        <f>IF(+J96&lt;F127,J96,D128)</f>
        <v>389978.56818181818</v>
      </c>
      <c r="F128" s="523">
        <f t="shared" si="35"/>
        <v>5552859.6196326334</v>
      </c>
      <c r="G128" s="523">
        <f t="shared" si="36"/>
        <v>5747848.9037235426</v>
      </c>
      <c r="H128" s="526">
        <f t="shared" si="37"/>
        <v>1099062.2713054938</v>
      </c>
      <c r="I128" s="577">
        <f t="shared" si="38"/>
        <v>1099062.2713054938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5552859.6196326334</v>
      </c>
      <c r="E129" s="522">
        <f>IF(+J96&lt;F128,J96,D129)</f>
        <v>389978.56818181818</v>
      </c>
      <c r="F129" s="523">
        <f t="shared" si="35"/>
        <v>5162881.0514508151</v>
      </c>
      <c r="G129" s="523">
        <f t="shared" si="36"/>
        <v>5357870.3355417242</v>
      </c>
      <c r="H129" s="526">
        <f t="shared" si="37"/>
        <v>1050952.5433190649</v>
      </c>
      <c r="I129" s="577">
        <f t="shared" si="38"/>
        <v>1050952.5433190649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5162881.0514508151</v>
      </c>
      <c r="E130" s="522">
        <f>IF(+J96&lt;F129,J96,D130)</f>
        <v>389978.56818181818</v>
      </c>
      <c r="F130" s="523">
        <f t="shared" si="35"/>
        <v>4772902.4832689967</v>
      </c>
      <c r="G130" s="523">
        <f t="shared" si="36"/>
        <v>4967891.7673599059</v>
      </c>
      <c r="H130" s="526">
        <f t="shared" si="37"/>
        <v>1002842.8153326362</v>
      </c>
      <c r="I130" s="577">
        <f t="shared" si="38"/>
        <v>1002842.8153326362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4772902.4832689967</v>
      </c>
      <c r="E131" s="522">
        <f>IF(+J96&lt;F130,J96,D131)</f>
        <v>389978.56818181818</v>
      </c>
      <c r="F131" s="523">
        <f t="shared" ref="F131:F154" si="39">+D131-E131</f>
        <v>4382923.9150871783</v>
      </c>
      <c r="G131" s="523">
        <f t="shared" ref="G131:G154" si="40">+(F131+D131)/2</f>
        <v>4577913.1991780875</v>
      </c>
      <c r="H131" s="526">
        <f t="shared" si="37"/>
        <v>954733.08734620735</v>
      </c>
      <c r="I131" s="577">
        <f t="shared" si="38"/>
        <v>954733.08734620735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4382923.9150871783</v>
      </c>
      <c r="E132" s="522">
        <f>IF(+J96&lt;F131,J96,D132)</f>
        <v>389978.56818181818</v>
      </c>
      <c r="F132" s="523">
        <f t="shared" si="39"/>
        <v>3992945.34690536</v>
      </c>
      <c r="G132" s="523">
        <f t="shared" si="40"/>
        <v>4187934.6309962692</v>
      </c>
      <c r="H132" s="526">
        <f t="shared" si="37"/>
        <v>906623.35935977858</v>
      </c>
      <c r="I132" s="577">
        <f t="shared" si="38"/>
        <v>906623.35935977858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3992945.34690536</v>
      </c>
      <c r="E133" s="522">
        <f>IF(+J96&lt;F132,J96,D133)</f>
        <v>389978.56818181818</v>
      </c>
      <c r="F133" s="523">
        <f t="shared" si="39"/>
        <v>3602966.7787235416</v>
      </c>
      <c r="G133" s="523">
        <f t="shared" si="40"/>
        <v>3797956.0628144508</v>
      </c>
      <c r="H133" s="526">
        <f t="shared" si="37"/>
        <v>858513.63137334981</v>
      </c>
      <c r="I133" s="577">
        <f t="shared" si="38"/>
        <v>858513.63137334981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3602966.7787235416</v>
      </c>
      <c r="E134" s="522">
        <f>IF(+J96&lt;F133,J96,D134)</f>
        <v>389978.56818181818</v>
      </c>
      <c r="F134" s="523">
        <f t="shared" si="39"/>
        <v>3212988.2105417233</v>
      </c>
      <c r="G134" s="523">
        <f t="shared" si="40"/>
        <v>3407977.4946326325</v>
      </c>
      <c r="H134" s="526">
        <f t="shared" si="37"/>
        <v>810403.90338692092</v>
      </c>
      <c r="I134" s="577">
        <f t="shared" si="38"/>
        <v>810403.90338692092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3212988.2105417233</v>
      </c>
      <c r="E135" s="522">
        <f>IF(+J96&lt;F134,J96,D135)</f>
        <v>389978.56818181818</v>
      </c>
      <c r="F135" s="523">
        <f t="shared" si="39"/>
        <v>2823009.6423599049</v>
      </c>
      <c r="G135" s="523">
        <f t="shared" si="40"/>
        <v>3017998.9264508141</v>
      </c>
      <c r="H135" s="526">
        <f t="shared" si="37"/>
        <v>762294.17540049227</v>
      </c>
      <c r="I135" s="577">
        <f t="shared" si="38"/>
        <v>762294.17540049227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2823009.6423599049</v>
      </c>
      <c r="E136" s="522">
        <f>IF(+J96&lt;F135,J96,D136)</f>
        <v>389978.56818181818</v>
      </c>
      <c r="F136" s="523">
        <f t="shared" si="39"/>
        <v>2433031.0741780866</v>
      </c>
      <c r="G136" s="523">
        <f t="shared" si="40"/>
        <v>2628020.3582689958</v>
      </c>
      <c r="H136" s="526">
        <f t="shared" si="37"/>
        <v>714184.44741406338</v>
      </c>
      <c r="I136" s="577">
        <f t="shared" si="38"/>
        <v>714184.44741406338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2433031.0741780866</v>
      </c>
      <c r="E137" s="522">
        <f>IF(+J96&lt;F136,J96,D137)</f>
        <v>389978.56818181818</v>
      </c>
      <c r="F137" s="523">
        <f t="shared" si="39"/>
        <v>2043052.5059962685</v>
      </c>
      <c r="G137" s="523">
        <f t="shared" si="40"/>
        <v>2238041.7900871774</v>
      </c>
      <c r="H137" s="526">
        <f t="shared" si="37"/>
        <v>666074.71942763461</v>
      </c>
      <c r="I137" s="577">
        <f t="shared" si="38"/>
        <v>666074.71942763461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2043052.5059962685</v>
      </c>
      <c r="E138" s="522">
        <f>IF(+J96&lt;F137,J96,D138)</f>
        <v>389978.56818181818</v>
      </c>
      <c r="F138" s="523">
        <f t="shared" si="39"/>
        <v>1653073.9378144504</v>
      </c>
      <c r="G138" s="523">
        <f t="shared" si="40"/>
        <v>1848063.2219053595</v>
      </c>
      <c r="H138" s="526">
        <f t="shared" si="37"/>
        <v>617964.99144120584</v>
      </c>
      <c r="I138" s="577">
        <f t="shared" si="38"/>
        <v>617964.99144120584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1653073.9378144504</v>
      </c>
      <c r="E139" s="522">
        <f>IF(+J96&lt;F138,J96,D139)</f>
        <v>389978.56818181818</v>
      </c>
      <c r="F139" s="523">
        <f t="shared" si="39"/>
        <v>1263095.3696326322</v>
      </c>
      <c r="G139" s="523">
        <f t="shared" si="40"/>
        <v>1458084.6537235412</v>
      </c>
      <c r="H139" s="526">
        <f t="shared" si="37"/>
        <v>569855.26345477707</v>
      </c>
      <c r="I139" s="577">
        <f t="shared" si="38"/>
        <v>569855.26345477707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1263095.3696326322</v>
      </c>
      <c r="E140" s="522">
        <f>IF(+J96&lt;F139,J96,D140)</f>
        <v>389978.56818181818</v>
      </c>
      <c r="F140" s="523">
        <f t="shared" si="39"/>
        <v>873116.80145081412</v>
      </c>
      <c r="G140" s="523">
        <f t="shared" si="40"/>
        <v>1068106.0855417233</v>
      </c>
      <c r="H140" s="526">
        <f t="shared" si="37"/>
        <v>521745.53546834842</v>
      </c>
      <c r="I140" s="577">
        <f t="shared" si="38"/>
        <v>521745.53546834842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873116.80145081412</v>
      </c>
      <c r="E141" s="522">
        <f>IF(+J96&lt;F140,J96,D141)</f>
        <v>389978.56818181818</v>
      </c>
      <c r="F141" s="523">
        <f t="shared" si="39"/>
        <v>483138.23326899594</v>
      </c>
      <c r="G141" s="523">
        <f t="shared" si="40"/>
        <v>678127.51735990506</v>
      </c>
      <c r="H141" s="526">
        <f t="shared" si="37"/>
        <v>473635.80748191959</v>
      </c>
      <c r="I141" s="577">
        <f t="shared" si="38"/>
        <v>473635.80748191959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483138.23326899594</v>
      </c>
      <c r="E142" s="522">
        <f>IF(+J96&lt;F141,J96,D142)</f>
        <v>389978.56818181818</v>
      </c>
      <c r="F142" s="523">
        <f t="shared" si="39"/>
        <v>93159.665087177767</v>
      </c>
      <c r="G142" s="523">
        <f t="shared" si="40"/>
        <v>288148.94917808683</v>
      </c>
      <c r="H142" s="526">
        <f t="shared" si="37"/>
        <v>425526.07949549082</v>
      </c>
      <c r="I142" s="577">
        <f t="shared" si="38"/>
        <v>425526.07949549082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93159.665087177767</v>
      </c>
      <c r="E143" s="522">
        <f>IF(+J96&lt;F142,J96,D143)</f>
        <v>93159.665087177767</v>
      </c>
      <c r="F143" s="523">
        <f t="shared" si="39"/>
        <v>0</v>
      </c>
      <c r="G143" s="523">
        <f t="shared" si="40"/>
        <v>46579.832543588884</v>
      </c>
      <c r="H143" s="526">
        <f t="shared" si="37"/>
        <v>98905.988747406911</v>
      </c>
      <c r="I143" s="577">
        <f t="shared" si="38"/>
        <v>98905.988747406911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17159057</v>
      </c>
      <c r="F155" s="375"/>
      <c r="G155" s="375"/>
      <c r="H155" s="375">
        <f>SUM(H99:H154)</f>
        <v>62135058.261065491</v>
      </c>
      <c r="I155" s="375">
        <f>SUM(I99:I154)</f>
        <v>62135058.261065491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293151.82419276587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293151.82419276587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672" t="s">
        <v>579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2385215.9000000004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55470.137209302331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 t="shared" ref="K17:K22" si="1">+G17</f>
        <v>113671</v>
      </c>
      <c r="L17" s="513">
        <f t="shared" ref="L17:L72" si="2">IF(K17&lt;&gt;0,+G17-K17,0)</f>
        <v>0</v>
      </c>
      <c r="M17" s="512">
        <f t="shared" ref="M17:M22" si="3">+H17</f>
        <v>113671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 t="shared" si="1"/>
        <v>275129.65114880283</v>
      </c>
      <c r="L18" s="519">
        <f t="shared" si="2"/>
        <v>0</v>
      </c>
      <c r="M18" s="518">
        <f t="shared" si="3"/>
        <v>275129.65114880283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 t="shared" si="1"/>
        <v>269441.41525774536</v>
      </c>
      <c r="L19" s="519">
        <f t="shared" ref="L19" si="6">IF(K19&lt;&gt;0,+G19-K19,0)</f>
        <v>0</v>
      </c>
      <c r="M19" s="518">
        <f t="shared" si="3"/>
        <v>269441.41525774536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 t="shared" si="1"/>
        <v>290131.16035245545</v>
      </c>
      <c r="L20" s="519">
        <f t="shared" ref="L20" si="8">IF(K20&lt;&gt;0,+G20-K20,0)</f>
        <v>0</v>
      </c>
      <c r="M20" s="518">
        <f t="shared" si="3"/>
        <v>290131.16035245545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 t="shared" si="1"/>
        <v>291189.59706285701</v>
      </c>
      <c r="L21" s="519">
        <f t="shared" ref="L21" si="9">IF(K21&lt;&gt;0,+G21-K21,0)</f>
        <v>0</v>
      </c>
      <c r="M21" s="518">
        <f t="shared" si="3"/>
        <v>291189.59706285701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2180736.9477351918</v>
      </c>
      <c r="E22" s="630">
        <v>56790.857142857145</v>
      </c>
      <c r="F22" s="631">
        <v>2123946.0905923345</v>
      </c>
      <c r="G22" s="630">
        <v>298808.95544916228</v>
      </c>
      <c r="H22" s="639">
        <v>298808.95544916228</v>
      </c>
      <c r="I22" s="511">
        <f t="shared" si="0"/>
        <v>0</v>
      </c>
      <c r="J22" s="511"/>
      <c r="K22" s="518">
        <f t="shared" si="1"/>
        <v>298808.95544916228</v>
      </c>
      <c r="L22" s="519">
        <f t="shared" ref="L22" si="10">IF(K22&lt;&gt;0,+G22-K22,0)</f>
        <v>0</v>
      </c>
      <c r="M22" s="518">
        <f t="shared" si="3"/>
        <v>298808.95544916228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2123945.9905923349</v>
      </c>
      <c r="E23" s="630">
        <v>56790.854761904768</v>
      </c>
      <c r="F23" s="631">
        <v>2067155.1358304301</v>
      </c>
      <c r="G23" s="630">
        <v>321515.02646129701</v>
      </c>
      <c r="H23" s="639">
        <v>321515.02646129701</v>
      </c>
      <c r="I23" s="511">
        <f t="shared" si="0"/>
        <v>0</v>
      </c>
      <c r="J23" s="511"/>
      <c r="K23" s="518">
        <f t="shared" ref="K23" si="11">+G23</f>
        <v>321515.02646129701</v>
      </c>
      <c r="L23" s="519">
        <f t="shared" ref="L23" si="12">IF(K23&lt;&gt;0,+G23-K23,0)</f>
        <v>0</v>
      </c>
      <c r="M23" s="518">
        <f t="shared" ref="M23" si="13">+H23</f>
        <v>321515.02646129701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2067155.1358304301</v>
      </c>
      <c r="E24" s="630">
        <v>54209.452272727278</v>
      </c>
      <c r="F24" s="631">
        <v>2012945.6835577027</v>
      </c>
      <c r="G24" s="630">
        <v>298050.82617309887</v>
      </c>
      <c r="H24" s="639">
        <v>298050.82617309887</v>
      </c>
      <c r="I24" s="511">
        <f t="shared" si="0"/>
        <v>0</v>
      </c>
      <c r="J24" s="511"/>
      <c r="K24" s="518">
        <f t="shared" ref="K24" si="16">+G24</f>
        <v>298050.82617309887</v>
      </c>
      <c r="L24" s="519">
        <f t="shared" ref="L24" si="17">IF(K24&lt;&gt;0,+G24-K24,0)</f>
        <v>0</v>
      </c>
      <c r="M24" s="518">
        <f t="shared" ref="M24" si="18">+H24</f>
        <v>298050.82617309887</v>
      </c>
      <c r="N24" s="514">
        <f t="shared" ref="N24" si="19">IF(M24&lt;&gt;0,+H24-M24,0)</f>
        <v>0</v>
      </c>
      <c r="O24" s="514">
        <f t="shared" ref="O24" si="20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2012945.6835577027</v>
      </c>
      <c r="E25" s="522">
        <f>IF(+I14&lt;F24,I14,D25)</f>
        <v>55470.137209302331</v>
      </c>
      <c r="F25" s="523">
        <f t="shared" ref="F25:F72" si="21">+D25-E25</f>
        <v>1957475.5463484004</v>
      </c>
      <c r="G25" s="524">
        <f t="shared" ref="G25:G48" si="22">+I$12*((D25+F25)/2)+E25</f>
        <v>293151.82419276587</v>
      </c>
      <c r="H25" s="491">
        <f t="shared" ref="H25:H48" si="23">+I$13*((D25+F25)/2)+E25</f>
        <v>293151.82419276587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1957475.5463484004</v>
      </c>
      <c r="E26" s="522">
        <f>IF(+I14&lt;F25,I14,D26)</f>
        <v>55470.137209302331</v>
      </c>
      <c r="F26" s="523">
        <f t="shared" si="21"/>
        <v>1902005.4091390981</v>
      </c>
      <c r="G26" s="524">
        <f t="shared" si="22"/>
        <v>286510.59646115662</v>
      </c>
      <c r="H26" s="491">
        <f t="shared" si="23"/>
        <v>286510.59646115662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1902005.4091390981</v>
      </c>
      <c r="E27" s="522">
        <f>IF(+I14&lt;F26,I14,D27)</f>
        <v>55470.137209302331</v>
      </c>
      <c r="F27" s="523">
        <f t="shared" si="21"/>
        <v>1846535.2719297959</v>
      </c>
      <c r="G27" s="524">
        <f t="shared" si="22"/>
        <v>279869.36872954742</v>
      </c>
      <c r="H27" s="491">
        <f t="shared" si="23"/>
        <v>279869.36872954742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1846535.2719297959</v>
      </c>
      <c r="E28" s="522">
        <f>IF(+I14&lt;F27,I14,D28)</f>
        <v>55470.137209302331</v>
      </c>
      <c r="F28" s="523">
        <f t="shared" si="21"/>
        <v>1791065.1347204936</v>
      </c>
      <c r="G28" s="524">
        <f t="shared" si="22"/>
        <v>273228.14099793823</v>
      </c>
      <c r="H28" s="491">
        <f t="shared" si="23"/>
        <v>273228.14099793823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1791065.1347204936</v>
      </c>
      <c r="E29" s="522">
        <f>IF(+I14&lt;F28,I14,D29)</f>
        <v>55470.137209302331</v>
      </c>
      <c r="F29" s="523">
        <f t="shared" si="21"/>
        <v>1735594.9975111913</v>
      </c>
      <c r="G29" s="524">
        <f t="shared" si="22"/>
        <v>266586.91326632904</v>
      </c>
      <c r="H29" s="491">
        <f t="shared" si="23"/>
        <v>266586.91326632904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1735594.9975111913</v>
      </c>
      <c r="E30" s="522">
        <f>IF(+I14&lt;F29,I14,D30)</f>
        <v>55470.137209302331</v>
      </c>
      <c r="F30" s="523">
        <f t="shared" si="21"/>
        <v>1680124.860301889</v>
      </c>
      <c r="G30" s="524">
        <f t="shared" si="22"/>
        <v>259945.68553471987</v>
      </c>
      <c r="H30" s="491">
        <f t="shared" si="23"/>
        <v>259945.68553471987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1680124.860301889</v>
      </c>
      <c r="E31" s="522">
        <f>IF(+I14&lt;F30,I14,D31)</f>
        <v>55470.137209302331</v>
      </c>
      <c r="F31" s="523">
        <f t="shared" si="21"/>
        <v>1624654.7230925867</v>
      </c>
      <c r="G31" s="524">
        <f t="shared" si="22"/>
        <v>253304.45780311068</v>
      </c>
      <c r="H31" s="491">
        <f t="shared" si="23"/>
        <v>253304.45780311068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1624654.7230925867</v>
      </c>
      <c r="E32" s="522">
        <f>IF(+I14&lt;F31,I14,D32)</f>
        <v>55470.137209302331</v>
      </c>
      <c r="F32" s="523">
        <f t="shared" si="21"/>
        <v>1569184.5858832845</v>
      </c>
      <c r="G32" s="524">
        <f t="shared" si="22"/>
        <v>246663.23007150146</v>
      </c>
      <c r="H32" s="491">
        <f t="shared" si="23"/>
        <v>246663.23007150146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1569184.5858832845</v>
      </c>
      <c r="E33" s="522">
        <f>IF(+I14&lt;F32,I14,D33)</f>
        <v>55470.137209302331</v>
      </c>
      <c r="F33" s="523">
        <f t="shared" si="21"/>
        <v>1513714.4486739822</v>
      </c>
      <c r="G33" s="524">
        <f t="shared" si="22"/>
        <v>240022.00233989226</v>
      </c>
      <c r="H33" s="491">
        <f t="shared" si="23"/>
        <v>240022.00233989226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1513714.4486739822</v>
      </c>
      <c r="E34" s="522">
        <f>IF(+I14&lt;F33,I14,D34)</f>
        <v>55470.137209302331</v>
      </c>
      <c r="F34" s="523">
        <f t="shared" si="21"/>
        <v>1458244.3114646799</v>
      </c>
      <c r="G34" s="524">
        <f t="shared" si="22"/>
        <v>233380.77460828307</v>
      </c>
      <c r="H34" s="491">
        <f t="shared" si="23"/>
        <v>233380.77460828307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1458244.3114646799</v>
      </c>
      <c r="E35" s="522">
        <f>IF(+I14&lt;F34,I14,D35)</f>
        <v>55470.137209302331</v>
      </c>
      <c r="F35" s="523">
        <f t="shared" si="21"/>
        <v>1402774.1742553776</v>
      </c>
      <c r="G35" s="524">
        <f t="shared" si="22"/>
        <v>226739.54687667388</v>
      </c>
      <c r="H35" s="491">
        <f t="shared" si="23"/>
        <v>226739.54687667388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1402774.1742553776</v>
      </c>
      <c r="E36" s="522">
        <f>IF(+I14&lt;F35,I14,D36)</f>
        <v>55470.137209302331</v>
      </c>
      <c r="F36" s="523">
        <f t="shared" si="21"/>
        <v>1347304.0370460753</v>
      </c>
      <c r="G36" s="524">
        <f t="shared" si="22"/>
        <v>220098.31914506468</v>
      </c>
      <c r="H36" s="491">
        <f t="shared" si="23"/>
        <v>220098.31914506468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1347304.0370460753</v>
      </c>
      <c r="E37" s="522">
        <f>IF(+I14&lt;F36,I14,D37)</f>
        <v>55470.137209302331</v>
      </c>
      <c r="F37" s="523">
        <f t="shared" si="21"/>
        <v>1291833.8998367731</v>
      </c>
      <c r="G37" s="524">
        <f t="shared" si="22"/>
        <v>213457.09141345546</v>
      </c>
      <c r="H37" s="491">
        <f t="shared" si="23"/>
        <v>213457.09141345546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1291833.8998367731</v>
      </c>
      <c r="E38" s="522">
        <f>IF(+I14&lt;F37,I14,D38)</f>
        <v>55470.137209302331</v>
      </c>
      <c r="F38" s="523">
        <f t="shared" si="21"/>
        <v>1236363.7626274708</v>
      </c>
      <c r="G38" s="524">
        <f t="shared" si="22"/>
        <v>206815.86368184627</v>
      </c>
      <c r="H38" s="491">
        <f t="shared" si="23"/>
        <v>206815.86368184627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1236363.7626274708</v>
      </c>
      <c r="E39" s="522">
        <f>IF(+I14&lt;F38,I14,D39)</f>
        <v>55470.137209302331</v>
      </c>
      <c r="F39" s="523">
        <f t="shared" si="21"/>
        <v>1180893.6254181685</v>
      </c>
      <c r="G39" s="524">
        <f t="shared" si="22"/>
        <v>200174.63595023708</v>
      </c>
      <c r="H39" s="491">
        <f t="shared" si="23"/>
        <v>200174.63595023708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1180893.6254181685</v>
      </c>
      <c r="E40" s="522">
        <f>IF(+I14&lt;F39,I14,D40)</f>
        <v>55470.137209302331</v>
      </c>
      <c r="F40" s="523">
        <f t="shared" si="21"/>
        <v>1125423.4882088662</v>
      </c>
      <c r="G40" s="524">
        <f t="shared" si="22"/>
        <v>193533.40821862788</v>
      </c>
      <c r="H40" s="491">
        <f t="shared" si="23"/>
        <v>193533.40821862788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1125423.4882088662</v>
      </c>
      <c r="E41" s="522">
        <f>IF(+I14&lt;F40,I14,D41)</f>
        <v>55470.137209302331</v>
      </c>
      <c r="F41" s="523">
        <f t="shared" si="21"/>
        <v>1069953.3509995639</v>
      </c>
      <c r="G41" s="524">
        <f t="shared" si="22"/>
        <v>186892.18048701869</v>
      </c>
      <c r="H41" s="491">
        <f t="shared" si="23"/>
        <v>186892.18048701869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1069953.3509995639</v>
      </c>
      <c r="E42" s="522">
        <f>IF(+I14&lt;F41,I14,D42)</f>
        <v>55470.137209302331</v>
      </c>
      <c r="F42" s="523">
        <f t="shared" si="21"/>
        <v>1014483.2137902617</v>
      </c>
      <c r="G42" s="524">
        <f t="shared" si="22"/>
        <v>180250.95275540947</v>
      </c>
      <c r="H42" s="491">
        <f t="shared" si="23"/>
        <v>180250.95275540947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1014483.2137902617</v>
      </c>
      <c r="E43" s="522">
        <f>IF(+I14&lt;F42,I14,D43)</f>
        <v>55470.137209302331</v>
      </c>
      <c r="F43" s="523">
        <f t="shared" si="21"/>
        <v>959013.07658095937</v>
      </c>
      <c r="G43" s="524">
        <f t="shared" si="22"/>
        <v>173609.72502380027</v>
      </c>
      <c r="H43" s="491">
        <f t="shared" si="23"/>
        <v>173609.72502380027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959013.07658095937</v>
      </c>
      <c r="E44" s="522">
        <f>IF(+I14&lt;F43,I14,D44)</f>
        <v>55470.137209302331</v>
      </c>
      <c r="F44" s="523">
        <f t="shared" si="21"/>
        <v>903542.93937165709</v>
      </c>
      <c r="G44" s="524">
        <f t="shared" si="22"/>
        <v>166968.49729219108</v>
      </c>
      <c r="H44" s="491">
        <f t="shared" si="23"/>
        <v>166968.49729219108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903542.93937165709</v>
      </c>
      <c r="E45" s="522">
        <f>IF(+I14&lt;F44,I14,D45)</f>
        <v>55470.137209302331</v>
      </c>
      <c r="F45" s="523">
        <f t="shared" si="21"/>
        <v>848072.80216235481</v>
      </c>
      <c r="G45" s="524">
        <f t="shared" si="22"/>
        <v>160327.26956058189</v>
      </c>
      <c r="H45" s="491">
        <f t="shared" si="23"/>
        <v>160327.26956058189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848072.80216235481</v>
      </c>
      <c r="E46" s="522">
        <f>IF(+I14&lt;F45,I14,D46)</f>
        <v>55470.137209302331</v>
      </c>
      <c r="F46" s="523">
        <f t="shared" si="21"/>
        <v>792602.66495305253</v>
      </c>
      <c r="G46" s="524">
        <f t="shared" si="22"/>
        <v>153686.04182897267</v>
      </c>
      <c r="H46" s="491">
        <f t="shared" si="23"/>
        <v>153686.04182897267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792602.66495305253</v>
      </c>
      <c r="E47" s="522">
        <f>IF(+I14&lt;F46,I14,D47)</f>
        <v>55470.137209302331</v>
      </c>
      <c r="F47" s="523">
        <f t="shared" si="21"/>
        <v>737132.52774375025</v>
      </c>
      <c r="G47" s="524">
        <f t="shared" si="22"/>
        <v>147044.81409736347</v>
      </c>
      <c r="H47" s="491">
        <f t="shared" si="23"/>
        <v>147044.81409736347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737132.52774375025</v>
      </c>
      <c r="E48" s="522">
        <f>IF(+I14&lt;F47,I14,D48)</f>
        <v>55470.137209302331</v>
      </c>
      <c r="F48" s="523">
        <f t="shared" si="21"/>
        <v>681662.39053444797</v>
      </c>
      <c r="G48" s="524">
        <f t="shared" si="22"/>
        <v>140403.58636575428</v>
      </c>
      <c r="H48" s="491">
        <f t="shared" si="23"/>
        <v>140403.58636575428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681662.39053444797</v>
      </c>
      <c r="E49" s="522">
        <f>IF(+I14&lt;F48,I14,D49)</f>
        <v>55470.137209302331</v>
      </c>
      <c r="F49" s="523">
        <f t="shared" si="21"/>
        <v>626192.25332514569</v>
      </c>
      <c r="G49" s="524">
        <f t="shared" ref="G49:G72" si="24">+I$12*((D49+F49)/2)+E49</f>
        <v>133762.35863414509</v>
      </c>
      <c r="H49" s="491">
        <f t="shared" ref="H49:H72" si="25">+I$13*((D49+F49)/2)+E49</f>
        <v>133762.35863414509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626192.25332514569</v>
      </c>
      <c r="E50" s="522">
        <f>IF(+I14&lt;F49,I14,D50)</f>
        <v>55470.137209302331</v>
      </c>
      <c r="F50" s="523">
        <f t="shared" si="21"/>
        <v>570722.11611584341</v>
      </c>
      <c r="G50" s="524">
        <f t="shared" si="24"/>
        <v>127121.13090253589</v>
      </c>
      <c r="H50" s="491">
        <f t="shared" si="25"/>
        <v>127121.13090253589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570722.11611584341</v>
      </c>
      <c r="E51" s="522">
        <f>IF(+I14&lt;F50,I14,D51)</f>
        <v>55470.137209302331</v>
      </c>
      <c r="F51" s="523">
        <f t="shared" si="21"/>
        <v>515251.97890654107</v>
      </c>
      <c r="G51" s="524">
        <f t="shared" si="24"/>
        <v>120479.90317092667</v>
      </c>
      <c r="H51" s="491">
        <f t="shared" si="25"/>
        <v>120479.90317092667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515251.97890654107</v>
      </c>
      <c r="E52" s="522">
        <f>IF(+I14&lt;F51,I14,D52)</f>
        <v>55470.137209302331</v>
      </c>
      <c r="F52" s="523">
        <f t="shared" si="21"/>
        <v>459781.84169723873</v>
      </c>
      <c r="G52" s="524">
        <f t="shared" si="24"/>
        <v>113838.67543931748</v>
      </c>
      <c r="H52" s="491">
        <f t="shared" si="25"/>
        <v>113838.67543931748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459781.84169723873</v>
      </c>
      <c r="E53" s="522">
        <f>IF(+I14&lt;F52,I14,D53)</f>
        <v>55470.137209302331</v>
      </c>
      <c r="F53" s="523">
        <f t="shared" si="21"/>
        <v>404311.7044879364</v>
      </c>
      <c r="G53" s="524">
        <f t="shared" si="24"/>
        <v>107197.44770770827</v>
      </c>
      <c r="H53" s="491">
        <f t="shared" si="25"/>
        <v>107197.44770770827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404311.7044879364</v>
      </c>
      <c r="E54" s="522">
        <f>IF(+I14&lt;F53,I14,D54)</f>
        <v>55470.137209302331</v>
      </c>
      <c r="F54" s="523">
        <f t="shared" si="21"/>
        <v>348841.56727863406</v>
      </c>
      <c r="G54" s="524">
        <f t="shared" si="24"/>
        <v>100556.21997609906</v>
      </c>
      <c r="H54" s="491">
        <f t="shared" si="25"/>
        <v>100556.21997609906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348841.56727863406</v>
      </c>
      <c r="E55" s="522">
        <f>IF(+I14&lt;F54,I14,D55)</f>
        <v>55470.137209302331</v>
      </c>
      <c r="F55" s="523">
        <f t="shared" si="21"/>
        <v>293371.43006933172</v>
      </c>
      <c r="G55" s="524">
        <f t="shared" si="24"/>
        <v>93914.992244489855</v>
      </c>
      <c r="H55" s="491">
        <f t="shared" si="25"/>
        <v>93914.992244489855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293371.43006933172</v>
      </c>
      <c r="E56" s="522">
        <f>IF(+I14&lt;F55,I14,D56)</f>
        <v>55470.137209302331</v>
      </c>
      <c r="F56" s="523">
        <f t="shared" si="21"/>
        <v>237901.29286002938</v>
      </c>
      <c r="G56" s="524">
        <f t="shared" si="24"/>
        <v>87273.764512880647</v>
      </c>
      <c r="H56" s="491">
        <f t="shared" si="25"/>
        <v>87273.764512880647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237901.29286002938</v>
      </c>
      <c r="E57" s="522">
        <f>IF(+I14&lt;F56,I14,D57)</f>
        <v>55470.137209302331</v>
      </c>
      <c r="F57" s="523">
        <f t="shared" si="21"/>
        <v>182431.15565072704</v>
      </c>
      <c r="G57" s="524">
        <f t="shared" si="24"/>
        <v>80632.536781271439</v>
      </c>
      <c r="H57" s="491">
        <f t="shared" si="25"/>
        <v>80632.536781271439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182431.15565072704</v>
      </c>
      <c r="E58" s="522">
        <f>IF(+I14&lt;F57,I14,D58)</f>
        <v>55470.137209302331</v>
      </c>
      <c r="F58" s="523">
        <f t="shared" si="21"/>
        <v>126961.01844142471</v>
      </c>
      <c r="G58" s="524">
        <f t="shared" si="24"/>
        <v>73991.309049662232</v>
      </c>
      <c r="H58" s="491">
        <f t="shared" si="25"/>
        <v>73991.309049662232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126961.01844142471</v>
      </c>
      <c r="E59" s="522">
        <f>IF(+I14&lt;F58,I14,D59)</f>
        <v>55470.137209302331</v>
      </c>
      <c r="F59" s="523">
        <f t="shared" si="21"/>
        <v>71490.881232122367</v>
      </c>
      <c r="G59" s="524">
        <f t="shared" si="24"/>
        <v>67350.081318053039</v>
      </c>
      <c r="H59" s="491">
        <f t="shared" si="25"/>
        <v>67350.081318053039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71490.881232122367</v>
      </c>
      <c r="E60" s="522">
        <f>IF(+I14&lt;F59,I14,D60)</f>
        <v>55470.137209302331</v>
      </c>
      <c r="F60" s="523">
        <f t="shared" si="21"/>
        <v>16020.744022820036</v>
      </c>
      <c r="G60" s="524">
        <f t="shared" si="24"/>
        <v>60708.853586443824</v>
      </c>
      <c r="H60" s="491">
        <f t="shared" si="25"/>
        <v>60708.853586443824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16020.744022820036</v>
      </c>
      <c r="E61" s="522">
        <f>IF(+I14&lt;F60,I14,D61)</f>
        <v>16020.744022820036</v>
      </c>
      <c r="F61" s="523">
        <f t="shared" si="21"/>
        <v>0</v>
      </c>
      <c r="G61" s="526">
        <f t="shared" si="24"/>
        <v>16979.795278488484</v>
      </c>
      <c r="H61" s="491">
        <f t="shared" si="25"/>
        <v>16979.795278488484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4"/>
        <v>0</v>
      </c>
      <c r="H62" s="491">
        <f t="shared" si="2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4"/>
        <v>0</v>
      </c>
      <c r="H63" s="491">
        <f t="shared" si="2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4"/>
        <v>0</v>
      </c>
      <c r="H64" s="491">
        <f t="shared" si="2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4"/>
        <v>0</v>
      </c>
      <c r="H65" s="491">
        <f t="shared" si="2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4"/>
        <v>0</v>
      </c>
      <c r="H66" s="491">
        <f t="shared" si="2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4"/>
        <v>0</v>
      </c>
      <c r="H67" s="491">
        <f t="shared" si="2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4"/>
        <v>0</v>
      </c>
      <c r="H68" s="491">
        <f t="shared" si="2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4"/>
        <v>0</v>
      </c>
      <c r="H69" s="491">
        <f t="shared" si="2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4"/>
        <v>0</v>
      </c>
      <c r="H70" s="491">
        <f t="shared" si="2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4"/>
        <v>0</v>
      </c>
      <c r="H71" s="491">
        <f t="shared" si="2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4"/>
        <v>0</v>
      </c>
      <c r="H72" s="471">
        <f t="shared" si="2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2385215.9</v>
      </c>
      <c r="F73" s="375"/>
      <c r="G73" s="375">
        <f>SUM(G17:G72)</f>
        <v>8544409.627209682</v>
      </c>
      <c r="H73" s="375">
        <f>SUM(H17:H72)</f>
        <v>8544409.627209682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321515.02646129701</v>
      </c>
      <c r="N87" s="546">
        <f>IF(J92&lt;D11,0,VLOOKUP(J92,C17:O72,11))</f>
        <v>321515.02646129701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309500.15562021214</v>
      </c>
      <c r="N88" s="550">
        <f>IF(J92&lt;D11,0,VLOOKUP(J92,C99:P154,7))</f>
        <v>309500.15562021214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-12014.870841084863</v>
      </c>
      <c r="N89" s="555">
        <f>+N88-N87</f>
        <v>-12014.870841084863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54209.454545454544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26">+I99-H99</f>
        <v>0</v>
      </c>
      <c r="K99" s="514"/>
      <c r="L99" s="512">
        <f>+H99</f>
        <v>148292.66067911699</v>
      </c>
      <c r="M99" s="513">
        <f t="shared" ref="M99:M130" si="27">IF(L99&lt;&gt;0,+H99-L99,0)</f>
        <v>0</v>
      </c>
      <c r="N99" s="512">
        <f>+I99</f>
        <v>148292.66067911699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26"/>
        <v>0</v>
      </c>
      <c r="K100" s="514"/>
      <c r="L100" s="655">
        <f>+H100</f>
        <v>305185.55137142731</v>
      </c>
      <c r="M100" s="514">
        <f t="shared" si="27"/>
        <v>0</v>
      </c>
      <c r="N100" s="655">
        <f>+I100</f>
        <v>305185.55137142731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26"/>
        <v>0</v>
      </c>
      <c r="K101" s="514"/>
      <c r="L101" s="655">
        <f>+H101</f>
        <v>301234.14696485514</v>
      </c>
      <c r="M101" s="514">
        <f t="shared" ref="M101:M102" si="31">IF(L101&lt;&gt;0,+H101-L101,0)</f>
        <v>0</v>
      </c>
      <c r="N101" s="655">
        <f>+I101</f>
        <v>301234.14696485514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26"/>
        <v>0</v>
      </c>
      <c r="K102" s="514"/>
      <c r="L102" s="655">
        <f>+H102</f>
        <v>297741.11088977935</v>
      </c>
      <c r="M102" s="514">
        <f t="shared" si="31"/>
        <v>0</v>
      </c>
      <c r="N102" s="655">
        <f>+I102</f>
        <v>297741.11088977935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2211463.9140365445</v>
      </c>
      <c r="E103" s="630">
        <v>58176</v>
      </c>
      <c r="F103" s="631">
        <v>2153287.9140365445</v>
      </c>
      <c r="G103" s="631">
        <v>2182375.9140365445</v>
      </c>
      <c r="H103" s="633">
        <v>305906.71353430621</v>
      </c>
      <c r="I103" s="634">
        <v>305906.71353430621</v>
      </c>
      <c r="J103" s="514">
        <f t="shared" si="26"/>
        <v>0</v>
      </c>
      <c r="K103" s="514"/>
      <c r="L103" s="655">
        <f>+H103</f>
        <v>305906.71353430621</v>
      </c>
      <c r="M103" s="514">
        <f t="shared" ref="M103" si="32">IF(L103&lt;&gt;0,+H103-L103,0)</f>
        <v>0</v>
      </c>
      <c r="N103" s="655">
        <f>+I103</f>
        <v>305906.71353430621</v>
      </c>
      <c r="O103" s="514">
        <f t="shared" ref="O103" si="33">IF(N103&lt;&gt;0,+I103-N103,0)</f>
        <v>0</v>
      </c>
      <c r="P103" s="514">
        <f t="shared" ref="P103" si="34">+O103-M103</f>
        <v>0</v>
      </c>
    </row>
    <row r="104" spans="1:16" ht="13">
      <c r="B104" s="195" t="str">
        <f t="shared" si="30"/>
        <v/>
      </c>
      <c r="C104" s="669">
        <f>IF(D93="","-",+C103+1)</f>
        <v>2022</v>
      </c>
      <c r="D104" s="374">
        <v>2153287.9140365445</v>
      </c>
      <c r="E104" s="522">
        <v>56790.857142857145</v>
      </c>
      <c r="F104" s="523">
        <v>2096497.0568936875</v>
      </c>
      <c r="G104" s="523">
        <v>2124892.4854651159</v>
      </c>
      <c r="H104" s="526">
        <v>306376.14518261742</v>
      </c>
      <c r="I104" s="577">
        <v>306376.14518261742</v>
      </c>
      <c r="J104" s="514">
        <f t="shared" si="26"/>
        <v>0</v>
      </c>
      <c r="K104" s="514"/>
      <c r="L104" s="525"/>
      <c r="M104" s="514">
        <f t="shared" si="27"/>
        <v>0</v>
      </c>
      <c r="N104" s="525"/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30"/>
        <v/>
      </c>
      <c r="C105" s="507">
        <f>IF(D93="","-",+C104+1)</f>
        <v>2023</v>
      </c>
      <c r="D105" s="374">
        <f>IF(F104+SUM(E$99:E104)=D$92,F104,D$92-SUM(E$99:E104))</f>
        <v>2096497.0568936875</v>
      </c>
      <c r="E105" s="522">
        <f>IF(+J96&lt;F104,J96,D105)</f>
        <v>54209.454545454544</v>
      </c>
      <c r="F105" s="523">
        <f t="shared" ref="F105:F130" si="35">+D105-E105</f>
        <v>2042287.6023482329</v>
      </c>
      <c r="G105" s="523">
        <f t="shared" ref="G105:G130" si="36">+(F105+D105)/2</f>
        <v>2069392.3296209602</v>
      </c>
      <c r="H105" s="526">
        <f t="shared" ref="H105:H154" si="37">+J$94*G105+E105</f>
        <v>309500.15562021214</v>
      </c>
      <c r="I105" s="577">
        <f t="shared" ref="I105:I154" si="38">+J$95*G105+E105</f>
        <v>309500.15562021214</v>
      </c>
      <c r="J105" s="514">
        <f t="shared" si="26"/>
        <v>0</v>
      </c>
      <c r="K105" s="514"/>
      <c r="L105" s="525"/>
      <c r="M105" s="514">
        <f t="shared" si="27"/>
        <v>0</v>
      </c>
      <c r="N105" s="525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2042287.6023482329</v>
      </c>
      <c r="E106" s="522">
        <f>IF(+J96&lt;F105,J96,D106)</f>
        <v>54209.454545454544</v>
      </c>
      <c r="F106" s="523">
        <f t="shared" si="35"/>
        <v>1988078.1478027783</v>
      </c>
      <c r="G106" s="523">
        <f t="shared" si="36"/>
        <v>2015182.8750755056</v>
      </c>
      <c r="H106" s="526">
        <f t="shared" si="37"/>
        <v>302812.60321282299</v>
      </c>
      <c r="I106" s="577">
        <f t="shared" si="38"/>
        <v>302812.60321282299</v>
      </c>
      <c r="J106" s="514">
        <f t="shared" si="26"/>
        <v>0</v>
      </c>
      <c r="K106" s="514"/>
      <c r="L106" s="525"/>
      <c r="M106" s="514">
        <f t="shared" si="27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1988078.1478027783</v>
      </c>
      <c r="E107" s="522">
        <f>IF(+J96&lt;F106,J96,D107)</f>
        <v>54209.454545454544</v>
      </c>
      <c r="F107" s="523">
        <f t="shared" si="35"/>
        <v>1933868.6932573237</v>
      </c>
      <c r="G107" s="523">
        <f t="shared" si="36"/>
        <v>1960973.420530051</v>
      </c>
      <c r="H107" s="526">
        <f t="shared" si="37"/>
        <v>296125.05080543383</v>
      </c>
      <c r="I107" s="577">
        <f t="shared" si="38"/>
        <v>296125.05080543383</v>
      </c>
      <c r="J107" s="514">
        <f t="shared" si="26"/>
        <v>0</v>
      </c>
      <c r="K107" s="514"/>
      <c r="L107" s="525"/>
      <c r="M107" s="514">
        <f t="shared" si="27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1933868.6932573237</v>
      </c>
      <c r="E108" s="522">
        <f>IF(+J96&lt;F107,J96,D108)</f>
        <v>54209.454545454544</v>
      </c>
      <c r="F108" s="523">
        <f t="shared" si="35"/>
        <v>1879659.2387118691</v>
      </c>
      <c r="G108" s="523">
        <f t="shared" si="36"/>
        <v>1906763.9659845964</v>
      </c>
      <c r="H108" s="526">
        <f t="shared" si="37"/>
        <v>289437.49839804467</v>
      </c>
      <c r="I108" s="577">
        <f t="shared" si="38"/>
        <v>289437.49839804467</v>
      </c>
      <c r="J108" s="514">
        <f t="shared" si="26"/>
        <v>0</v>
      </c>
      <c r="K108" s="514"/>
      <c r="L108" s="525"/>
      <c r="M108" s="514">
        <f t="shared" si="27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1879659.2387118691</v>
      </c>
      <c r="E109" s="522">
        <f>IF(+J96&lt;F108,J96,D109)</f>
        <v>54209.454545454544</v>
      </c>
      <c r="F109" s="523">
        <f t="shared" si="35"/>
        <v>1825449.7841664145</v>
      </c>
      <c r="G109" s="523">
        <f t="shared" si="36"/>
        <v>1852554.5114391418</v>
      </c>
      <c r="H109" s="526">
        <f t="shared" si="37"/>
        <v>282749.94599065551</v>
      </c>
      <c r="I109" s="577">
        <f t="shared" si="38"/>
        <v>282749.94599065551</v>
      </c>
      <c r="J109" s="514">
        <f t="shared" si="26"/>
        <v>0</v>
      </c>
      <c r="K109" s="514"/>
      <c r="L109" s="525"/>
      <c r="M109" s="514">
        <f t="shared" si="27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1825449.7841664145</v>
      </c>
      <c r="E110" s="522">
        <f>IF(+J96&lt;F109,J96,D110)</f>
        <v>54209.454545454544</v>
      </c>
      <c r="F110" s="523">
        <f t="shared" si="35"/>
        <v>1771240.3296209599</v>
      </c>
      <c r="G110" s="523">
        <f t="shared" si="36"/>
        <v>1798345.0568936872</v>
      </c>
      <c r="H110" s="526">
        <f t="shared" si="37"/>
        <v>276062.39358326636</v>
      </c>
      <c r="I110" s="577">
        <f t="shared" si="38"/>
        <v>276062.39358326636</v>
      </c>
      <c r="J110" s="514">
        <f t="shared" si="26"/>
        <v>0</v>
      </c>
      <c r="K110" s="514"/>
      <c r="L110" s="525"/>
      <c r="M110" s="514">
        <f t="shared" si="27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1771240.3296209599</v>
      </c>
      <c r="E111" s="522">
        <f>IF(+J96&lt;F110,J96,D111)</f>
        <v>54209.454545454544</v>
      </c>
      <c r="F111" s="523">
        <f t="shared" si="35"/>
        <v>1717030.8750755053</v>
      </c>
      <c r="G111" s="523">
        <f t="shared" si="36"/>
        <v>1744135.6023482326</v>
      </c>
      <c r="H111" s="526">
        <f t="shared" si="37"/>
        <v>269374.84117587726</v>
      </c>
      <c r="I111" s="577">
        <f t="shared" si="38"/>
        <v>269374.84117587726</v>
      </c>
      <c r="J111" s="514">
        <f t="shared" si="26"/>
        <v>0</v>
      </c>
      <c r="K111" s="514"/>
      <c r="L111" s="525"/>
      <c r="M111" s="514">
        <f t="shared" si="27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1717030.8750755053</v>
      </c>
      <c r="E112" s="522">
        <f>IF(+J96&lt;F111,J96,D112)</f>
        <v>54209.454545454544</v>
      </c>
      <c r="F112" s="523">
        <f t="shared" si="35"/>
        <v>1662821.4205300508</v>
      </c>
      <c r="G112" s="523">
        <f t="shared" si="36"/>
        <v>1689926.1478027781</v>
      </c>
      <c r="H112" s="526">
        <f t="shared" si="37"/>
        <v>262687.2887684881</v>
      </c>
      <c r="I112" s="577">
        <f t="shared" si="38"/>
        <v>262687.2887684881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1662821.4205300508</v>
      </c>
      <c r="E113" s="522">
        <f>IF(+J96&lt;F112,J96,D113)</f>
        <v>54209.454545454544</v>
      </c>
      <c r="F113" s="523">
        <f t="shared" si="35"/>
        <v>1608611.9659845962</v>
      </c>
      <c r="G113" s="523">
        <f t="shared" si="36"/>
        <v>1635716.6932573235</v>
      </c>
      <c r="H113" s="526">
        <f t="shared" si="37"/>
        <v>255999.73636109894</v>
      </c>
      <c r="I113" s="577">
        <f t="shared" si="38"/>
        <v>255999.73636109894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1608611.9659845962</v>
      </c>
      <c r="E114" s="522">
        <f>IF(+J96&lt;F113,J96,D114)</f>
        <v>54209.454545454544</v>
      </c>
      <c r="F114" s="523">
        <f t="shared" si="35"/>
        <v>1554402.5114391416</v>
      </c>
      <c r="G114" s="523">
        <f t="shared" si="36"/>
        <v>1581507.2387118689</v>
      </c>
      <c r="H114" s="526">
        <f t="shared" si="37"/>
        <v>249312.18395370978</v>
      </c>
      <c r="I114" s="577">
        <f t="shared" si="38"/>
        <v>249312.18395370978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1554402.5114391416</v>
      </c>
      <c r="E115" s="522">
        <f>IF(+J96&lt;F114,J96,D115)</f>
        <v>54209.454545454544</v>
      </c>
      <c r="F115" s="523">
        <f t="shared" si="35"/>
        <v>1500193.056893687</v>
      </c>
      <c r="G115" s="523">
        <f t="shared" si="36"/>
        <v>1527297.7841664143</v>
      </c>
      <c r="H115" s="526">
        <f t="shared" si="37"/>
        <v>242624.63154632063</v>
      </c>
      <c r="I115" s="577">
        <f t="shared" si="38"/>
        <v>242624.63154632063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1500193.056893687</v>
      </c>
      <c r="E116" s="522">
        <f>IF(+J96&lt;F115,J96,D116)</f>
        <v>54209.454545454544</v>
      </c>
      <c r="F116" s="523">
        <f t="shared" si="35"/>
        <v>1445983.6023482324</v>
      </c>
      <c r="G116" s="523">
        <f t="shared" si="36"/>
        <v>1473088.3296209597</v>
      </c>
      <c r="H116" s="526">
        <f t="shared" si="37"/>
        <v>235937.07913893147</v>
      </c>
      <c r="I116" s="577">
        <f t="shared" si="38"/>
        <v>235937.07913893147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1445983.6023482324</v>
      </c>
      <c r="E117" s="522">
        <f>IF(+J96&lt;F116,J96,D117)</f>
        <v>54209.454545454544</v>
      </c>
      <c r="F117" s="523">
        <f t="shared" si="35"/>
        <v>1391774.1478027778</v>
      </c>
      <c r="G117" s="523">
        <f t="shared" si="36"/>
        <v>1418878.8750755051</v>
      </c>
      <c r="H117" s="526">
        <f t="shared" si="37"/>
        <v>229249.52673154231</v>
      </c>
      <c r="I117" s="577">
        <f t="shared" si="38"/>
        <v>229249.52673154231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1391774.1478027778</v>
      </c>
      <c r="E118" s="522">
        <f>IF(+J96&lt;F117,J96,D118)</f>
        <v>54209.454545454544</v>
      </c>
      <c r="F118" s="523">
        <f t="shared" si="35"/>
        <v>1337564.6932573232</v>
      </c>
      <c r="G118" s="523">
        <f t="shared" si="36"/>
        <v>1364669.4205300505</v>
      </c>
      <c r="H118" s="526">
        <f t="shared" si="37"/>
        <v>222561.97432415315</v>
      </c>
      <c r="I118" s="577">
        <f t="shared" si="38"/>
        <v>222561.97432415315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1337564.6932573232</v>
      </c>
      <c r="E119" s="522">
        <f>IF(+J96&lt;F118,J96,D119)</f>
        <v>54209.454545454544</v>
      </c>
      <c r="F119" s="523">
        <f t="shared" si="35"/>
        <v>1283355.2387118686</v>
      </c>
      <c r="G119" s="523">
        <f t="shared" si="36"/>
        <v>1310459.9659845959</v>
      </c>
      <c r="H119" s="526">
        <f t="shared" si="37"/>
        <v>215874.421916764</v>
      </c>
      <c r="I119" s="577">
        <f t="shared" si="38"/>
        <v>215874.421916764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1283355.2387118686</v>
      </c>
      <c r="E120" s="522">
        <f>IF(+J96&lt;F119,J96,D120)</f>
        <v>54209.454545454544</v>
      </c>
      <c r="F120" s="523">
        <f t="shared" si="35"/>
        <v>1229145.7841664141</v>
      </c>
      <c r="G120" s="523">
        <f t="shared" si="36"/>
        <v>1256250.5114391414</v>
      </c>
      <c r="H120" s="526">
        <f t="shared" si="37"/>
        <v>209186.86950937484</v>
      </c>
      <c r="I120" s="577">
        <f t="shared" si="38"/>
        <v>209186.86950937484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1229145.7841664141</v>
      </c>
      <c r="E121" s="522">
        <f>IF(+J96&lt;F120,J96,D121)</f>
        <v>54209.454545454544</v>
      </c>
      <c r="F121" s="523">
        <f t="shared" si="35"/>
        <v>1174936.3296209595</v>
      </c>
      <c r="G121" s="523">
        <f t="shared" si="36"/>
        <v>1202041.0568936868</v>
      </c>
      <c r="H121" s="526">
        <f t="shared" si="37"/>
        <v>202499.31710198568</v>
      </c>
      <c r="I121" s="577">
        <f t="shared" si="38"/>
        <v>202499.31710198568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1174936.3296209595</v>
      </c>
      <c r="E122" s="522">
        <f>IF(+J96&lt;F121,J96,D122)</f>
        <v>54209.454545454544</v>
      </c>
      <c r="F122" s="523">
        <f t="shared" si="35"/>
        <v>1120726.8750755049</v>
      </c>
      <c r="G122" s="523">
        <f t="shared" si="36"/>
        <v>1147831.6023482322</v>
      </c>
      <c r="H122" s="526">
        <f t="shared" si="37"/>
        <v>195811.76469459652</v>
      </c>
      <c r="I122" s="577">
        <f t="shared" si="38"/>
        <v>195811.76469459652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1120726.8750755049</v>
      </c>
      <c r="E123" s="522">
        <f>IF(+J96&lt;F122,J96,D123)</f>
        <v>54209.454545454544</v>
      </c>
      <c r="F123" s="523">
        <f t="shared" si="35"/>
        <v>1066517.4205300503</v>
      </c>
      <c r="G123" s="523">
        <f t="shared" si="36"/>
        <v>1093622.1478027776</v>
      </c>
      <c r="H123" s="526">
        <f t="shared" si="37"/>
        <v>189124.21228720737</v>
      </c>
      <c r="I123" s="577">
        <f t="shared" si="38"/>
        <v>189124.21228720737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1066517.4205300503</v>
      </c>
      <c r="E124" s="522">
        <f>IF(+J96&lt;F123,J96,D124)</f>
        <v>54209.454545454544</v>
      </c>
      <c r="F124" s="523">
        <f t="shared" si="35"/>
        <v>1012307.9659845957</v>
      </c>
      <c r="G124" s="523">
        <f t="shared" si="36"/>
        <v>1039412.693257323</v>
      </c>
      <c r="H124" s="526">
        <f t="shared" si="37"/>
        <v>182436.65987981818</v>
      </c>
      <c r="I124" s="577">
        <f t="shared" si="38"/>
        <v>182436.65987981818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1012307.9659845957</v>
      </c>
      <c r="E125" s="522">
        <f>IF(+J96&lt;F124,J96,D125)</f>
        <v>54209.454545454544</v>
      </c>
      <c r="F125" s="523">
        <f t="shared" si="35"/>
        <v>958098.51143914112</v>
      </c>
      <c r="G125" s="523">
        <f t="shared" si="36"/>
        <v>985203.23871186841</v>
      </c>
      <c r="H125" s="526">
        <f t="shared" si="37"/>
        <v>175749.10747242902</v>
      </c>
      <c r="I125" s="577">
        <f t="shared" si="38"/>
        <v>175749.10747242902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958098.51143914112</v>
      </c>
      <c r="E126" s="522">
        <f>IF(+J96&lt;F125,J96,D126)</f>
        <v>54209.454545454544</v>
      </c>
      <c r="F126" s="523">
        <f t="shared" si="35"/>
        <v>903889.05689368653</v>
      </c>
      <c r="G126" s="523">
        <f t="shared" si="36"/>
        <v>930993.78416641383</v>
      </c>
      <c r="H126" s="526">
        <f t="shared" si="37"/>
        <v>169061.55506503987</v>
      </c>
      <c r="I126" s="577">
        <f t="shared" si="38"/>
        <v>169061.55506503987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903889.05689368653</v>
      </c>
      <c r="E127" s="522">
        <f>IF(+J96&lt;F126,J96,D127)</f>
        <v>54209.454545454544</v>
      </c>
      <c r="F127" s="523">
        <f t="shared" si="35"/>
        <v>849679.60234823194</v>
      </c>
      <c r="G127" s="523">
        <f t="shared" si="36"/>
        <v>876784.32962095924</v>
      </c>
      <c r="H127" s="526">
        <f t="shared" si="37"/>
        <v>162374.00265765071</v>
      </c>
      <c r="I127" s="577">
        <f t="shared" si="38"/>
        <v>162374.00265765071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849679.60234823194</v>
      </c>
      <c r="E128" s="522">
        <f>IF(+J96&lt;F127,J96,D128)</f>
        <v>54209.454545454544</v>
      </c>
      <c r="F128" s="523">
        <f t="shared" si="35"/>
        <v>795470.14780277736</v>
      </c>
      <c r="G128" s="523">
        <f t="shared" si="36"/>
        <v>822574.87507550465</v>
      </c>
      <c r="H128" s="526">
        <f t="shared" si="37"/>
        <v>155686.45025026155</v>
      </c>
      <c r="I128" s="577">
        <f t="shared" si="38"/>
        <v>155686.45025026155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795470.14780277736</v>
      </c>
      <c r="E129" s="522">
        <f>IF(+J96&lt;F128,J96,D129)</f>
        <v>54209.454545454544</v>
      </c>
      <c r="F129" s="523">
        <f t="shared" si="35"/>
        <v>741260.69325732277</v>
      </c>
      <c r="G129" s="523">
        <f t="shared" si="36"/>
        <v>768365.42053005006</v>
      </c>
      <c r="H129" s="526">
        <f t="shared" si="37"/>
        <v>148998.89784287242</v>
      </c>
      <c r="I129" s="577">
        <f t="shared" si="38"/>
        <v>148998.89784287242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741260.69325732277</v>
      </c>
      <c r="E130" s="522">
        <f>IF(+J96&lt;F129,J96,D130)</f>
        <v>54209.454545454544</v>
      </c>
      <c r="F130" s="523">
        <f t="shared" si="35"/>
        <v>687051.23871186818</v>
      </c>
      <c r="G130" s="523">
        <f t="shared" si="36"/>
        <v>714155.96598459547</v>
      </c>
      <c r="H130" s="526">
        <f t="shared" si="37"/>
        <v>142311.34543548326</v>
      </c>
      <c r="I130" s="577">
        <f t="shared" si="38"/>
        <v>142311.34543548326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687051.23871186818</v>
      </c>
      <c r="E131" s="522">
        <f>IF(+J96&lt;F130,J96,D131)</f>
        <v>54209.454545454544</v>
      </c>
      <c r="F131" s="523">
        <f t="shared" ref="F131:F154" si="39">+D131-E131</f>
        <v>632841.78416641359</v>
      </c>
      <c r="G131" s="523">
        <f t="shared" ref="G131:G154" si="40">+(F131+D131)/2</f>
        <v>659946.51143914089</v>
      </c>
      <c r="H131" s="526">
        <f t="shared" si="37"/>
        <v>135623.79302809411</v>
      </c>
      <c r="I131" s="577">
        <f t="shared" si="38"/>
        <v>135623.79302809411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632841.78416641359</v>
      </c>
      <c r="E132" s="522">
        <f>IF(+J96&lt;F131,J96,D132)</f>
        <v>54209.454545454544</v>
      </c>
      <c r="F132" s="523">
        <f t="shared" si="39"/>
        <v>578632.329620959</v>
      </c>
      <c r="G132" s="523">
        <f t="shared" si="40"/>
        <v>605737.0568936863</v>
      </c>
      <c r="H132" s="526">
        <f t="shared" si="37"/>
        <v>128936.24062070494</v>
      </c>
      <c r="I132" s="577">
        <f t="shared" si="38"/>
        <v>128936.24062070494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578632.329620959</v>
      </c>
      <c r="E133" s="522">
        <f>IF(+J96&lt;F132,J96,D133)</f>
        <v>54209.454545454544</v>
      </c>
      <c r="F133" s="523">
        <f t="shared" si="39"/>
        <v>524422.87507550442</v>
      </c>
      <c r="G133" s="523">
        <f t="shared" si="40"/>
        <v>551527.60234823171</v>
      </c>
      <c r="H133" s="526">
        <f t="shared" si="37"/>
        <v>122248.68821331578</v>
      </c>
      <c r="I133" s="577">
        <f t="shared" si="38"/>
        <v>122248.68821331578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524422.87507550442</v>
      </c>
      <c r="E134" s="522">
        <f>IF(+J96&lt;F133,J96,D134)</f>
        <v>54209.454545454544</v>
      </c>
      <c r="F134" s="523">
        <f t="shared" si="39"/>
        <v>470213.42053004989</v>
      </c>
      <c r="G134" s="523">
        <f t="shared" si="40"/>
        <v>497318.14780277712</v>
      </c>
      <c r="H134" s="526">
        <f t="shared" si="37"/>
        <v>115561.13580592661</v>
      </c>
      <c r="I134" s="577">
        <f t="shared" si="38"/>
        <v>115561.13580592661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470213.42053004989</v>
      </c>
      <c r="E135" s="522">
        <f>IF(+J96&lt;F134,J96,D135)</f>
        <v>54209.454545454544</v>
      </c>
      <c r="F135" s="523">
        <f t="shared" si="39"/>
        <v>416003.96598459536</v>
      </c>
      <c r="G135" s="523">
        <f t="shared" si="40"/>
        <v>443108.69325732265</v>
      </c>
      <c r="H135" s="526">
        <f t="shared" si="37"/>
        <v>108873.58339853748</v>
      </c>
      <c r="I135" s="577">
        <f t="shared" si="38"/>
        <v>108873.58339853748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416003.96598459536</v>
      </c>
      <c r="E136" s="522">
        <f>IF(+J96&lt;F135,J96,D136)</f>
        <v>54209.454545454544</v>
      </c>
      <c r="F136" s="523">
        <f t="shared" si="39"/>
        <v>361794.51143914083</v>
      </c>
      <c r="G136" s="523">
        <f t="shared" si="40"/>
        <v>388899.23871186806</v>
      </c>
      <c r="H136" s="526">
        <f t="shared" si="37"/>
        <v>102186.03099114832</v>
      </c>
      <c r="I136" s="577">
        <f t="shared" si="38"/>
        <v>102186.03099114832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361794.51143914083</v>
      </c>
      <c r="E137" s="522">
        <f>IF(+J96&lt;F136,J96,D137)</f>
        <v>54209.454545454544</v>
      </c>
      <c r="F137" s="523">
        <f t="shared" si="39"/>
        <v>307585.0568936863</v>
      </c>
      <c r="G137" s="523">
        <f t="shared" si="40"/>
        <v>334689.78416641359</v>
      </c>
      <c r="H137" s="526">
        <f t="shared" si="37"/>
        <v>95498.478583759163</v>
      </c>
      <c r="I137" s="577">
        <f t="shared" si="38"/>
        <v>95498.478583759163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307585.0568936863</v>
      </c>
      <c r="E138" s="522">
        <f>IF(+J96&lt;F137,J96,D138)</f>
        <v>54209.454545454544</v>
      </c>
      <c r="F138" s="523">
        <f t="shared" si="39"/>
        <v>253375.60234823177</v>
      </c>
      <c r="G138" s="523">
        <f t="shared" si="40"/>
        <v>280480.329620959</v>
      </c>
      <c r="H138" s="526">
        <f t="shared" si="37"/>
        <v>88810.926176370005</v>
      </c>
      <c r="I138" s="577">
        <f t="shared" si="38"/>
        <v>88810.926176370005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253375.60234823177</v>
      </c>
      <c r="E139" s="522">
        <f>IF(+J96&lt;F138,J96,D139)</f>
        <v>54209.454545454544</v>
      </c>
      <c r="F139" s="523">
        <f t="shared" si="39"/>
        <v>199166.14780277724</v>
      </c>
      <c r="G139" s="523">
        <f t="shared" si="40"/>
        <v>226270.8750755045</v>
      </c>
      <c r="H139" s="526">
        <f t="shared" si="37"/>
        <v>82123.373768980877</v>
      </c>
      <c r="I139" s="577">
        <f t="shared" si="38"/>
        <v>82123.373768980877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199166.14780277724</v>
      </c>
      <c r="E140" s="522">
        <f>IF(+J96&lt;F139,J96,D140)</f>
        <v>54209.454545454544</v>
      </c>
      <c r="F140" s="523">
        <f t="shared" si="39"/>
        <v>144956.69325732271</v>
      </c>
      <c r="G140" s="523">
        <f t="shared" si="40"/>
        <v>172061.42053004997</v>
      </c>
      <c r="H140" s="526">
        <f t="shared" si="37"/>
        <v>75435.821361591719</v>
      </c>
      <c r="I140" s="577">
        <f t="shared" si="38"/>
        <v>75435.821361591719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144956.69325732271</v>
      </c>
      <c r="E141" s="522">
        <f>IF(+J96&lt;F140,J96,D141)</f>
        <v>54209.454545454544</v>
      </c>
      <c r="F141" s="523">
        <f t="shared" si="39"/>
        <v>90747.238711868165</v>
      </c>
      <c r="G141" s="523">
        <f t="shared" si="40"/>
        <v>117851.96598459544</v>
      </c>
      <c r="H141" s="526">
        <f t="shared" si="37"/>
        <v>68748.268954202562</v>
      </c>
      <c r="I141" s="577">
        <f t="shared" si="38"/>
        <v>68748.268954202562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90747.238711868165</v>
      </c>
      <c r="E142" s="522">
        <f>IF(+J96&lt;F141,J96,D142)</f>
        <v>54209.454545454544</v>
      </c>
      <c r="F142" s="523">
        <f t="shared" si="39"/>
        <v>36537.784166413621</v>
      </c>
      <c r="G142" s="523">
        <f t="shared" si="40"/>
        <v>63642.511439140893</v>
      </c>
      <c r="H142" s="526">
        <f t="shared" si="37"/>
        <v>62060.716546813419</v>
      </c>
      <c r="I142" s="577">
        <f t="shared" si="38"/>
        <v>62060.716546813419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36537.784166413621</v>
      </c>
      <c r="E143" s="522">
        <f>IF(+J96&lt;F142,J96,D143)</f>
        <v>36537.784166413621</v>
      </c>
      <c r="F143" s="523">
        <f t="shared" si="39"/>
        <v>0</v>
      </c>
      <c r="G143" s="523">
        <f t="shared" si="40"/>
        <v>18268.892083206811</v>
      </c>
      <c r="H143" s="526">
        <f t="shared" si="37"/>
        <v>38791.527065245769</v>
      </c>
      <c r="I143" s="577">
        <f t="shared" si="38"/>
        <v>38791.527065245769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2385216</v>
      </c>
      <c r="F155" s="375"/>
      <c r="G155" s="375"/>
      <c r="H155" s="375">
        <f>SUM(H99:H154)</f>
        <v>8763184.4268608354</v>
      </c>
      <c r="I155" s="375">
        <f>SUM(I99:I154)</f>
        <v>8763184.4268608354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topLeftCell="A7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792646.77077956963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792646.77077956963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672" t="s">
        <v>580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6516183.7100000009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151539.15604651163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 t="shared" ref="K17:K22" si="1">+G17</f>
        <v>398005</v>
      </c>
      <c r="L17" s="513">
        <f t="shared" ref="L17:L72" si="2">IF(K17&lt;&gt;0,+G17-K17,0)</f>
        <v>0</v>
      </c>
      <c r="M17" s="512">
        <f t="shared" ref="M17:M22" si="3">+H17</f>
        <v>398005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 t="shared" si="1"/>
        <v>963328.6150577974</v>
      </c>
      <c r="L18" s="519">
        <f t="shared" si="2"/>
        <v>0</v>
      </c>
      <c r="M18" s="518">
        <f t="shared" si="3"/>
        <v>963328.6150577974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 t="shared" si="1"/>
        <v>943412.03979891748</v>
      </c>
      <c r="L19" s="519">
        <f t="shared" ref="L19" si="6">IF(K19&lt;&gt;0,+G19-K19,0)</f>
        <v>0</v>
      </c>
      <c r="M19" s="518">
        <f t="shared" si="3"/>
        <v>943412.03979891748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 t="shared" si="1"/>
        <v>784272.60448257579</v>
      </c>
      <c r="L20" s="519">
        <f t="shared" ref="L20" si="8">IF(K20&lt;&gt;0,+G20-K20,0)</f>
        <v>0</v>
      </c>
      <c r="M20" s="518">
        <f t="shared" si="3"/>
        <v>784272.60448257579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 t="shared" si="1"/>
        <v>788397.59733237652</v>
      </c>
      <c r="L21" s="519">
        <f t="shared" ref="L21" si="9">IF(K21&lt;&gt;0,+G21-K21,0)</f>
        <v>0</v>
      </c>
      <c r="M21" s="518">
        <f t="shared" si="3"/>
        <v>788397.59733237652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5888941.5180023229</v>
      </c>
      <c r="E22" s="630">
        <v>155147.23809523811</v>
      </c>
      <c r="F22" s="631">
        <v>5733794.279907085</v>
      </c>
      <c r="G22" s="630">
        <v>808601.25314846623</v>
      </c>
      <c r="H22" s="639">
        <v>808601.25314846623</v>
      </c>
      <c r="I22" s="511">
        <f t="shared" si="0"/>
        <v>0</v>
      </c>
      <c r="J22" s="511"/>
      <c r="K22" s="518">
        <f t="shared" si="1"/>
        <v>808601.25314846623</v>
      </c>
      <c r="L22" s="519">
        <f t="shared" ref="L22" si="10">IF(K22&lt;&gt;0,+G22-K22,0)</f>
        <v>0</v>
      </c>
      <c r="M22" s="518">
        <f t="shared" si="3"/>
        <v>808601.25314846623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5733793.9899070859</v>
      </c>
      <c r="E23" s="630">
        <v>155147.23119047622</v>
      </c>
      <c r="F23" s="631">
        <v>5578646.7587166093</v>
      </c>
      <c r="G23" s="630">
        <v>869679.3831822155</v>
      </c>
      <c r="H23" s="639">
        <v>869679.3831822155</v>
      </c>
      <c r="I23" s="511">
        <f t="shared" si="0"/>
        <v>0</v>
      </c>
      <c r="J23" s="511"/>
      <c r="K23" s="518">
        <f t="shared" ref="K23" si="11">+G23</f>
        <v>869679.3831822155</v>
      </c>
      <c r="L23" s="519">
        <f t="shared" ref="L23" si="12">IF(K23&lt;&gt;0,+G23-K23,0)</f>
        <v>0</v>
      </c>
      <c r="M23" s="518">
        <f t="shared" ref="M23" si="13">+H23</f>
        <v>869679.3831822155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5578646.7587166093</v>
      </c>
      <c r="E24" s="630">
        <v>148095.08431818185</v>
      </c>
      <c r="F24" s="631">
        <v>5430551.6743984278</v>
      </c>
      <c r="G24" s="630">
        <v>806044.03957835271</v>
      </c>
      <c r="H24" s="639">
        <v>806044.03957835271</v>
      </c>
      <c r="I24" s="511">
        <f t="shared" si="0"/>
        <v>0</v>
      </c>
      <c r="J24" s="511"/>
      <c r="K24" s="518">
        <f t="shared" ref="K24" si="16">+G24</f>
        <v>806044.03957835271</v>
      </c>
      <c r="L24" s="519">
        <f t="shared" ref="L24" si="17">IF(K24&lt;&gt;0,+G24-K24,0)</f>
        <v>0</v>
      </c>
      <c r="M24" s="518">
        <f t="shared" ref="M24" si="18">+H24</f>
        <v>806044.03957835271</v>
      </c>
      <c r="N24" s="514">
        <f t="shared" ref="N24" si="19">IF(M24&lt;&gt;0,+H24-M24,0)</f>
        <v>0</v>
      </c>
      <c r="O24" s="514">
        <f t="shared" ref="O24" si="20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5430551.6743984278</v>
      </c>
      <c r="E25" s="522">
        <f>IF(+I14&lt;F24,I14,D25)</f>
        <v>151539.15604651163</v>
      </c>
      <c r="F25" s="523">
        <f t="shared" ref="F25:F72" si="21">+D25-E25</f>
        <v>5279012.5183519162</v>
      </c>
      <c r="G25" s="524">
        <f t="shared" ref="G25:G48" si="22">+I$12*((D25+F25)/2)+E25</f>
        <v>792646.77077956963</v>
      </c>
      <c r="H25" s="491">
        <f t="shared" ref="H25:H48" si="23">+I$13*((D25+F25)/2)+E25</f>
        <v>792646.77077956963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5279012.5183519162</v>
      </c>
      <c r="E26" s="522">
        <f>IF(+I14&lt;F25,I14,D26)</f>
        <v>151539.15604651163</v>
      </c>
      <c r="F26" s="523">
        <f t="shared" si="21"/>
        <v>5127473.3623054046</v>
      </c>
      <c r="G26" s="524">
        <f t="shared" si="22"/>
        <v>774503.56623397185</v>
      </c>
      <c r="H26" s="491">
        <f t="shared" si="23"/>
        <v>774503.56623397185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5127473.3623054046</v>
      </c>
      <c r="E27" s="522">
        <f>IF(+I14&lt;F26,I14,D27)</f>
        <v>151539.15604651163</v>
      </c>
      <c r="F27" s="523">
        <f t="shared" si="21"/>
        <v>4975934.206258893</v>
      </c>
      <c r="G27" s="524">
        <f t="shared" si="22"/>
        <v>756360.36168837408</v>
      </c>
      <c r="H27" s="491">
        <f t="shared" si="23"/>
        <v>756360.36168837408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4975934.206258893</v>
      </c>
      <c r="E28" s="522">
        <f>IF(+I14&lt;F27,I14,D28)</f>
        <v>151539.15604651163</v>
      </c>
      <c r="F28" s="523">
        <f t="shared" si="21"/>
        <v>4824395.0502123814</v>
      </c>
      <c r="G28" s="524">
        <f t="shared" si="22"/>
        <v>738217.1571427763</v>
      </c>
      <c r="H28" s="491">
        <f t="shared" si="23"/>
        <v>738217.1571427763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4824395.0502123814</v>
      </c>
      <c r="E29" s="522">
        <f>IF(+I14&lt;F28,I14,D29)</f>
        <v>151539.15604651163</v>
      </c>
      <c r="F29" s="523">
        <f t="shared" si="21"/>
        <v>4672855.8941658698</v>
      </c>
      <c r="G29" s="524">
        <f t="shared" si="22"/>
        <v>720073.95259717852</v>
      </c>
      <c r="H29" s="491">
        <f t="shared" si="23"/>
        <v>720073.95259717852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4672855.8941658698</v>
      </c>
      <c r="E30" s="522">
        <f>IF(+I14&lt;F29,I14,D30)</f>
        <v>151539.15604651163</v>
      </c>
      <c r="F30" s="523">
        <f t="shared" si="21"/>
        <v>4521316.7381193582</v>
      </c>
      <c r="G30" s="524">
        <f t="shared" si="22"/>
        <v>701930.74805158062</v>
      </c>
      <c r="H30" s="491">
        <f t="shared" si="23"/>
        <v>701930.74805158062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4521316.7381193582</v>
      </c>
      <c r="E31" s="522">
        <f>IF(+I14&lt;F30,I14,D31)</f>
        <v>151539.15604651163</v>
      </c>
      <c r="F31" s="523">
        <f t="shared" si="21"/>
        <v>4369777.5820728466</v>
      </c>
      <c r="G31" s="524">
        <f t="shared" si="22"/>
        <v>683787.54350598285</v>
      </c>
      <c r="H31" s="491">
        <f t="shared" si="23"/>
        <v>683787.54350598285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4369777.5820728466</v>
      </c>
      <c r="E32" s="522">
        <f>IF(+I14&lt;F31,I14,D32)</f>
        <v>151539.15604651163</v>
      </c>
      <c r="F32" s="523">
        <f t="shared" si="21"/>
        <v>4218238.426026335</v>
      </c>
      <c r="G32" s="524">
        <f t="shared" si="22"/>
        <v>665644.33896038507</v>
      </c>
      <c r="H32" s="491">
        <f t="shared" si="23"/>
        <v>665644.33896038507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4218238.426026335</v>
      </c>
      <c r="E33" s="522">
        <f>IF(+I14&lt;F32,I14,D33)</f>
        <v>151539.15604651163</v>
      </c>
      <c r="F33" s="523">
        <f t="shared" si="21"/>
        <v>4066699.2699798234</v>
      </c>
      <c r="G33" s="524">
        <f t="shared" si="22"/>
        <v>647501.13441478729</v>
      </c>
      <c r="H33" s="491">
        <f t="shared" si="23"/>
        <v>647501.13441478729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4066699.2699798234</v>
      </c>
      <c r="E34" s="522">
        <f>IF(+I14&lt;F33,I14,D34)</f>
        <v>151539.15604651163</v>
      </c>
      <c r="F34" s="523">
        <f t="shared" si="21"/>
        <v>3915160.1139333118</v>
      </c>
      <c r="G34" s="524">
        <f t="shared" si="22"/>
        <v>629357.92986918951</v>
      </c>
      <c r="H34" s="491">
        <f t="shared" si="23"/>
        <v>629357.92986918951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3915160.1139333118</v>
      </c>
      <c r="E35" s="522">
        <f>IF(+I14&lt;F34,I14,D35)</f>
        <v>151539.15604651163</v>
      </c>
      <c r="F35" s="523">
        <f t="shared" si="21"/>
        <v>3763620.9578868002</v>
      </c>
      <c r="G35" s="524">
        <f t="shared" si="22"/>
        <v>611214.72532359173</v>
      </c>
      <c r="H35" s="491">
        <f t="shared" si="23"/>
        <v>611214.72532359173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3763620.9578868002</v>
      </c>
      <c r="E36" s="522">
        <f>IF(+I14&lt;F35,I14,D36)</f>
        <v>151539.15604651163</v>
      </c>
      <c r="F36" s="523">
        <f t="shared" si="21"/>
        <v>3612081.8018402886</v>
      </c>
      <c r="G36" s="524">
        <f t="shared" si="22"/>
        <v>593071.52077799395</v>
      </c>
      <c r="H36" s="491">
        <f t="shared" si="23"/>
        <v>593071.52077799395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3612081.8018402886</v>
      </c>
      <c r="E37" s="522">
        <f>IF(+I14&lt;F36,I14,D37)</f>
        <v>151539.15604651163</v>
      </c>
      <c r="F37" s="523">
        <f t="shared" si="21"/>
        <v>3460542.645793777</v>
      </c>
      <c r="G37" s="524">
        <f t="shared" si="22"/>
        <v>574928.31623239606</v>
      </c>
      <c r="H37" s="491">
        <f t="shared" si="23"/>
        <v>574928.31623239606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3460542.645793777</v>
      </c>
      <c r="E38" s="522">
        <f>IF(+I14&lt;F37,I14,D38)</f>
        <v>151539.15604651163</v>
      </c>
      <c r="F38" s="523">
        <f t="shared" si="21"/>
        <v>3309003.4897472654</v>
      </c>
      <c r="G38" s="524">
        <f t="shared" si="22"/>
        <v>556785.11168679828</v>
      </c>
      <c r="H38" s="491">
        <f t="shared" si="23"/>
        <v>556785.11168679828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3309003.4897472654</v>
      </c>
      <c r="E39" s="522">
        <f>IF(+I14&lt;F38,I14,D39)</f>
        <v>151539.15604651163</v>
      </c>
      <c r="F39" s="523">
        <f t="shared" si="21"/>
        <v>3157464.3337007537</v>
      </c>
      <c r="G39" s="524">
        <f t="shared" si="22"/>
        <v>538641.9071412005</v>
      </c>
      <c r="H39" s="491">
        <f t="shared" si="23"/>
        <v>538641.9071412005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3157464.3337007537</v>
      </c>
      <c r="E40" s="522">
        <f>IF(+I14&lt;F39,I14,D40)</f>
        <v>151539.15604651163</v>
      </c>
      <c r="F40" s="523">
        <f t="shared" si="21"/>
        <v>3005925.1776542421</v>
      </c>
      <c r="G40" s="524">
        <f t="shared" si="22"/>
        <v>520498.70259560272</v>
      </c>
      <c r="H40" s="491">
        <f t="shared" si="23"/>
        <v>520498.70259560272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3005925.1776542421</v>
      </c>
      <c r="E41" s="522">
        <f>IF(+I14&lt;F40,I14,D41)</f>
        <v>151539.15604651163</v>
      </c>
      <c r="F41" s="523">
        <f t="shared" si="21"/>
        <v>2854386.0216077305</v>
      </c>
      <c r="G41" s="524">
        <f t="shared" si="22"/>
        <v>502355.49805000494</v>
      </c>
      <c r="H41" s="491">
        <f t="shared" si="23"/>
        <v>502355.49805000494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2854386.0216077305</v>
      </c>
      <c r="E42" s="522">
        <f>IF(+I14&lt;F41,I14,D42)</f>
        <v>151539.15604651163</v>
      </c>
      <c r="F42" s="523">
        <f t="shared" si="21"/>
        <v>2702846.8655612189</v>
      </c>
      <c r="G42" s="524">
        <f t="shared" si="22"/>
        <v>484212.29350440716</v>
      </c>
      <c r="H42" s="491">
        <f t="shared" si="23"/>
        <v>484212.29350440716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2702846.8655612189</v>
      </c>
      <c r="E43" s="522">
        <f>IF(+I14&lt;F42,I14,D43)</f>
        <v>151539.15604651163</v>
      </c>
      <c r="F43" s="523">
        <f t="shared" si="21"/>
        <v>2551307.7095147073</v>
      </c>
      <c r="G43" s="524">
        <f t="shared" si="22"/>
        <v>466069.08895880927</v>
      </c>
      <c r="H43" s="491">
        <f t="shared" si="23"/>
        <v>466069.08895880927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2551307.7095147073</v>
      </c>
      <c r="E44" s="522">
        <f>IF(+I14&lt;F43,I14,D44)</f>
        <v>151539.15604651163</v>
      </c>
      <c r="F44" s="523">
        <f t="shared" si="21"/>
        <v>2399768.5534681957</v>
      </c>
      <c r="G44" s="524">
        <f t="shared" si="22"/>
        <v>447925.88441321149</v>
      </c>
      <c r="H44" s="491">
        <f t="shared" si="23"/>
        <v>447925.88441321149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2399768.5534681957</v>
      </c>
      <c r="E45" s="522">
        <f>IF(+I14&lt;F44,I14,D45)</f>
        <v>151539.15604651163</v>
      </c>
      <c r="F45" s="523">
        <f t="shared" si="21"/>
        <v>2248229.3974216841</v>
      </c>
      <c r="G45" s="524">
        <f t="shared" si="22"/>
        <v>429782.67986761371</v>
      </c>
      <c r="H45" s="491">
        <f t="shared" si="23"/>
        <v>429782.67986761371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2248229.3974216841</v>
      </c>
      <c r="E46" s="522">
        <f>IF(+I14&lt;F45,I14,D46)</f>
        <v>151539.15604651163</v>
      </c>
      <c r="F46" s="523">
        <f t="shared" si="21"/>
        <v>2096690.2413751725</v>
      </c>
      <c r="G46" s="524">
        <f t="shared" si="22"/>
        <v>411639.47532201593</v>
      </c>
      <c r="H46" s="491">
        <f t="shared" si="23"/>
        <v>411639.47532201593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2096690.2413751725</v>
      </c>
      <c r="E47" s="522">
        <f>IF(+I14&lt;F46,I14,D47)</f>
        <v>151539.15604651163</v>
      </c>
      <c r="F47" s="523">
        <f t="shared" si="21"/>
        <v>1945151.0853286609</v>
      </c>
      <c r="G47" s="524">
        <f t="shared" si="22"/>
        <v>393496.27077641815</v>
      </c>
      <c r="H47" s="491">
        <f t="shared" si="23"/>
        <v>393496.27077641815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1945151.0853286609</v>
      </c>
      <c r="E48" s="522">
        <f>IF(+I14&lt;F47,I14,D48)</f>
        <v>151539.15604651163</v>
      </c>
      <c r="F48" s="523">
        <f t="shared" si="21"/>
        <v>1793611.9292821493</v>
      </c>
      <c r="G48" s="524">
        <f t="shared" si="22"/>
        <v>375353.06623082038</v>
      </c>
      <c r="H48" s="491">
        <f t="shared" si="23"/>
        <v>375353.06623082038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1793611.9292821493</v>
      </c>
      <c r="E49" s="522">
        <f>IF(+I14&lt;F48,I14,D49)</f>
        <v>151539.15604651163</v>
      </c>
      <c r="F49" s="523">
        <f t="shared" si="21"/>
        <v>1642072.7732356377</v>
      </c>
      <c r="G49" s="524">
        <f t="shared" ref="G49:G72" si="24">+I$12*((D49+F49)/2)+E49</f>
        <v>357209.86168522254</v>
      </c>
      <c r="H49" s="491">
        <f t="shared" ref="H49:H72" si="25">+I$13*((D49+F49)/2)+E49</f>
        <v>357209.86168522254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1642072.7732356377</v>
      </c>
      <c r="E50" s="522">
        <f>IF(+I14&lt;F49,I14,D50)</f>
        <v>151539.15604651163</v>
      </c>
      <c r="F50" s="523">
        <f t="shared" si="21"/>
        <v>1490533.6171891261</v>
      </c>
      <c r="G50" s="524">
        <f t="shared" si="24"/>
        <v>339066.6571396247</v>
      </c>
      <c r="H50" s="491">
        <f t="shared" si="25"/>
        <v>339066.6571396247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1490533.6171891261</v>
      </c>
      <c r="E51" s="522">
        <f>IF(+I14&lt;F50,I14,D51)</f>
        <v>151539.15604651163</v>
      </c>
      <c r="F51" s="523">
        <f t="shared" si="21"/>
        <v>1338994.4611426145</v>
      </c>
      <c r="G51" s="524">
        <f t="shared" si="24"/>
        <v>320923.45259402692</v>
      </c>
      <c r="H51" s="491">
        <f t="shared" si="25"/>
        <v>320923.45259402692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1338994.4611426145</v>
      </c>
      <c r="E52" s="522">
        <f>IF(+I14&lt;F51,I14,D52)</f>
        <v>151539.15604651163</v>
      </c>
      <c r="F52" s="523">
        <f t="shared" si="21"/>
        <v>1187455.3050961029</v>
      </c>
      <c r="G52" s="524">
        <f t="shared" si="24"/>
        <v>302780.24804842914</v>
      </c>
      <c r="H52" s="491">
        <f t="shared" si="25"/>
        <v>302780.24804842914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1187455.3050961029</v>
      </c>
      <c r="E53" s="522">
        <f>IF(+I14&lt;F52,I14,D53)</f>
        <v>151539.15604651163</v>
      </c>
      <c r="F53" s="523">
        <f t="shared" si="21"/>
        <v>1035916.1490495913</v>
      </c>
      <c r="G53" s="524">
        <f t="shared" si="24"/>
        <v>284637.04350283137</v>
      </c>
      <c r="H53" s="491">
        <f t="shared" si="25"/>
        <v>284637.04350283137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1035916.1490495913</v>
      </c>
      <c r="E54" s="522">
        <f>IF(+I14&lt;F53,I14,D54)</f>
        <v>151539.15604651163</v>
      </c>
      <c r="F54" s="523">
        <f t="shared" si="21"/>
        <v>884376.99300307967</v>
      </c>
      <c r="G54" s="524">
        <f t="shared" si="24"/>
        <v>266493.83895723353</v>
      </c>
      <c r="H54" s="491">
        <f t="shared" si="25"/>
        <v>266493.83895723353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884376.99300307967</v>
      </c>
      <c r="E55" s="522">
        <f>IF(+I14&lt;F54,I14,D55)</f>
        <v>151539.15604651163</v>
      </c>
      <c r="F55" s="523">
        <f t="shared" si="21"/>
        <v>732837.83695656806</v>
      </c>
      <c r="G55" s="524">
        <f t="shared" si="24"/>
        <v>248350.63441163575</v>
      </c>
      <c r="H55" s="491">
        <f t="shared" si="25"/>
        <v>248350.63441163575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732837.83695656806</v>
      </c>
      <c r="E56" s="522">
        <f>IF(+I14&lt;F55,I14,D56)</f>
        <v>151539.15604651163</v>
      </c>
      <c r="F56" s="523">
        <f t="shared" si="21"/>
        <v>581298.68091005646</v>
      </c>
      <c r="G56" s="524">
        <f t="shared" si="24"/>
        <v>230207.42986603794</v>
      </c>
      <c r="H56" s="491">
        <f t="shared" si="25"/>
        <v>230207.42986603794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581298.68091005646</v>
      </c>
      <c r="E57" s="522">
        <f>IF(+I14&lt;F56,I14,D57)</f>
        <v>151539.15604651163</v>
      </c>
      <c r="F57" s="523">
        <f t="shared" si="21"/>
        <v>429759.52486354485</v>
      </c>
      <c r="G57" s="524">
        <f t="shared" si="24"/>
        <v>212064.22532044013</v>
      </c>
      <c r="H57" s="491">
        <f t="shared" si="25"/>
        <v>212064.22532044013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429759.52486354485</v>
      </c>
      <c r="E58" s="522">
        <f>IF(+I14&lt;F57,I14,D58)</f>
        <v>151539.15604651163</v>
      </c>
      <c r="F58" s="523">
        <f t="shared" si="21"/>
        <v>278220.36881703325</v>
      </c>
      <c r="G58" s="524">
        <f t="shared" si="24"/>
        <v>193921.02077484236</v>
      </c>
      <c r="H58" s="491">
        <f t="shared" si="25"/>
        <v>193921.02077484236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278220.36881703325</v>
      </c>
      <c r="E59" s="522">
        <f>IF(+I14&lt;F58,I14,D59)</f>
        <v>151539.15604651163</v>
      </c>
      <c r="F59" s="523">
        <f t="shared" si="21"/>
        <v>126681.21277052161</v>
      </c>
      <c r="G59" s="524">
        <f t="shared" si="24"/>
        <v>175777.81622924455</v>
      </c>
      <c r="H59" s="491">
        <f t="shared" si="25"/>
        <v>175777.81622924455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126681.21277052161</v>
      </c>
      <c r="E60" s="522">
        <f>IF(+I14&lt;F59,I14,D60)</f>
        <v>126681.21277052161</v>
      </c>
      <c r="F60" s="523">
        <f t="shared" si="21"/>
        <v>0</v>
      </c>
      <c r="G60" s="524">
        <f t="shared" si="24"/>
        <v>134264.74172548862</v>
      </c>
      <c r="H60" s="491">
        <f t="shared" si="25"/>
        <v>134264.74172548862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4"/>
        <v>0</v>
      </c>
      <c r="H61" s="491">
        <f t="shared" si="2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4"/>
        <v>0</v>
      </c>
      <c r="H62" s="491">
        <f t="shared" si="2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4"/>
        <v>0</v>
      </c>
      <c r="H63" s="491">
        <f t="shared" si="2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4"/>
        <v>0</v>
      </c>
      <c r="H64" s="491">
        <f t="shared" si="2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4"/>
        <v>0</v>
      </c>
      <c r="H65" s="491">
        <f t="shared" si="2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4"/>
        <v>0</v>
      </c>
      <c r="H66" s="491">
        <f t="shared" si="2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4"/>
        <v>0</v>
      </c>
      <c r="H67" s="491">
        <f t="shared" si="2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4"/>
        <v>0</v>
      </c>
      <c r="H68" s="491">
        <f t="shared" si="2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4"/>
        <v>0</v>
      </c>
      <c r="H69" s="491">
        <f t="shared" si="2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4"/>
        <v>0</v>
      </c>
      <c r="H70" s="491">
        <f t="shared" si="2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4"/>
        <v>0</v>
      </c>
      <c r="H71" s="491">
        <f t="shared" si="2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4"/>
        <v>0</v>
      </c>
      <c r="H72" s="471">
        <f t="shared" si="2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6516183.7100000018</v>
      </c>
      <c r="F73" s="375"/>
      <c r="G73" s="375">
        <f>SUM(G17:G72)</f>
        <v>23443435.54696044</v>
      </c>
      <c r="H73" s="375">
        <f>SUM(H17:H72)</f>
        <v>23443435.54696044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869679.3831822155</v>
      </c>
      <c r="N87" s="546">
        <f>IF(J92&lt;D11,0,VLOOKUP(J92,C17:O72,11))</f>
        <v>869679.3831822155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837622.03855695098</v>
      </c>
      <c r="N88" s="550">
        <f>IF(J92&lt;D11,0,VLOOKUP(J92,C99:P154,7))</f>
        <v>837622.03855695098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-32057.344625264523</v>
      </c>
      <c r="N89" s="555">
        <f>+N88-N87</f>
        <v>-32057.344625264523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148095.09090909091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26">+I99-H99</f>
        <v>0</v>
      </c>
      <c r="K99" s="514"/>
      <c r="L99" s="512">
        <f>+H99</f>
        <v>466053.74744652997</v>
      </c>
      <c r="M99" s="513">
        <f t="shared" ref="M99:M130" si="27">IF(L99&lt;&gt;0,+H99-L99,0)</f>
        <v>0</v>
      </c>
      <c r="N99" s="512">
        <f>+I99</f>
        <v>466053.74744652997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26"/>
        <v>0</v>
      </c>
      <c r="K100" s="514"/>
      <c r="L100" s="655">
        <f>+H100</f>
        <v>825629.55463111226</v>
      </c>
      <c r="M100" s="514">
        <f t="shared" si="27"/>
        <v>0</v>
      </c>
      <c r="N100" s="655">
        <f>+I100</f>
        <v>825629.55463111226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26"/>
        <v>0</v>
      </c>
      <c r="K101" s="514"/>
      <c r="L101" s="655">
        <f>+H101</f>
        <v>816085.87182179838</v>
      </c>
      <c r="M101" s="514">
        <f t="shared" ref="M101:M102" si="31">IF(L101&lt;&gt;0,+H101-L101,0)</f>
        <v>0</v>
      </c>
      <c r="N101" s="655">
        <f>+I101</f>
        <v>816085.87182179838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26"/>
        <v>0</v>
      </c>
      <c r="K102" s="514"/>
      <c r="L102" s="655">
        <f>+H102</f>
        <v>806509.06488040695</v>
      </c>
      <c r="M102" s="514">
        <f t="shared" si="31"/>
        <v>0</v>
      </c>
      <c r="N102" s="655">
        <f>+I102</f>
        <v>806509.06488040695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5977447.4919712069</v>
      </c>
      <c r="E103" s="630">
        <v>158931.31707317074</v>
      </c>
      <c r="F103" s="631">
        <v>5818516.1748980358</v>
      </c>
      <c r="G103" s="631">
        <v>5897981.8334346209</v>
      </c>
      <c r="H103" s="633">
        <v>828436.1620504267</v>
      </c>
      <c r="I103" s="634">
        <v>828436.1620504267</v>
      </c>
      <c r="J103" s="514">
        <f t="shared" si="26"/>
        <v>0</v>
      </c>
      <c r="K103" s="514"/>
      <c r="L103" s="655">
        <f>+H103</f>
        <v>828436.1620504267</v>
      </c>
      <c r="M103" s="514">
        <f t="shared" ref="M103" si="32">IF(L103&lt;&gt;0,+H103-L103,0)</f>
        <v>0</v>
      </c>
      <c r="N103" s="655">
        <f>+I103</f>
        <v>828436.1620504267</v>
      </c>
      <c r="O103" s="514">
        <f t="shared" ref="O103" si="33">IF(N103&lt;&gt;0,+I103-N103,0)</f>
        <v>0</v>
      </c>
      <c r="P103" s="514">
        <f t="shared" ref="P103" si="34">+O103-M103</f>
        <v>0</v>
      </c>
    </row>
    <row r="104" spans="1:16" ht="13">
      <c r="B104" s="195" t="str">
        <f t="shared" si="30"/>
        <v/>
      </c>
      <c r="C104" s="669">
        <f>IF(D93="","-",+C103+1)</f>
        <v>2022</v>
      </c>
      <c r="D104" s="374">
        <v>5818516.1748980358</v>
      </c>
      <c r="E104" s="522">
        <v>155147.23809523811</v>
      </c>
      <c r="F104" s="523">
        <v>5663368.936802798</v>
      </c>
      <c r="G104" s="523">
        <v>5740942.5558504164</v>
      </c>
      <c r="H104" s="526">
        <v>829465.96773581451</v>
      </c>
      <c r="I104" s="577">
        <v>829465.96773581451</v>
      </c>
      <c r="J104" s="514">
        <f t="shared" si="26"/>
        <v>0</v>
      </c>
      <c r="K104" s="514"/>
      <c r="L104" s="525"/>
      <c r="M104" s="514">
        <f t="shared" si="27"/>
        <v>0</v>
      </c>
      <c r="N104" s="525"/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30"/>
        <v/>
      </c>
      <c r="C105" s="507">
        <f>IF(D93="","-",+C104+1)</f>
        <v>2023</v>
      </c>
      <c r="D105" s="374">
        <f>IF(F104+SUM(E$99:E104)=D$92,F104,D$92-SUM(E$99:E104))</f>
        <v>5663368.936802798</v>
      </c>
      <c r="E105" s="522">
        <f>IF(+J96&lt;F104,J96,D105)</f>
        <v>148095.09090909091</v>
      </c>
      <c r="F105" s="523">
        <f t="shared" ref="F105:F130" si="35">+D105-E105</f>
        <v>5515273.8458937071</v>
      </c>
      <c r="G105" s="523">
        <f t="shared" ref="G105:G130" si="36">+(F105+D105)/2</f>
        <v>5589321.3913482521</v>
      </c>
      <c r="H105" s="526">
        <f t="shared" ref="H105:H154" si="37">+J$94*G105+E105</f>
        <v>837622.03855695098</v>
      </c>
      <c r="I105" s="577">
        <f t="shared" ref="I105:I154" si="38">+J$95*G105+E105</f>
        <v>837622.03855695098</v>
      </c>
      <c r="J105" s="514">
        <f t="shared" si="26"/>
        <v>0</v>
      </c>
      <c r="K105" s="514"/>
      <c r="L105" s="525"/>
      <c r="M105" s="514">
        <f t="shared" si="27"/>
        <v>0</v>
      </c>
      <c r="N105" s="525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5515273.8458937071</v>
      </c>
      <c r="E106" s="522">
        <f>IF(+J96&lt;F105,J96,D106)</f>
        <v>148095.09090909091</v>
      </c>
      <c r="F106" s="523">
        <f t="shared" si="35"/>
        <v>5367178.7549846163</v>
      </c>
      <c r="G106" s="523">
        <f t="shared" si="36"/>
        <v>5441226.3004391622</v>
      </c>
      <c r="H106" s="526">
        <f t="shared" si="37"/>
        <v>819352.2793417729</v>
      </c>
      <c r="I106" s="577">
        <f t="shared" si="38"/>
        <v>819352.2793417729</v>
      </c>
      <c r="J106" s="514">
        <f t="shared" si="26"/>
        <v>0</v>
      </c>
      <c r="K106" s="514"/>
      <c r="L106" s="525"/>
      <c r="M106" s="514">
        <f t="shared" si="27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5367178.7549846163</v>
      </c>
      <c r="E107" s="522">
        <f>IF(+J96&lt;F106,J96,D107)</f>
        <v>148095.09090909091</v>
      </c>
      <c r="F107" s="523">
        <f t="shared" si="35"/>
        <v>5219083.6640755255</v>
      </c>
      <c r="G107" s="523">
        <f t="shared" si="36"/>
        <v>5293131.2095300704</v>
      </c>
      <c r="H107" s="526">
        <f t="shared" si="37"/>
        <v>801082.52012659446</v>
      </c>
      <c r="I107" s="577">
        <f t="shared" si="38"/>
        <v>801082.52012659446</v>
      </c>
      <c r="J107" s="514">
        <f t="shared" si="26"/>
        <v>0</v>
      </c>
      <c r="K107" s="514"/>
      <c r="L107" s="525"/>
      <c r="M107" s="514">
        <f t="shared" si="27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5219083.6640755255</v>
      </c>
      <c r="E108" s="522">
        <f>IF(+J96&lt;F107,J96,D108)</f>
        <v>148095.09090909091</v>
      </c>
      <c r="F108" s="523">
        <f t="shared" si="35"/>
        <v>5070988.5731664347</v>
      </c>
      <c r="G108" s="523">
        <f t="shared" si="36"/>
        <v>5145036.1186209805</v>
      </c>
      <c r="H108" s="526">
        <f t="shared" si="37"/>
        <v>782812.76091141638</v>
      </c>
      <c r="I108" s="577">
        <f t="shared" si="38"/>
        <v>782812.76091141638</v>
      </c>
      <c r="J108" s="514">
        <f t="shared" si="26"/>
        <v>0</v>
      </c>
      <c r="K108" s="514"/>
      <c r="L108" s="525"/>
      <c r="M108" s="514">
        <f t="shared" si="27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5070988.5731664347</v>
      </c>
      <c r="E109" s="522">
        <f>IF(+J96&lt;F108,J96,D109)</f>
        <v>148095.09090909091</v>
      </c>
      <c r="F109" s="523">
        <f t="shared" si="35"/>
        <v>4922893.4822573438</v>
      </c>
      <c r="G109" s="523">
        <f t="shared" si="36"/>
        <v>4996941.0277118888</v>
      </c>
      <c r="H109" s="526">
        <f t="shared" si="37"/>
        <v>764543.00169623794</v>
      </c>
      <c r="I109" s="577">
        <f t="shared" si="38"/>
        <v>764543.00169623794</v>
      </c>
      <c r="J109" s="514">
        <f t="shared" si="26"/>
        <v>0</v>
      </c>
      <c r="K109" s="514"/>
      <c r="L109" s="525"/>
      <c r="M109" s="514">
        <f t="shared" si="27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4922893.4822573438</v>
      </c>
      <c r="E110" s="522">
        <f>IF(+J96&lt;F109,J96,D110)</f>
        <v>148095.09090909091</v>
      </c>
      <c r="F110" s="523">
        <f t="shared" si="35"/>
        <v>4774798.391348253</v>
      </c>
      <c r="G110" s="523">
        <f t="shared" si="36"/>
        <v>4848845.9368027989</v>
      </c>
      <c r="H110" s="526">
        <f t="shared" si="37"/>
        <v>746273.24248105974</v>
      </c>
      <c r="I110" s="577">
        <f t="shared" si="38"/>
        <v>746273.24248105974</v>
      </c>
      <c r="J110" s="514">
        <f t="shared" si="26"/>
        <v>0</v>
      </c>
      <c r="K110" s="514"/>
      <c r="L110" s="525"/>
      <c r="M110" s="514">
        <f t="shared" si="27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4774798.391348253</v>
      </c>
      <c r="E111" s="522">
        <f>IF(+J96&lt;F110,J96,D111)</f>
        <v>148095.09090909091</v>
      </c>
      <c r="F111" s="523">
        <f t="shared" si="35"/>
        <v>4626703.3004391622</v>
      </c>
      <c r="G111" s="523">
        <f t="shared" si="36"/>
        <v>4700750.8458937071</v>
      </c>
      <c r="H111" s="526">
        <f t="shared" si="37"/>
        <v>728003.48326588143</v>
      </c>
      <c r="I111" s="577">
        <f t="shared" si="38"/>
        <v>728003.48326588143</v>
      </c>
      <c r="J111" s="514">
        <f t="shared" si="26"/>
        <v>0</v>
      </c>
      <c r="K111" s="514"/>
      <c r="L111" s="525"/>
      <c r="M111" s="514">
        <f t="shared" si="27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4626703.3004391622</v>
      </c>
      <c r="E112" s="522">
        <f>IF(+J96&lt;F111,J96,D112)</f>
        <v>148095.09090909091</v>
      </c>
      <c r="F112" s="523">
        <f t="shared" si="35"/>
        <v>4478608.2095300714</v>
      </c>
      <c r="G112" s="523">
        <f t="shared" si="36"/>
        <v>4552655.7549846172</v>
      </c>
      <c r="H112" s="526">
        <f t="shared" si="37"/>
        <v>709733.72405070323</v>
      </c>
      <c r="I112" s="577">
        <f t="shared" si="38"/>
        <v>709733.72405070323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4478608.2095300714</v>
      </c>
      <c r="E113" s="522">
        <f>IF(+J96&lt;F112,J96,D113)</f>
        <v>148095.09090909091</v>
      </c>
      <c r="F113" s="523">
        <f t="shared" si="35"/>
        <v>4330513.1186209805</v>
      </c>
      <c r="G113" s="523">
        <f t="shared" si="36"/>
        <v>4404560.6640755255</v>
      </c>
      <c r="H113" s="526">
        <f t="shared" si="37"/>
        <v>691463.96483552491</v>
      </c>
      <c r="I113" s="577">
        <f t="shared" si="38"/>
        <v>691463.96483552491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4330513.1186209805</v>
      </c>
      <c r="E114" s="522">
        <f>IF(+J96&lt;F113,J96,D114)</f>
        <v>148095.09090909091</v>
      </c>
      <c r="F114" s="523">
        <f t="shared" si="35"/>
        <v>4182418.0277118897</v>
      </c>
      <c r="G114" s="523">
        <f t="shared" si="36"/>
        <v>4256465.5731664356</v>
      </c>
      <c r="H114" s="526">
        <f t="shared" si="37"/>
        <v>673194.20562034671</v>
      </c>
      <c r="I114" s="577">
        <f t="shared" si="38"/>
        <v>673194.20562034671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4182418.0277118897</v>
      </c>
      <c r="E115" s="522">
        <f>IF(+J96&lt;F114,J96,D115)</f>
        <v>148095.09090909091</v>
      </c>
      <c r="F115" s="523">
        <f t="shared" si="35"/>
        <v>4034322.9368027989</v>
      </c>
      <c r="G115" s="523">
        <f t="shared" si="36"/>
        <v>4108370.4822573443</v>
      </c>
      <c r="H115" s="526">
        <f t="shared" si="37"/>
        <v>654924.44640516839</v>
      </c>
      <c r="I115" s="577">
        <f t="shared" si="38"/>
        <v>654924.44640516839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4034322.9368027989</v>
      </c>
      <c r="E116" s="522">
        <f>IF(+J96&lt;F115,J96,D116)</f>
        <v>148095.09090909091</v>
      </c>
      <c r="F116" s="523">
        <f t="shared" si="35"/>
        <v>3886227.8458937081</v>
      </c>
      <c r="G116" s="523">
        <f t="shared" si="36"/>
        <v>3960275.3913482535</v>
      </c>
      <c r="H116" s="526">
        <f t="shared" si="37"/>
        <v>636654.68718999007</v>
      </c>
      <c r="I116" s="577">
        <f t="shared" si="38"/>
        <v>636654.68718999007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3886227.8458937081</v>
      </c>
      <c r="E117" s="522">
        <f>IF(+J96&lt;F116,J96,D117)</f>
        <v>148095.09090909091</v>
      </c>
      <c r="F117" s="523">
        <f t="shared" si="35"/>
        <v>3738132.7549846172</v>
      </c>
      <c r="G117" s="523">
        <f t="shared" si="36"/>
        <v>3812180.3004391626</v>
      </c>
      <c r="H117" s="526">
        <f t="shared" si="37"/>
        <v>618384.92797481187</v>
      </c>
      <c r="I117" s="577">
        <f t="shared" si="38"/>
        <v>618384.92797481187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3738132.7549846172</v>
      </c>
      <c r="E118" s="522">
        <f>IF(+J96&lt;F117,J96,D118)</f>
        <v>148095.09090909091</v>
      </c>
      <c r="F118" s="523">
        <f t="shared" si="35"/>
        <v>3590037.6640755264</v>
      </c>
      <c r="G118" s="523">
        <f t="shared" si="36"/>
        <v>3664085.2095300718</v>
      </c>
      <c r="H118" s="526">
        <f t="shared" si="37"/>
        <v>600115.16875963355</v>
      </c>
      <c r="I118" s="577">
        <f t="shared" si="38"/>
        <v>600115.16875963355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3590037.6640755264</v>
      </c>
      <c r="E119" s="522">
        <f>IF(+J96&lt;F118,J96,D119)</f>
        <v>148095.09090909091</v>
      </c>
      <c r="F119" s="523">
        <f t="shared" si="35"/>
        <v>3441942.5731664356</v>
      </c>
      <c r="G119" s="523">
        <f t="shared" si="36"/>
        <v>3515990.118620981</v>
      </c>
      <c r="H119" s="526">
        <f t="shared" si="37"/>
        <v>581845.40954445524</v>
      </c>
      <c r="I119" s="577">
        <f t="shared" si="38"/>
        <v>581845.40954445524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3441942.5731664356</v>
      </c>
      <c r="E120" s="522">
        <f>IF(+J96&lt;F119,J96,D120)</f>
        <v>148095.09090909091</v>
      </c>
      <c r="F120" s="523">
        <f t="shared" si="35"/>
        <v>3293847.4822573448</v>
      </c>
      <c r="G120" s="523">
        <f t="shared" si="36"/>
        <v>3367895.0277118902</v>
      </c>
      <c r="H120" s="526">
        <f t="shared" si="37"/>
        <v>563575.65032927704</v>
      </c>
      <c r="I120" s="577">
        <f t="shared" si="38"/>
        <v>563575.65032927704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3293847.4822573448</v>
      </c>
      <c r="E121" s="522">
        <f>IF(+J96&lt;F120,J96,D121)</f>
        <v>148095.09090909091</v>
      </c>
      <c r="F121" s="523">
        <f t="shared" si="35"/>
        <v>3145752.3913482539</v>
      </c>
      <c r="G121" s="523">
        <f t="shared" si="36"/>
        <v>3219799.9368027993</v>
      </c>
      <c r="H121" s="526">
        <f t="shared" si="37"/>
        <v>545305.89111409872</v>
      </c>
      <c r="I121" s="577">
        <f t="shared" si="38"/>
        <v>545305.89111409872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3145752.3913482539</v>
      </c>
      <c r="E122" s="522">
        <f>IF(+J96&lt;F121,J96,D122)</f>
        <v>148095.09090909091</v>
      </c>
      <c r="F122" s="523">
        <f t="shared" si="35"/>
        <v>2997657.3004391631</v>
      </c>
      <c r="G122" s="523">
        <f t="shared" si="36"/>
        <v>3071704.8458937085</v>
      </c>
      <c r="H122" s="526">
        <f t="shared" si="37"/>
        <v>527036.13189892052</v>
      </c>
      <c r="I122" s="577">
        <f t="shared" si="38"/>
        <v>527036.13189892052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2997657.3004391631</v>
      </c>
      <c r="E123" s="522">
        <f>IF(+J96&lt;F122,J96,D123)</f>
        <v>148095.09090909091</v>
      </c>
      <c r="F123" s="523">
        <f t="shared" si="35"/>
        <v>2849562.2095300723</v>
      </c>
      <c r="G123" s="523">
        <f t="shared" si="36"/>
        <v>2923609.7549846177</v>
      </c>
      <c r="H123" s="526">
        <f t="shared" si="37"/>
        <v>508766.3726837422</v>
      </c>
      <c r="I123" s="577">
        <f t="shared" si="38"/>
        <v>508766.3726837422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2849562.2095300723</v>
      </c>
      <c r="E124" s="522">
        <f>IF(+J96&lt;F123,J96,D124)</f>
        <v>148095.09090909091</v>
      </c>
      <c r="F124" s="523">
        <f t="shared" si="35"/>
        <v>2701467.1186209815</v>
      </c>
      <c r="G124" s="523">
        <f t="shared" si="36"/>
        <v>2775514.6640755269</v>
      </c>
      <c r="H124" s="526">
        <f t="shared" si="37"/>
        <v>490496.613468564</v>
      </c>
      <c r="I124" s="577">
        <f t="shared" si="38"/>
        <v>490496.613468564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2701467.1186209815</v>
      </c>
      <c r="E125" s="522">
        <f>IF(+J96&lt;F124,J96,D125)</f>
        <v>148095.09090909091</v>
      </c>
      <c r="F125" s="523">
        <f t="shared" si="35"/>
        <v>2553372.0277118906</v>
      </c>
      <c r="G125" s="523">
        <f t="shared" si="36"/>
        <v>2627419.5731664361</v>
      </c>
      <c r="H125" s="526">
        <f t="shared" si="37"/>
        <v>472226.85425338568</v>
      </c>
      <c r="I125" s="577">
        <f t="shared" si="38"/>
        <v>472226.85425338568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2553372.0277118906</v>
      </c>
      <c r="E126" s="522">
        <f>IF(+J96&lt;F125,J96,D126)</f>
        <v>148095.09090909091</v>
      </c>
      <c r="F126" s="523">
        <f t="shared" si="35"/>
        <v>2405276.9368027998</v>
      </c>
      <c r="G126" s="523">
        <f t="shared" si="36"/>
        <v>2479324.4822573452</v>
      </c>
      <c r="H126" s="526">
        <f t="shared" si="37"/>
        <v>453957.09503820736</v>
      </c>
      <c r="I126" s="577">
        <f t="shared" si="38"/>
        <v>453957.09503820736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2405276.9368027998</v>
      </c>
      <c r="E127" s="522">
        <f>IF(+J96&lt;F126,J96,D127)</f>
        <v>148095.09090909091</v>
      </c>
      <c r="F127" s="523">
        <f t="shared" si="35"/>
        <v>2257181.845893709</v>
      </c>
      <c r="G127" s="523">
        <f t="shared" si="36"/>
        <v>2331229.3913482544</v>
      </c>
      <c r="H127" s="526">
        <f t="shared" si="37"/>
        <v>435687.33582302916</v>
      </c>
      <c r="I127" s="577">
        <f t="shared" si="38"/>
        <v>435687.33582302916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2257181.845893709</v>
      </c>
      <c r="E128" s="522">
        <f>IF(+J96&lt;F127,J96,D128)</f>
        <v>148095.09090909091</v>
      </c>
      <c r="F128" s="523">
        <f t="shared" si="35"/>
        <v>2109086.7549846182</v>
      </c>
      <c r="G128" s="523">
        <f t="shared" si="36"/>
        <v>2183134.3004391636</v>
      </c>
      <c r="H128" s="526">
        <f t="shared" si="37"/>
        <v>417417.57660785085</v>
      </c>
      <c r="I128" s="577">
        <f t="shared" si="38"/>
        <v>417417.57660785085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2109086.7549846182</v>
      </c>
      <c r="E129" s="522">
        <f>IF(+J96&lt;F128,J96,D129)</f>
        <v>148095.09090909091</v>
      </c>
      <c r="F129" s="523">
        <f t="shared" si="35"/>
        <v>1960991.6640755273</v>
      </c>
      <c r="G129" s="523">
        <f t="shared" si="36"/>
        <v>2035039.2095300728</v>
      </c>
      <c r="H129" s="526">
        <f t="shared" si="37"/>
        <v>399147.81739267264</v>
      </c>
      <c r="I129" s="577">
        <f t="shared" si="38"/>
        <v>399147.81739267264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1960991.6640755273</v>
      </c>
      <c r="E130" s="522">
        <f>IF(+J96&lt;F129,J96,D130)</f>
        <v>148095.09090909091</v>
      </c>
      <c r="F130" s="523">
        <f t="shared" si="35"/>
        <v>1812896.5731664365</v>
      </c>
      <c r="G130" s="523">
        <f t="shared" si="36"/>
        <v>1886944.1186209819</v>
      </c>
      <c r="H130" s="526">
        <f t="shared" si="37"/>
        <v>380878.05817749433</v>
      </c>
      <c r="I130" s="577">
        <f t="shared" si="38"/>
        <v>380878.05817749433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1812896.5731664365</v>
      </c>
      <c r="E131" s="522">
        <f>IF(+J96&lt;F130,J96,D131)</f>
        <v>148095.09090909091</v>
      </c>
      <c r="F131" s="523">
        <f t="shared" ref="F131:F154" si="39">+D131-E131</f>
        <v>1664801.4822573457</v>
      </c>
      <c r="G131" s="523">
        <f t="shared" ref="G131:G154" si="40">+(F131+D131)/2</f>
        <v>1738849.0277118911</v>
      </c>
      <c r="H131" s="526">
        <f t="shared" si="37"/>
        <v>362608.29896231607</v>
      </c>
      <c r="I131" s="577">
        <f t="shared" si="38"/>
        <v>362608.29896231607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1664801.4822573457</v>
      </c>
      <c r="E132" s="522">
        <f>IF(+J96&lt;F131,J96,D132)</f>
        <v>148095.09090909091</v>
      </c>
      <c r="F132" s="523">
        <f t="shared" si="39"/>
        <v>1516706.3913482549</v>
      </c>
      <c r="G132" s="523">
        <f t="shared" si="40"/>
        <v>1590753.9368028003</v>
      </c>
      <c r="H132" s="526">
        <f t="shared" si="37"/>
        <v>344338.53974713781</v>
      </c>
      <c r="I132" s="577">
        <f t="shared" si="38"/>
        <v>344338.53974713781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1516706.3913482549</v>
      </c>
      <c r="E133" s="522">
        <f>IF(+J96&lt;F132,J96,D133)</f>
        <v>148095.09090909091</v>
      </c>
      <c r="F133" s="523">
        <f t="shared" si="39"/>
        <v>1368611.300439164</v>
      </c>
      <c r="G133" s="523">
        <f t="shared" si="40"/>
        <v>1442658.8458937095</v>
      </c>
      <c r="H133" s="526">
        <f t="shared" si="37"/>
        <v>326068.78053195955</v>
      </c>
      <c r="I133" s="577">
        <f t="shared" si="38"/>
        <v>326068.78053195955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1368611.300439164</v>
      </c>
      <c r="E134" s="522">
        <f>IF(+J96&lt;F133,J96,D134)</f>
        <v>148095.09090909091</v>
      </c>
      <c r="F134" s="523">
        <f t="shared" si="39"/>
        <v>1220516.2095300732</v>
      </c>
      <c r="G134" s="523">
        <f t="shared" si="40"/>
        <v>1294563.7549846186</v>
      </c>
      <c r="H134" s="526">
        <f t="shared" si="37"/>
        <v>307799.02131678129</v>
      </c>
      <c r="I134" s="577">
        <f t="shared" si="38"/>
        <v>307799.02131678129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1220516.2095300732</v>
      </c>
      <c r="E135" s="522">
        <f>IF(+J96&lt;F134,J96,D135)</f>
        <v>148095.09090909091</v>
      </c>
      <c r="F135" s="523">
        <f t="shared" si="39"/>
        <v>1072421.1186209824</v>
      </c>
      <c r="G135" s="523">
        <f t="shared" si="40"/>
        <v>1146468.6640755278</v>
      </c>
      <c r="H135" s="526">
        <f t="shared" si="37"/>
        <v>289529.26210160297</v>
      </c>
      <c r="I135" s="577">
        <f t="shared" si="38"/>
        <v>289529.26210160297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1072421.1186209824</v>
      </c>
      <c r="E136" s="522">
        <f>IF(+J96&lt;F135,J96,D136)</f>
        <v>148095.09090909091</v>
      </c>
      <c r="F136" s="523">
        <f t="shared" si="39"/>
        <v>924326.02771189145</v>
      </c>
      <c r="G136" s="523">
        <f t="shared" si="40"/>
        <v>998373.57316643698</v>
      </c>
      <c r="H136" s="526">
        <f t="shared" si="37"/>
        <v>271259.50288642471</v>
      </c>
      <c r="I136" s="577">
        <f t="shared" si="38"/>
        <v>271259.50288642471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924326.02771189145</v>
      </c>
      <c r="E137" s="522">
        <f>IF(+J96&lt;F136,J96,D137)</f>
        <v>148095.09090909091</v>
      </c>
      <c r="F137" s="523">
        <f t="shared" si="39"/>
        <v>776230.93680280051</v>
      </c>
      <c r="G137" s="523">
        <f t="shared" si="40"/>
        <v>850278.48225734592</v>
      </c>
      <c r="H137" s="526">
        <f t="shared" si="37"/>
        <v>252989.74367124646</v>
      </c>
      <c r="I137" s="577">
        <f t="shared" si="38"/>
        <v>252989.74367124646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776230.93680280051</v>
      </c>
      <c r="E138" s="522">
        <f>IF(+J96&lt;F137,J96,D138)</f>
        <v>148095.09090909091</v>
      </c>
      <c r="F138" s="523">
        <f t="shared" si="39"/>
        <v>628135.84589370957</v>
      </c>
      <c r="G138" s="523">
        <f t="shared" si="40"/>
        <v>702183.3913482551</v>
      </c>
      <c r="H138" s="526">
        <f t="shared" si="37"/>
        <v>234719.98445606817</v>
      </c>
      <c r="I138" s="577">
        <f t="shared" si="38"/>
        <v>234719.98445606817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628135.84589370957</v>
      </c>
      <c r="E139" s="522">
        <f>IF(+J96&lt;F138,J96,D139)</f>
        <v>148095.09090909091</v>
      </c>
      <c r="F139" s="523">
        <f t="shared" si="39"/>
        <v>480040.75498461863</v>
      </c>
      <c r="G139" s="523">
        <f t="shared" si="40"/>
        <v>554088.30043916404</v>
      </c>
      <c r="H139" s="526">
        <f t="shared" si="37"/>
        <v>216450.22524088988</v>
      </c>
      <c r="I139" s="577">
        <f t="shared" si="38"/>
        <v>216450.22524088988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480040.75498461863</v>
      </c>
      <c r="E140" s="522">
        <f>IF(+J96&lt;F139,J96,D140)</f>
        <v>148095.09090909091</v>
      </c>
      <c r="F140" s="523">
        <f t="shared" si="39"/>
        <v>331945.66407552769</v>
      </c>
      <c r="G140" s="523">
        <f t="shared" si="40"/>
        <v>405993.20953007316</v>
      </c>
      <c r="H140" s="526">
        <f t="shared" si="37"/>
        <v>198180.46602571159</v>
      </c>
      <c r="I140" s="577">
        <f t="shared" si="38"/>
        <v>198180.46602571159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331945.66407552769</v>
      </c>
      <c r="E141" s="522">
        <f>IF(+J96&lt;F140,J96,D141)</f>
        <v>148095.09090909091</v>
      </c>
      <c r="F141" s="523">
        <f t="shared" si="39"/>
        <v>183850.57316643678</v>
      </c>
      <c r="G141" s="523">
        <f t="shared" si="40"/>
        <v>257898.11862098222</v>
      </c>
      <c r="H141" s="526">
        <f t="shared" si="37"/>
        <v>179910.7068105333</v>
      </c>
      <c r="I141" s="577">
        <f t="shared" si="38"/>
        <v>179910.7068105333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183850.57316643678</v>
      </c>
      <c r="E142" s="522">
        <f>IF(+J96&lt;F141,J96,D142)</f>
        <v>148095.09090909091</v>
      </c>
      <c r="F142" s="523">
        <f t="shared" si="39"/>
        <v>35755.482257345866</v>
      </c>
      <c r="G142" s="523">
        <f t="shared" si="40"/>
        <v>109803.02771189132</v>
      </c>
      <c r="H142" s="526">
        <f t="shared" si="37"/>
        <v>161640.94759535504</v>
      </c>
      <c r="I142" s="577">
        <f t="shared" si="38"/>
        <v>161640.94759535504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35755.482257345866</v>
      </c>
      <c r="E143" s="522">
        <f>IF(+J96&lt;F142,J96,D143)</f>
        <v>35755.482257345866</v>
      </c>
      <c r="F143" s="523">
        <f t="shared" si="39"/>
        <v>0</v>
      </c>
      <c r="G143" s="523">
        <f t="shared" si="40"/>
        <v>17877.741128672933</v>
      </c>
      <c r="H143" s="526">
        <f t="shared" si="37"/>
        <v>37960.970796683359</v>
      </c>
      <c r="I143" s="577">
        <f t="shared" si="38"/>
        <v>37960.970796683359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6516183.9999999991</v>
      </c>
      <c r="F155" s="375"/>
      <c r="G155" s="375"/>
      <c r="H155" s="375">
        <f>SUM(H99:H154)</f>
        <v>23596138.076256584</v>
      </c>
      <c r="I155" s="375">
        <f>SUM(I99:I154)</f>
        <v>23596138.076256584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topLeftCell="A13" zoomScaleNormal="100" zoomScaleSheetLayoutView="88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1131951.0149969344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1131951.0149969344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666" t="s">
        <v>474</v>
      </c>
      <c r="F9" s="478"/>
      <c r="G9" s="672" t="s">
        <v>522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269309.5581395349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282446.60975609755</v>
      </c>
      <c r="F27" s="515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8443265.3699927069</v>
      </c>
      <c r="E29" s="520">
        <v>275721.69047619047</v>
      </c>
      <c r="F29" s="515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8154406.6278999541</v>
      </c>
      <c r="E30" s="520">
        <v>275721.69047619047</v>
      </c>
      <c r="F30" s="515">
        <v>7878684.9374237638</v>
      </c>
      <c r="G30" s="516">
        <v>1177134.9411293902</v>
      </c>
      <c r="H30" s="510">
        <v>1177134.9411293902</v>
      </c>
      <c r="I30" s="511">
        <f t="shared" si="0"/>
        <v>0</v>
      </c>
      <c r="J30" s="511"/>
      <c r="K30" s="518">
        <f t="shared" ref="K30" si="15">G30</f>
        <v>1177134.9411293902</v>
      </c>
      <c r="L30" s="519">
        <f t="shared" ref="L30" si="16">IF(K30&lt;&gt;0,+G30-K30,0)</f>
        <v>0</v>
      </c>
      <c r="M30" s="518">
        <f t="shared" ref="M30" si="17">H30</f>
        <v>1177134.9411293902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7878684.9374237638</v>
      </c>
      <c r="E31" s="520">
        <v>275721.69047619047</v>
      </c>
      <c r="F31" s="515">
        <v>7602963.2469475735</v>
      </c>
      <c r="G31" s="516">
        <v>1253595.1343573183</v>
      </c>
      <c r="H31" s="510">
        <v>1253595.1343573183</v>
      </c>
      <c r="I31" s="511">
        <f t="shared" si="0"/>
        <v>0</v>
      </c>
      <c r="J31" s="511"/>
      <c r="K31" s="518">
        <f t="shared" ref="K31" si="18">G31</f>
        <v>1253595.1343573183</v>
      </c>
      <c r="L31" s="519">
        <f t="shared" ref="L31" si="19">IF(K31&lt;&gt;0,+G31-K31,0)</f>
        <v>0</v>
      </c>
      <c r="M31" s="518">
        <f t="shared" ref="M31" si="20">H31</f>
        <v>1253595.1343573183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15">
        <v>7602963.2469475735</v>
      </c>
      <c r="E32" s="520">
        <v>263188.88636363635</v>
      </c>
      <c r="F32" s="515">
        <v>7339774.3605839368</v>
      </c>
      <c r="G32" s="516">
        <v>1156220.1690071991</v>
      </c>
      <c r="H32" s="510">
        <v>1156220.1690071991</v>
      </c>
      <c r="I32" s="511">
        <f t="shared" si="0"/>
        <v>0</v>
      </c>
      <c r="J32" s="511"/>
      <c r="K32" s="518">
        <f t="shared" ref="K32" si="23">G32</f>
        <v>1156220.1690071991</v>
      </c>
      <c r="L32" s="519">
        <f t="shared" ref="L32" si="24">IF(K32&lt;&gt;0,+G32-K32,0)</f>
        <v>0</v>
      </c>
      <c r="M32" s="518">
        <f t="shared" ref="M32" si="25">H32</f>
        <v>1156220.1690071991</v>
      </c>
      <c r="N32" s="514">
        <f t="shared" ref="N32" si="26">IF(M32&lt;&gt;0,+H32-M32,0)</f>
        <v>0</v>
      </c>
      <c r="O32" s="514">
        <f t="shared" ref="O32" si="27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7339774.3605839368</v>
      </c>
      <c r="E33" s="522">
        <f>IF(+I14&lt;F32,I14,D33)</f>
        <v>269309.5581395349</v>
      </c>
      <c r="F33" s="523">
        <f t="shared" ref="F33:F48" si="28">+D33-E33</f>
        <v>7070464.8024444021</v>
      </c>
      <c r="G33" s="524">
        <f t="shared" ref="G33:G72" si="29">+I$12*((D33+F33)/2)+E33</f>
        <v>1131951.0149969344</v>
      </c>
      <c r="H33" s="491">
        <f t="shared" ref="H33:H72" si="30">+I$13*((D33+F33)/2)+E33</f>
        <v>1131951.0149969344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7070464.8024444021</v>
      </c>
      <c r="E34" s="522">
        <f>IF(+I14&lt;F33,I14,D34)</f>
        <v>269309.5581395349</v>
      </c>
      <c r="F34" s="523">
        <f t="shared" si="28"/>
        <v>6801155.2443048675</v>
      </c>
      <c r="G34" s="524">
        <f t="shared" si="29"/>
        <v>1099707.6098805007</v>
      </c>
      <c r="H34" s="491">
        <f t="shared" si="30"/>
        <v>1099707.6098805007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6801155.2443048675</v>
      </c>
      <c r="E35" s="522">
        <f>IF(+I14&lt;F34,I14,D35)</f>
        <v>269309.5581395349</v>
      </c>
      <c r="F35" s="523">
        <f t="shared" si="28"/>
        <v>6531845.6861653328</v>
      </c>
      <c r="G35" s="524">
        <f t="shared" si="29"/>
        <v>1067464.2047640672</v>
      </c>
      <c r="H35" s="491">
        <f t="shared" si="30"/>
        <v>1067464.2047640672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6531845.6861653328</v>
      </c>
      <c r="E36" s="522">
        <f>IF(+I14&lt;F35,I14,D36)</f>
        <v>269309.5581395349</v>
      </c>
      <c r="F36" s="523">
        <f t="shared" si="28"/>
        <v>6262536.1280257981</v>
      </c>
      <c r="G36" s="524">
        <f t="shared" si="29"/>
        <v>1035220.7996476333</v>
      </c>
      <c r="H36" s="491">
        <f t="shared" si="30"/>
        <v>1035220.7996476333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6262536.1280257981</v>
      </c>
      <c r="E37" s="522">
        <f>IF(+I14&lt;F36,I14,D37)</f>
        <v>269309.5581395349</v>
      </c>
      <c r="F37" s="523">
        <f t="shared" si="28"/>
        <v>5993226.5698862635</v>
      </c>
      <c r="G37" s="524">
        <f t="shared" si="29"/>
        <v>1002977.3945311996</v>
      </c>
      <c r="H37" s="491">
        <f t="shared" si="30"/>
        <v>1002977.3945311996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5993226.5698862635</v>
      </c>
      <c r="E38" s="522">
        <f>IF(+I14&lt;F37,I14,D38)</f>
        <v>269309.5581395349</v>
      </c>
      <c r="F38" s="523">
        <f t="shared" si="28"/>
        <v>5723917.0117467288</v>
      </c>
      <c r="G38" s="524">
        <f t="shared" si="29"/>
        <v>970733.98941476585</v>
      </c>
      <c r="H38" s="491">
        <f t="shared" si="30"/>
        <v>970733.98941476585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5723917.0117467288</v>
      </c>
      <c r="E39" s="522">
        <f>IF(+I14&lt;F38,I14,D39)</f>
        <v>269309.5581395349</v>
      </c>
      <c r="F39" s="523">
        <f t="shared" si="28"/>
        <v>5454607.4536071941</v>
      </c>
      <c r="G39" s="524">
        <f t="shared" si="29"/>
        <v>938490.58429833222</v>
      </c>
      <c r="H39" s="491">
        <f t="shared" si="30"/>
        <v>938490.58429833222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5454607.4536071941</v>
      </c>
      <c r="E40" s="522">
        <f>IF(+I14&lt;F39,I14,D40)</f>
        <v>269309.5581395349</v>
      </c>
      <c r="F40" s="523">
        <f t="shared" si="28"/>
        <v>5185297.8954676595</v>
      </c>
      <c r="G40" s="524">
        <f t="shared" si="29"/>
        <v>906247.17918189848</v>
      </c>
      <c r="H40" s="491">
        <f t="shared" si="30"/>
        <v>906247.17918189848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5185297.8954676595</v>
      </c>
      <c r="E41" s="522">
        <f>IF(+I14&lt;F40,I14,D41)</f>
        <v>269309.5581395349</v>
      </c>
      <c r="F41" s="523">
        <f t="shared" si="28"/>
        <v>4915988.3373281248</v>
      </c>
      <c r="G41" s="524">
        <f t="shared" si="29"/>
        <v>874003.77406546474</v>
      </c>
      <c r="H41" s="491">
        <f t="shared" si="30"/>
        <v>874003.77406546474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4915988.3373281248</v>
      </c>
      <c r="E42" s="522">
        <f>IF(+I14&lt;F41,I14,D42)</f>
        <v>269309.5581395349</v>
      </c>
      <c r="F42" s="523">
        <f t="shared" si="28"/>
        <v>4646678.7791885901</v>
      </c>
      <c r="G42" s="524">
        <f t="shared" si="29"/>
        <v>841760.36894903099</v>
      </c>
      <c r="H42" s="491">
        <f t="shared" si="30"/>
        <v>841760.36894903099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4646678.7791885901</v>
      </c>
      <c r="E43" s="522">
        <f>IF(+I14&lt;F42,I14,D43)</f>
        <v>269309.5581395349</v>
      </c>
      <c r="F43" s="523">
        <f t="shared" si="28"/>
        <v>4377369.2210490555</v>
      </c>
      <c r="G43" s="524">
        <f t="shared" si="29"/>
        <v>809516.96383259725</v>
      </c>
      <c r="H43" s="491">
        <f t="shared" si="30"/>
        <v>809516.96383259725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4377369.2210490555</v>
      </c>
      <c r="E44" s="522">
        <f>IF(+I14&lt;F43,I14,D44)</f>
        <v>269309.5581395349</v>
      </c>
      <c r="F44" s="523">
        <f t="shared" si="28"/>
        <v>4108059.6629095208</v>
      </c>
      <c r="G44" s="524">
        <f t="shared" si="29"/>
        <v>777273.5587161635</v>
      </c>
      <c r="H44" s="491">
        <f t="shared" si="30"/>
        <v>777273.5587161635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4108059.6629095208</v>
      </c>
      <c r="E45" s="522">
        <f>IF(+I14&lt;F44,I14,D45)</f>
        <v>269309.5581395349</v>
      </c>
      <c r="F45" s="523">
        <f t="shared" si="28"/>
        <v>3838750.1047699861</v>
      </c>
      <c r="G45" s="524">
        <f t="shared" si="29"/>
        <v>745030.15359972988</v>
      </c>
      <c r="H45" s="491">
        <f t="shared" si="30"/>
        <v>745030.15359972988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3838750.1047699861</v>
      </c>
      <c r="E46" s="522">
        <f>IF(+I14&lt;F45,I14,D46)</f>
        <v>269309.5581395349</v>
      </c>
      <c r="F46" s="523">
        <f t="shared" si="28"/>
        <v>3569440.5466304515</v>
      </c>
      <c r="G46" s="524">
        <f t="shared" si="29"/>
        <v>712786.74848329613</v>
      </c>
      <c r="H46" s="491">
        <f t="shared" si="30"/>
        <v>712786.74848329613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3569440.5466304515</v>
      </c>
      <c r="E47" s="522">
        <f>IF(+I14&lt;F46,I14,D47)</f>
        <v>269309.5581395349</v>
      </c>
      <c r="F47" s="523">
        <f t="shared" si="28"/>
        <v>3300130.9884909168</v>
      </c>
      <c r="G47" s="524">
        <f t="shared" si="29"/>
        <v>680543.34336686251</v>
      </c>
      <c r="H47" s="491">
        <f t="shared" si="30"/>
        <v>680543.34336686251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3300130.9884909168</v>
      </c>
      <c r="E48" s="522">
        <f>IF(+I14&lt;F47,I14,D48)</f>
        <v>269309.5581395349</v>
      </c>
      <c r="F48" s="523">
        <f t="shared" si="28"/>
        <v>3030821.4303513821</v>
      </c>
      <c r="G48" s="524">
        <f t="shared" si="29"/>
        <v>648299.93825042876</v>
      </c>
      <c r="H48" s="491">
        <f t="shared" si="30"/>
        <v>648299.93825042876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3030821.4303513821</v>
      </c>
      <c r="E49" s="522">
        <f>IF(+I14&lt;F48,I14,D49)</f>
        <v>269309.5581395349</v>
      </c>
      <c r="F49" s="523">
        <f t="shared" ref="F49:F72" si="31">+D49-E49</f>
        <v>2761511.8722118475</v>
      </c>
      <c r="G49" s="524">
        <f t="shared" si="29"/>
        <v>616056.53313399502</v>
      </c>
      <c r="H49" s="491">
        <f t="shared" si="30"/>
        <v>616056.53313399502</v>
      </c>
      <c r="I49" s="511">
        <f t="shared" ref="I49:I72" si="32">H49-G49</f>
        <v>0</v>
      </c>
      <c r="J49" s="511"/>
      <c r="K49" s="525"/>
      <c r="L49" s="514">
        <f t="shared" ref="L49:L72" si="33">IF(K49&lt;&gt;0,+G49-K49,0)</f>
        <v>0</v>
      </c>
      <c r="M49" s="525"/>
      <c r="N49" s="514">
        <f t="shared" ref="N49:N72" si="34">IF(M49&lt;&gt;0,+H49-M49,0)</f>
        <v>0</v>
      </c>
      <c r="O49" s="514">
        <f t="shared" ref="O49:O72" si="3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2761511.8722118475</v>
      </c>
      <c r="E50" s="522">
        <f>IF(+I14&lt;F49,I14,D50)</f>
        <v>269309.5581395349</v>
      </c>
      <c r="F50" s="523">
        <f t="shared" si="31"/>
        <v>2492202.3140723128</v>
      </c>
      <c r="G50" s="524">
        <f t="shared" si="29"/>
        <v>583813.12801756128</v>
      </c>
      <c r="H50" s="491">
        <f t="shared" si="30"/>
        <v>583813.12801756128</v>
      </c>
      <c r="I50" s="511">
        <f t="shared" si="32"/>
        <v>0</v>
      </c>
      <c r="J50" s="511"/>
      <c r="K50" s="525"/>
      <c r="L50" s="514">
        <f t="shared" si="33"/>
        <v>0</v>
      </c>
      <c r="M50" s="525"/>
      <c r="N50" s="514">
        <f t="shared" si="34"/>
        <v>0</v>
      </c>
      <c r="O50" s="514">
        <f t="shared" si="3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2492202.3140723128</v>
      </c>
      <c r="E51" s="522">
        <f>IF(+I14&lt;F50,I14,D51)</f>
        <v>269309.5581395349</v>
      </c>
      <c r="F51" s="523">
        <f t="shared" si="31"/>
        <v>2222892.7559327781</v>
      </c>
      <c r="G51" s="524">
        <f t="shared" si="29"/>
        <v>551569.72290112753</v>
      </c>
      <c r="H51" s="491">
        <f t="shared" si="30"/>
        <v>551569.72290112753</v>
      </c>
      <c r="I51" s="511">
        <f t="shared" si="32"/>
        <v>0</v>
      </c>
      <c r="J51" s="511"/>
      <c r="K51" s="525"/>
      <c r="L51" s="514">
        <f t="shared" si="33"/>
        <v>0</v>
      </c>
      <c r="M51" s="525"/>
      <c r="N51" s="514">
        <f t="shared" si="34"/>
        <v>0</v>
      </c>
      <c r="O51" s="514">
        <f t="shared" si="3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2222892.7559327781</v>
      </c>
      <c r="E52" s="522">
        <f>IF(+I14&lt;F51,I14,D52)</f>
        <v>269309.5581395349</v>
      </c>
      <c r="F52" s="523">
        <f t="shared" si="31"/>
        <v>1953583.1977932432</v>
      </c>
      <c r="G52" s="524">
        <f t="shared" si="29"/>
        <v>519326.31778469385</v>
      </c>
      <c r="H52" s="491">
        <f t="shared" si="30"/>
        <v>519326.31778469385</v>
      </c>
      <c r="I52" s="511">
        <f t="shared" si="32"/>
        <v>0</v>
      </c>
      <c r="J52" s="511"/>
      <c r="K52" s="525"/>
      <c r="L52" s="514">
        <f t="shared" si="33"/>
        <v>0</v>
      </c>
      <c r="M52" s="525"/>
      <c r="N52" s="514">
        <f t="shared" si="34"/>
        <v>0</v>
      </c>
      <c r="O52" s="514">
        <f t="shared" si="3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1953583.1977932432</v>
      </c>
      <c r="E53" s="522">
        <f>IF(+I14&lt;F52,I14,D53)</f>
        <v>269309.5581395349</v>
      </c>
      <c r="F53" s="523">
        <f t="shared" si="31"/>
        <v>1684273.6396537083</v>
      </c>
      <c r="G53" s="524">
        <f t="shared" si="29"/>
        <v>487082.91266826005</v>
      </c>
      <c r="H53" s="491">
        <f t="shared" si="30"/>
        <v>487082.91266826005</v>
      </c>
      <c r="I53" s="511">
        <f t="shared" si="32"/>
        <v>0</v>
      </c>
      <c r="J53" s="511"/>
      <c r="K53" s="525"/>
      <c r="L53" s="514">
        <f t="shared" si="33"/>
        <v>0</v>
      </c>
      <c r="M53" s="525"/>
      <c r="N53" s="514">
        <f t="shared" si="34"/>
        <v>0</v>
      </c>
      <c r="O53" s="514">
        <f t="shared" si="3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1684273.6396537083</v>
      </c>
      <c r="E54" s="522">
        <f>IF(+I14&lt;F53,I14,D54)</f>
        <v>269309.5581395349</v>
      </c>
      <c r="F54" s="523">
        <f t="shared" si="31"/>
        <v>1414964.0815141734</v>
      </c>
      <c r="G54" s="524">
        <f t="shared" si="29"/>
        <v>454839.50755182636</v>
      </c>
      <c r="H54" s="491">
        <f t="shared" si="30"/>
        <v>454839.50755182636</v>
      </c>
      <c r="I54" s="511">
        <f t="shared" si="32"/>
        <v>0</v>
      </c>
      <c r="J54" s="511"/>
      <c r="K54" s="525"/>
      <c r="L54" s="514">
        <f t="shared" si="33"/>
        <v>0</v>
      </c>
      <c r="M54" s="525"/>
      <c r="N54" s="514">
        <f t="shared" si="34"/>
        <v>0</v>
      </c>
      <c r="O54" s="514">
        <f t="shared" si="3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1414964.0815141734</v>
      </c>
      <c r="E55" s="522">
        <f>IF(+I14&lt;F54,I14,D55)</f>
        <v>269309.5581395349</v>
      </c>
      <c r="F55" s="523">
        <f t="shared" si="31"/>
        <v>1145654.5233746385</v>
      </c>
      <c r="G55" s="524">
        <f t="shared" si="29"/>
        <v>422596.10243539256</v>
      </c>
      <c r="H55" s="491">
        <f t="shared" si="30"/>
        <v>422596.10243539256</v>
      </c>
      <c r="I55" s="511">
        <f t="shared" si="32"/>
        <v>0</v>
      </c>
      <c r="J55" s="511"/>
      <c r="K55" s="525"/>
      <c r="L55" s="514">
        <f t="shared" si="33"/>
        <v>0</v>
      </c>
      <c r="M55" s="525"/>
      <c r="N55" s="514">
        <f t="shared" si="34"/>
        <v>0</v>
      </c>
      <c r="O55" s="514">
        <f t="shared" si="3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1145654.5233746385</v>
      </c>
      <c r="E56" s="522">
        <f>IF(+I14&lt;F55,I14,D56)</f>
        <v>269309.5581395349</v>
      </c>
      <c r="F56" s="523">
        <f t="shared" si="31"/>
        <v>876344.96523510362</v>
      </c>
      <c r="G56" s="524">
        <f t="shared" si="29"/>
        <v>390352.69731895882</v>
      </c>
      <c r="H56" s="491">
        <f t="shared" si="30"/>
        <v>390352.69731895882</v>
      </c>
      <c r="I56" s="511">
        <f t="shared" si="32"/>
        <v>0</v>
      </c>
      <c r="J56" s="511"/>
      <c r="K56" s="525"/>
      <c r="L56" s="514">
        <f t="shared" si="33"/>
        <v>0</v>
      </c>
      <c r="M56" s="525"/>
      <c r="N56" s="514">
        <f t="shared" si="34"/>
        <v>0</v>
      </c>
      <c r="O56" s="514">
        <f t="shared" si="3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876344.96523510362</v>
      </c>
      <c r="E57" s="522">
        <f>IF(+I14&lt;F56,I14,D57)</f>
        <v>269309.5581395349</v>
      </c>
      <c r="F57" s="523">
        <f t="shared" si="31"/>
        <v>607035.40709556872</v>
      </c>
      <c r="G57" s="524">
        <f t="shared" si="29"/>
        <v>358109.29220252507</v>
      </c>
      <c r="H57" s="491">
        <f t="shared" si="30"/>
        <v>358109.29220252507</v>
      </c>
      <c r="I57" s="511">
        <f t="shared" si="32"/>
        <v>0</v>
      </c>
      <c r="J57" s="511"/>
      <c r="K57" s="525"/>
      <c r="L57" s="514">
        <f t="shared" si="33"/>
        <v>0</v>
      </c>
      <c r="M57" s="525"/>
      <c r="N57" s="514">
        <f t="shared" si="34"/>
        <v>0</v>
      </c>
      <c r="O57" s="514">
        <f t="shared" si="35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607035.40709556872</v>
      </c>
      <c r="E58" s="522">
        <f>IF(+I14&lt;F57,I14,D58)</f>
        <v>269309.5581395349</v>
      </c>
      <c r="F58" s="523">
        <f t="shared" si="31"/>
        <v>337725.84895603382</v>
      </c>
      <c r="G58" s="524">
        <f t="shared" si="29"/>
        <v>325865.88708609133</v>
      </c>
      <c r="H58" s="491">
        <f t="shared" si="30"/>
        <v>325865.88708609133</v>
      </c>
      <c r="I58" s="511">
        <f t="shared" si="32"/>
        <v>0</v>
      </c>
      <c r="J58" s="511"/>
      <c r="K58" s="525"/>
      <c r="L58" s="514">
        <f t="shared" si="33"/>
        <v>0</v>
      </c>
      <c r="M58" s="525"/>
      <c r="N58" s="514">
        <f t="shared" si="34"/>
        <v>0</v>
      </c>
      <c r="O58" s="514">
        <f t="shared" si="3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337725.84895603382</v>
      </c>
      <c r="E59" s="522">
        <f>IF(+I14&lt;F58,I14,D59)</f>
        <v>269309.5581395349</v>
      </c>
      <c r="F59" s="523">
        <f t="shared" si="31"/>
        <v>68416.29081649892</v>
      </c>
      <c r="G59" s="524">
        <f t="shared" si="29"/>
        <v>293622.48196965759</v>
      </c>
      <c r="H59" s="491">
        <f t="shared" si="30"/>
        <v>293622.48196965759</v>
      </c>
      <c r="I59" s="511">
        <f t="shared" si="32"/>
        <v>0</v>
      </c>
      <c r="J59" s="511"/>
      <c r="K59" s="525"/>
      <c r="L59" s="514">
        <f t="shared" si="33"/>
        <v>0</v>
      </c>
      <c r="M59" s="525"/>
      <c r="N59" s="514">
        <f t="shared" si="34"/>
        <v>0</v>
      </c>
      <c r="O59" s="514">
        <f t="shared" si="3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68416.29081649892</v>
      </c>
      <c r="E60" s="522">
        <f>IF(+I14&lt;F59,I14,D60)</f>
        <v>68416.29081649892</v>
      </c>
      <c r="F60" s="523">
        <f t="shared" si="31"/>
        <v>0</v>
      </c>
      <c r="G60" s="524">
        <f t="shared" si="29"/>
        <v>72511.901452451842</v>
      </c>
      <c r="H60" s="491">
        <f t="shared" si="30"/>
        <v>72511.901452451842</v>
      </c>
      <c r="I60" s="511">
        <f t="shared" si="32"/>
        <v>0</v>
      </c>
      <c r="J60" s="511"/>
      <c r="K60" s="525"/>
      <c r="L60" s="514">
        <f t="shared" si="33"/>
        <v>0</v>
      </c>
      <c r="M60" s="525"/>
      <c r="N60" s="514">
        <f t="shared" si="34"/>
        <v>0</v>
      </c>
      <c r="O60" s="514">
        <f t="shared" si="3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1"/>
        <v>0</v>
      </c>
      <c r="G61" s="524">
        <f t="shared" si="29"/>
        <v>0</v>
      </c>
      <c r="H61" s="491">
        <f t="shared" si="30"/>
        <v>0</v>
      </c>
      <c r="I61" s="511">
        <f t="shared" si="32"/>
        <v>0</v>
      </c>
      <c r="J61" s="511"/>
      <c r="K61" s="525"/>
      <c r="L61" s="514">
        <f t="shared" si="33"/>
        <v>0</v>
      </c>
      <c r="M61" s="525"/>
      <c r="N61" s="514">
        <f t="shared" si="34"/>
        <v>0</v>
      </c>
      <c r="O61" s="514">
        <f t="shared" si="3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1"/>
        <v>0</v>
      </c>
      <c r="G62" s="524">
        <f t="shared" si="29"/>
        <v>0</v>
      </c>
      <c r="H62" s="491">
        <f t="shared" si="30"/>
        <v>0</v>
      </c>
      <c r="I62" s="511">
        <f t="shared" si="32"/>
        <v>0</v>
      </c>
      <c r="J62" s="511"/>
      <c r="K62" s="525"/>
      <c r="L62" s="514">
        <f t="shared" si="33"/>
        <v>0</v>
      </c>
      <c r="M62" s="525"/>
      <c r="N62" s="514">
        <f t="shared" si="34"/>
        <v>0</v>
      </c>
      <c r="O62" s="514">
        <f t="shared" si="3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1"/>
        <v>0</v>
      </c>
      <c r="G63" s="524">
        <f t="shared" si="29"/>
        <v>0</v>
      </c>
      <c r="H63" s="491">
        <f t="shared" si="30"/>
        <v>0</v>
      </c>
      <c r="I63" s="511">
        <f t="shared" si="32"/>
        <v>0</v>
      </c>
      <c r="J63" s="511"/>
      <c r="K63" s="525"/>
      <c r="L63" s="514">
        <f t="shared" si="33"/>
        <v>0</v>
      </c>
      <c r="M63" s="525"/>
      <c r="N63" s="514">
        <f t="shared" si="34"/>
        <v>0</v>
      </c>
      <c r="O63" s="514">
        <f t="shared" si="3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1"/>
        <v>0</v>
      </c>
      <c r="G64" s="524">
        <f t="shared" si="29"/>
        <v>0</v>
      </c>
      <c r="H64" s="491">
        <f t="shared" si="30"/>
        <v>0</v>
      </c>
      <c r="I64" s="511">
        <f t="shared" si="32"/>
        <v>0</v>
      </c>
      <c r="J64" s="511"/>
      <c r="K64" s="525"/>
      <c r="L64" s="514">
        <f t="shared" si="33"/>
        <v>0</v>
      </c>
      <c r="M64" s="525"/>
      <c r="N64" s="514">
        <f t="shared" si="34"/>
        <v>0</v>
      </c>
      <c r="O64" s="514">
        <f t="shared" si="3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1"/>
        <v>0</v>
      </c>
      <c r="G65" s="524">
        <f t="shared" si="29"/>
        <v>0</v>
      </c>
      <c r="H65" s="491">
        <f t="shared" si="30"/>
        <v>0</v>
      </c>
      <c r="I65" s="511">
        <f t="shared" si="32"/>
        <v>0</v>
      </c>
      <c r="J65" s="511"/>
      <c r="K65" s="525"/>
      <c r="L65" s="514">
        <f t="shared" si="33"/>
        <v>0</v>
      </c>
      <c r="M65" s="525"/>
      <c r="N65" s="514">
        <f t="shared" si="34"/>
        <v>0</v>
      </c>
      <c r="O65" s="514">
        <f t="shared" si="3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1"/>
        <v>0</v>
      </c>
      <c r="G66" s="524">
        <f t="shared" si="29"/>
        <v>0</v>
      </c>
      <c r="H66" s="491">
        <f t="shared" si="30"/>
        <v>0</v>
      </c>
      <c r="I66" s="511">
        <f t="shared" si="32"/>
        <v>0</v>
      </c>
      <c r="J66" s="511"/>
      <c r="K66" s="525"/>
      <c r="L66" s="514">
        <f t="shared" si="33"/>
        <v>0</v>
      </c>
      <c r="M66" s="525"/>
      <c r="N66" s="514">
        <f t="shared" si="34"/>
        <v>0</v>
      </c>
      <c r="O66" s="514">
        <f t="shared" si="3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1"/>
        <v>0</v>
      </c>
      <c r="G67" s="524">
        <f t="shared" si="29"/>
        <v>0</v>
      </c>
      <c r="H67" s="491">
        <f t="shared" si="30"/>
        <v>0</v>
      </c>
      <c r="I67" s="511">
        <f t="shared" si="32"/>
        <v>0</v>
      </c>
      <c r="J67" s="511"/>
      <c r="K67" s="525"/>
      <c r="L67" s="514">
        <f t="shared" si="33"/>
        <v>0</v>
      </c>
      <c r="M67" s="525"/>
      <c r="N67" s="514">
        <f t="shared" si="34"/>
        <v>0</v>
      </c>
      <c r="O67" s="514">
        <f t="shared" si="3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1"/>
        <v>0</v>
      </c>
      <c r="G68" s="524">
        <f t="shared" si="29"/>
        <v>0</v>
      </c>
      <c r="H68" s="491">
        <f t="shared" si="30"/>
        <v>0</v>
      </c>
      <c r="I68" s="511">
        <f t="shared" si="32"/>
        <v>0</v>
      </c>
      <c r="J68" s="511"/>
      <c r="K68" s="525"/>
      <c r="L68" s="514">
        <f t="shared" si="33"/>
        <v>0</v>
      </c>
      <c r="M68" s="525"/>
      <c r="N68" s="514">
        <f t="shared" si="34"/>
        <v>0</v>
      </c>
      <c r="O68" s="514">
        <f t="shared" si="3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1"/>
        <v>0</v>
      </c>
      <c r="G69" s="524">
        <f t="shared" si="29"/>
        <v>0</v>
      </c>
      <c r="H69" s="491">
        <f t="shared" si="30"/>
        <v>0</v>
      </c>
      <c r="I69" s="511">
        <f t="shared" si="32"/>
        <v>0</v>
      </c>
      <c r="J69" s="511"/>
      <c r="K69" s="525"/>
      <c r="L69" s="514">
        <f t="shared" si="33"/>
        <v>0</v>
      </c>
      <c r="M69" s="525"/>
      <c r="N69" s="514">
        <f t="shared" si="34"/>
        <v>0</v>
      </c>
      <c r="O69" s="514">
        <f t="shared" si="3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1"/>
        <v>0</v>
      </c>
      <c r="G70" s="524">
        <f t="shared" si="29"/>
        <v>0</v>
      </c>
      <c r="H70" s="491">
        <f t="shared" si="30"/>
        <v>0</v>
      </c>
      <c r="I70" s="511">
        <f t="shared" si="32"/>
        <v>0</v>
      </c>
      <c r="J70" s="511"/>
      <c r="K70" s="525"/>
      <c r="L70" s="514">
        <f t="shared" si="33"/>
        <v>0</v>
      </c>
      <c r="M70" s="525"/>
      <c r="N70" s="514">
        <f t="shared" si="34"/>
        <v>0</v>
      </c>
      <c r="O70" s="514">
        <f t="shared" si="3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1"/>
        <v>0</v>
      </c>
      <c r="G71" s="524">
        <f t="shared" si="29"/>
        <v>0</v>
      </c>
      <c r="H71" s="491">
        <f t="shared" si="30"/>
        <v>0</v>
      </c>
      <c r="I71" s="511">
        <f t="shared" si="32"/>
        <v>0</v>
      </c>
      <c r="J71" s="511"/>
      <c r="K71" s="525"/>
      <c r="L71" s="514">
        <f t="shared" si="33"/>
        <v>0</v>
      </c>
      <c r="M71" s="525"/>
      <c r="N71" s="514">
        <f t="shared" si="34"/>
        <v>0</v>
      </c>
      <c r="O71" s="514">
        <f t="shared" si="3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1"/>
        <v>0</v>
      </c>
      <c r="G72" s="524">
        <f t="shared" si="29"/>
        <v>0</v>
      </c>
      <c r="H72" s="491">
        <f t="shared" si="30"/>
        <v>0</v>
      </c>
      <c r="I72" s="531">
        <f t="shared" si="32"/>
        <v>0</v>
      </c>
      <c r="J72" s="511"/>
      <c r="K72" s="532"/>
      <c r="L72" s="533">
        <f t="shared" si="33"/>
        <v>0</v>
      </c>
      <c r="M72" s="532"/>
      <c r="N72" s="533">
        <f t="shared" si="34"/>
        <v>0</v>
      </c>
      <c r="O72" s="533">
        <f t="shared" si="35"/>
        <v>0</v>
      </c>
      <c r="P72" s="272"/>
    </row>
    <row r="73" spans="1:16" ht="12.5">
      <c r="C73" s="374" t="s">
        <v>78</v>
      </c>
      <c r="D73" s="375"/>
      <c r="E73" s="375">
        <f>SUM(E17:E72)</f>
        <v>11580310.999999998</v>
      </c>
      <c r="F73" s="375"/>
      <c r="G73" s="375">
        <f>SUM(G17:G72)</f>
        <v>42234408.617853045</v>
      </c>
      <c r="H73" s="375">
        <f>SUM(H17:H72)</f>
        <v>42234408.617853045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1253595.1343573183</v>
      </c>
      <c r="N87" s="546">
        <f>IF(J92&lt;D11,0,VLOOKUP(J92,C17:O72,11))</f>
        <v>1253595.1343573183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1214498.3810633023</v>
      </c>
      <c r="N88" s="550">
        <f>IF(J92&lt;D11,0,VLOOKUP(J92,C99:P154,7))</f>
        <v>1214498.3810633023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-39096.753294016002</v>
      </c>
      <c r="N89" s="555">
        <f>+N88-N87</f>
        <v>-39096.753294016002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263188.88636363635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36">+I99-H99</f>
        <v>0</v>
      </c>
      <c r="K99" s="514"/>
      <c r="L99" s="512">
        <f t="shared" ref="L99:L104" si="37">H99</f>
        <v>979399</v>
      </c>
      <c r="M99" s="513">
        <f t="shared" ref="M99:M130" si="38">IF(L99&lt;&gt;0,+H99-L99,0)</f>
        <v>0</v>
      </c>
      <c r="N99" s="512">
        <f t="shared" ref="N99:N104" si="39">I99</f>
        <v>979399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36"/>
        <v>0</v>
      </c>
      <c r="K100" s="514"/>
      <c r="L100" s="518">
        <f t="shared" si="37"/>
        <v>2145726.6474616765</v>
      </c>
      <c r="M100" s="519">
        <f t="shared" si="38"/>
        <v>0</v>
      </c>
      <c r="N100" s="518">
        <f t="shared" si="39"/>
        <v>2145726.6474616765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36"/>
        <v>0</v>
      </c>
      <c r="K101" s="514"/>
      <c r="L101" s="518">
        <f t="shared" si="37"/>
        <v>1931048.5627447576</v>
      </c>
      <c r="M101" s="519">
        <f t="shared" si="38"/>
        <v>0</v>
      </c>
      <c r="N101" s="518">
        <f t="shared" si="39"/>
        <v>1931048.5627447576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36"/>
        <v>0</v>
      </c>
      <c r="K102" s="514"/>
      <c r="L102" s="518">
        <f t="shared" si="37"/>
        <v>1854964.7357626334</v>
      </c>
      <c r="M102" s="519">
        <f t="shared" si="38"/>
        <v>0</v>
      </c>
      <c r="N102" s="518">
        <f t="shared" si="39"/>
        <v>1854964.7357626334</v>
      </c>
      <c r="O102" s="514">
        <f t="shared" si="40"/>
        <v>0</v>
      </c>
      <c r="P102" s="514">
        <f t="shared" si="41"/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37"/>
        <v>1690357.4734906773</v>
      </c>
      <c r="M103" s="519">
        <f t="shared" ref="M103:M108" si="43">IF(L103&lt;&gt;0,+H103-L103,0)</f>
        <v>0</v>
      </c>
      <c r="N103" s="518">
        <f t="shared" si="39"/>
        <v>1690357.4734906773</v>
      </c>
      <c r="O103" s="514">
        <f t="shared" ref="O103:O108" si="44">IF(N103&lt;&gt;0,+I103-N103,0)</f>
        <v>0</v>
      </c>
      <c r="P103" s="514">
        <f t="shared" ref="P103:P108" si="45"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37"/>
        <v>1659486.1970572667</v>
      </c>
      <c r="M104" s="519">
        <f t="shared" si="43"/>
        <v>0</v>
      </c>
      <c r="N104" s="518">
        <f t="shared" si="39"/>
        <v>1659486.1970572667</v>
      </c>
      <c r="O104" s="514">
        <f t="shared" si="44"/>
        <v>0</v>
      </c>
      <c r="P104" s="514">
        <f t="shared" si="45"/>
        <v>0</v>
      </c>
      <c r="Q104" s="269"/>
    </row>
    <row r="105" spans="1:17" ht="12.5">
      <c r="B105" s="195" t="str">
        <f t="shared" si="42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36"/>
        <v>0</v>
      </c>
      <c r="K105" s="514"/>
      <c r="L105" s="518">
        <f t="shared" ref="L105:L110" si="46">H105</f>
        <v>1580858.7656028033</v>
      </c>
      <c r="M105" s="519">
        <f t="shared" si="43"/>
        <v>0</v>
      </c>
      <c r="N105" s="518">
        <f t="shared" ref="N105:N110" si="47">I105</f>
        <v>1580858.7656028033</v>
      </c>
      <c r="O105" s="514">
        <f t="shared" si="44"/>
        <v>0</v>
      </c>
      <c r="P105" s="514">
        <f t="shared" si="45"/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36"/>
        <v>0</v>
      </c>
      <c r="K106" s="514"/>
      <c r="L106" s="518">
        <f t="shared" si="46"/>
        <v>1492120.9075767242</v>
      </c>
      <c r="M106" s="519">
        <f t="shared" si="43"/>
        <v>0</v>
      </c>
      <c r="N106" s="518">
        <f t="shared" si="47"/>
        <v>1492120.9075767242</v>
      </c>
      <c r="O106" s="514">
        <f t="shared" si="44"/>
        <v>0</v>
      </c>
      <c r="P106" s="514">
        <f t="shared" si="45"/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36"/>
        <v>0</v>
      </c>
      <c r="K107" s="514"/>
      <c r="L107" s="518">
        <f t="shared" si="46"/>
        <v>1412659.7088236467</v>
      </c>
      <c r="M107" s="519">
        <f t="shared" si="43"/>
        <v>0</v>
      </c>
      <c r="N107" s="518">
        <f t="shared" si="47"/>
        <v>1412659.7088236467</v>
      </c>
      <c r="O107" s="514">
        <f t="shared" si="44"/>
        <v>0</v>
      </c>
      <c r="P107" s="514">
        <f t="shared" si="45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36"/>
        <v>0</v>
      </c>
      <c r="K108" s="514"/>
      <c r="L108" s="518">
        <f t="shared" si="46"/>
        <v>1235032.8622445145</v>
      </c>
      <c r="M108" s="519">
        <f t="shared" si="43"/>
        <v>0</v>
      </c>
      <c r="N108" s="518">
        <f t="shared" si="47"/>
        <v>1235032.8622445145</v>
      </c>
      <c r="O108" s="514">
        <f t="shared" si="44"/>
        <v>0</v>
      </c>
      <c r="P108" s="514">
        <f t="shared" si="45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36"/>
        <v>0</v>
      </c>
      <c r="K109" s="514"/>
      <c r="L109" s="518">
        <f t="shared" si="46"/>
        <v>1212494.7636968775</v>
      </c>
      <c r="M109" s="519">
        <f t="shared" ref="M109:M110" si="48">IF(L109&lt;&gt;0,+H109-L109,0)</f>
        <v>0</v>
      </c>
      <c r="N109" s="518">
        <f t="shared" si="47"/>
        <v>1212494.7636968775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36"/>
        <v>0</v>
      </c>
      <c r="K110" s="514"/>
      <c r="L110" s="518">
        <f t="shared" si="46"/>
        <v>1194290.3823298137</v>
      </c>
      <c r="M110" s="519">
        <f t="shared" si="48"/>
        <v>0</v>
      </c>
      <c r="N110" s="518">
        <f t="shared" si="47"/>
        <v>1194290.3823298137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2021</v>
      </c>
      <c r="D111" s="508">
        <v>8401099.5180763323</v>
      </c>
      <c r="E111" s="516">
        <v>282446.60975609755</v>
      </c>
      <c r="F111" s="515">
        <v>8118652.9083202351</v>
      </c>
      <c r="G111" s="515">
        <v>8259876.2131982837</v>
      </c>
      <c r="H111" s="516">
        <v>1220060.0680241259</v>
      </c>
      <c r="I111" s="510">
        <v>1220060.0680241259</v>
      </c>
      <c r="J111" s="514">
        <f t="shared" si="36"/>
        <v>0</v>
      </c>
      <c r="K111" s="514"/>
      <c r="L111" s="518">
        <f t="shared" ref="L111" si="49">H111</f>
        <v>1220060.0680241259</v>
      </c>
      <c r="M111" s="519">
        <f t="shared" ref="M111" si="50">IF(L111&lt;&gt;0,+H111-L111,0)</f>
        <v>0</v>
      </c>
      <c r="N111" s="518">
        <f t="shared" ref="N111" si="51">I111</f>
        <v>1220060.0680241259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3">
      <c r="B112" s="195" t="str">
        <f t="shared" si="42"/>
        <v/>
      </c>
      <c r="C112" s="669">
        <f>IF(D93="","-",+C111+1)</f>
        <v>2022</v>
      </c>
      <c r="D112" s="374">
        <v>8118652.9083202351</v>
      </c>
      <c r="E112" s="522">
        <v>275721.69047619047</v>
      </c>
      <c r="F112" s="523">
        <v>7842931.2178440448</v>
      </c>
      <c r="G112" s="523">
        <v>7980792.0630821399</v>
      </c>
      <c r="H112" s="526">
        <v>1213128.3119758123</v>
      </c>
      <c r="I112" s="577">
        <v>1213128.3119758123</v>
      </c>
      <c r="J112" s="514">
        <f t="shared" si="36"/>
        <v>0</v>
      </c>
      <c r="K112" s="514"/>
      <c r="L112" s="525"/>
      <c r="M112" s="514">
        <f t="shared" si="38"/>
        <v>0</v>
      </c>
      <c r="N112" s="525"/>
      <c r="O112" s="514">
        <f t="shared" si="40"/>
        <v>0</v>
      </c>
      <c r="P112" s="514">
        <f t="shared" si="41"/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2023</v>
      </c>
      <c r="D113" s="374">
        <f>IF(F112+SUM(E$99:E112)=D$92,F112,D$92-SUM(E$99:E112))</f>
        <v>7842931.2178440448</v>
      </c>
      <c r="E113" s="522">
        <f>IF(+J96&lt;F112,J96,D113)</f>
        <v>263188.88636363635</v>
      </c>
      <c r="F113" s="523">
        <f t="shared" ref="F113:F130" si="54">+D113-E113</f>
        <v>7579742.3314804081</v>
      </c>
      <c r="G113" s="523">
        <f t="shared" ref="G113:G130" si="55">+(F113+D113)/2</f>
        <v>7711336.7746622264</v>
      </c>
      <c r="H113" s="526">
        <f t="shared" ref="H113:H154" si="56">+J$94*G113+E113</f>
        <v>1214498.3810633023</v>
      </c>
      <c r="I113" s="577">
        <f t="shared" ref="I113:I154" si="57">+J$95*G113+E113</f>
        <v>1214498.3810633023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2024</v>
      </c>
      <c r="D114" s="374">
        <f>IF(F113+SUM(E$99:E113)=D$92,F113,D$92-SUM(E$99:E113))</f>
        <v>7579742.3314804081</v>
      </c>
      <c r="E114" s="522">
        <f>IF(+J96&lt;F113,J96,D114)</f>
        <v>263188.88636363635</v>
      </c>
      <c r="F114" s="523">
        <f t="shared" si="54"/>
        <v>7316553.4451167714</v>
      </c>
      <c r="G114" s="523">
        <f t="shared" si="55"/>
        <v>7448147.8882985897</v>
      </c>
      <c r="H114" s="526">
        <f t="shared" si="56"/>
        <v>1182030.0693018665</v>
      </c>
      <c r="I114" s="577">
        <f t="shared" si="57"/>
        <v>1182030.0693018665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2025</v>
      </c>
      <c r="D115" s="374">
        <f>IF(F114+SUM(E$99:E114)=D$92,F114,D$92-SUM(E$99:E114))</f>
        <v>7316553.4451167714</v>
      </c>
      <c r="E115" s="522">
        <f>IF(+J96&lt;F114,J96,D115)</f>
        <v>263188.88636363635</v>
      </c>
      <c r="F115" s="523">
        <f t="shared" si="54"/>
        <v>7053364.5587531347</v>
      </c>
      <c r="G115" s="523">
        <f t="shared" si="55"/>
        <v>7184959.001934953</v>
      </c>
      <c r="H115" s="526">
        <f t="shared" si="56"/>
        <v>1149561.7575404304</v>
      </c>
      <c r="I115" s="577">
        <f t="shared" si="57"/>
        <v>1149561.7575404304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2026</v>
      </c>
      <c r="D116" s="374">
        <f>IF(F115+SUM(E$99:E115)=D$92,F115,D$92-SUM(E$99:E115))</f>
        <v>7053364.5587531347</v>
      </c>
      <c r="E116" s="522">
        <f>IF(+J96&lt;F115,J96,D116)</f>
        <v>263188.88636363635</v>
      </c>
      <c r="F116" s="523">
        <f t="shared" si="54"/>
        <v>6790175.672389498</v>
      </c>
      <c r="G116" s="523">
        <f t="shared" si="55"/>
        <v>6921770.1155713163</v>
      </c>
      <c r="H116" s="526">
        <f t="shared" si="56"/>
        <v>1117093.4457789944</v>
      </c>
      <c r="I116" s="577">
        <f t="shared" si="57"/>
        <v>1117093.4457789944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2027</v>
      </c>
      <c r="D117" s="374">
        <f>IF(F116+SUM(E$99:E116)=D$92,F116,D$92-SUM(E$99:E116))</f>
        <v>6790175.672389498</v>
      </c>
      <c r="E117" s="522">
        <f>IF(+J96&lt;F116,J96,D117)</f>
        <v>263188.88636363635</v>
      </c>
      <c r="F117" s="523">
        <f t="shared" si="54"/>
        <v>6526986.7860258613</v>
      </c>
      <c r="G117" s="523">
        <f t="shared" si="55"/>
        <v>6658581.2292076796</v>
      </c>
      <c r="H117" s="526">
        <f t="shared" si="56"/>
        <v>1084625.1340175585</v>
      </c>
      <c r="I117" s="577">
        <f t="shared" si="57"/>
        <v>1084625.1340175585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2028</v>
      </c>
      <c r="D118" s="374">
        <f>IF(F117+SUM(E$99:E117)=D$92,F117,D$92-SUM(E$99:E117))</f>
        <v>6526986.7860258613</v>
      </c>
      <c r="E118" s="522">
        <f>IF(+J96&lt;F117,J96,D118)</f>
        <v>263188.88636363635</v>
      </c>
      <c r="F118" s="523">
        <f t="shared" si="54"/>
        <v>6263797.8996622246</v>
      </c>
      <c r="G118" s="523">
        <f t="shared" si="55"/>
        <v>6395392.3428440429</v>
      </c>
      <c r="H118" s="526">
        <f t="shared" si="56"/>
        <v>1052156.8222561227</v>
      </c>
      <c r="I118" s="577">
        <f t="shared" si="57"/>
        <v>1052156.8222561227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2029</v>
      </c>
      <c r="D119" s="374">
        <f>IF(F118+SUM(E$99:E118)=D$92,F118,D$92-SUM(E$99:E118))</f>
        <v>6263797.8996622246</v>
      </c>
      <c r="E119" s="522">
        <f>IF(+J96&lt;F118,J96,D119)</f>
        <v>263188.88636363635</v>
      </c>
      <c r="F119" s="523">
        <f t="shared" si="54"/>
        <v>6000609.0132985879</v>
      </c>
      <c r="G119" s="523">
        <f t="shared" si="55"/>
        <v>6132203.4564804062</v>
      </c>
      <c r="H119" s="526">
        <f t="shared" si="56"/>
        <v>1019688.5104946867</v>
      </c>
      <c r="I119" s="577">
        <f t="shared" si="57"/>
        <v>1019688.5104946867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2030</v>
      </c>
      <c r="D120" s="374">
        <f>IF(F119+SUM(E$99:E119)=D$92,F119,D$92-SUM(E$99:E119))</f>
        <v>6000609.0132985879</v>
      </c>
      <c r="E120" s="522">
        <f>IF(+J96&lt;F119,J96,D120)</f>
        <v>263188.88636363635</v>
      </c>
      <c r="F120" s="523">
        <f t="shared" si="54"/>
        <v>5737420.1269349512</v>
      </c>
      <c r="G120" s="523">
        <f t="shared" si="55"/>
        <v>5869014.5701167695</v>
      </c>
      <c r="H120" s="526">
        <f t="shared" si="56"/>
        <v>987220.19873325073</v>
      </c>
      <c r="I120" s="577">
        <f t="shared" si="57"/>
        <v>987220.19873325073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2031</v>
      </c>
      <c r="D121" s="374">
        <f>IF(F120+SUM(E$99:E120)=D$92,F120,D$92-SUM(E$99:E120))</f>
        <v>5737420.1269349512</v>
      </c>
      <c r="E121" s="522">
        <f>IF(+J96&lt;F120,J96,D121)</f>
        <v>263188.88636363635</v>
      </c>
      <c r="F121" s="523">
        <f t="shared" si="54"/>
        <v>5474231.2405713145</v>
      </c>
      <c r="G121" s="523">
        <f t="shared" si="55"/>
        <v>5605825.6837531328</v>
      </c>
      <c r="H121" s="526">
        <f t="shared" si="56"/>
        <v>954751.88697181479</v>
      </c>
      <c r="I121" s="577">
        <f t="shared" si="57"/>
        <v>954751.88697181479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2032</v>
      </c>
      <c r="D122" s="374">
        <f>IF(F121+SUM(E$99:E121)=D$92,F121,D$92-SUM(E$99:E121))</f>
        <v>5474231.2405713145</v>
      </c>
      <c r="E122" s="522">
        <f>IF(+J96&lt;F121,J96,D122)</f>
        <v>263188.88636363635</v>
      </c>
      <c r="F122" s="523">
        <f t="shared" si="54"/>
        <v>5211042.3542076778</v>
      </c>
      <c r="G122" s="523">
        <f t="shared" si="55"/>
        <v>5342636.7973894961</v>
      </c>
      <c r="H122" s="526">
        <f t="shared" si="56"/>
        <v>922283.57521037885</v>
      </c>
      <c r="I122" s="577">
        <f t="shared" si="57"/>
        <v>922283.57521037885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2033</v>
      </c>
      <c r="D123" s="374">
        <f>IF(F122+SUM(E$99:E122)=D$92,F122,D$92-SUM(E$99:E122))</f>
        <v>5211042.3542076778</v>
      </c>
      <c r="E123" s="522">
        <f>IF(+J96&lt;F122,J96,D123)</f>
        <v>263188.88636363635</v>
      </c>
      <c r="F123" s="523">
        <f t="shared" si="54"/>
        <v>4947853.4678440411</v>
      </c>
      <c r="G123" s="523">
        <f t="shared" si="55"/>
        <v>5079447.9110258594</v>
      </c>
      <c r="H123" s="526">
        <f t="shared" si="56"/>
        <v>889815.26344894292</v>
      </c>
      <c r="I123" s="577">
        <f t="shared" si="57"/>
        <v>889815.26344894292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2034</v>
      </c>
      <c r="D124" s="374">
        <f>IF(F123+SUM(E$99:E123)=D$92,F123,D$92-SUM(E$99:E123))</f>
        <v>4947853.4678440411</v>
      </c>
      <c r="E124" s="522">
        <f>IF(+J96&lt;F123,J96,D124)</f>
        <v>263188.88636363635</v>
      </c>
      <c r="F124" s="523">
        <f t="shared" si="54"/>
        <v>4684664.5814804044</v>
      </c>
      <c r="G124" s="523">
        <f t="shared" si="55"/>
        <v>4816259.0246622227</v>
      </c>
      <c r="H124" s="526">
        <f t="shared" si="56"/>
        <v>857346.95168750698</v>
      </c>
      <c r="I124" s="577">
        <f t="shared" si="57"/>
        <v>857346.95168750698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2035</v>
      </c>
      <c r="D125" s="374">
        <f>IF(F124+SUM(E$99:E124)=D$92,F124,D$92-SUM(E$99:E124))</f>
        <v>4684664.5814804044</v>
      </c>
      <c r="E125" s="522">
        <f>IF(+J96&lt;F124,J96,D125)</f>
        <v>263188.88636363635</v>
      </c>
      <c r="F125" s="523">
        <f t="shared" si="54"/>
        <v>4421475.6951167677</v>
      </c>
      <c r="G125" s="523">
        <f t="shared" si="55"/>
        <v>4553070.138298586</v>
      </c>
      <c r="H125" s="526">
        <f t="shared" si="56"/>
        <v>824878.63992607105</v>
      </c>
      <c r="I125" s="577">
        <f t="shared" si="57"/>
        <v>824878.63992607105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2036</v>
      </c>
      <c r="D126" s="374">
        <f>IF(F125+SUM(E$99:E125)=D$92,F125,D$92-SUM(E$99:E125))</f>
        <v>4421475.6951167677</v>
      </c>
      <c r="E126" s="522">
        <f>IF(+J96&lt;F125,J96,D126)</f>
        <v>263188.88636363635</v>
      </c>
      <c r="F126" s="523">
        <f t="shared" si="54"/>
        <v>4158286.8087531314</v>
      </c>
      <c r="G126" s="523">
        <f t="shared" si="55"/>
        <v>4289881.2519349493</v>
      </c>
      <c r="H126" s="526">
        <f t="shared" si="56"/>
        <v>792410.32816463511</v>
      </c>
      <c r="I126" s="577">
        <f t="shared" si="57"/>
        <v>792410.32816463511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2037</v>
      </c>
      <c r="D127" s="374">
        <f>IF(F126+SUM(E$99:E126)=D$92,F126,D$92-SUM(E$99:E126))</f>
        <v>4158286.8087531314</v>
      </c>
      <c r="E127" s="522">
        <f>IF(+J96&lt;F126,J96,D127)</f>
        <v>263188.88636363635</v>
      </c>
      <c r="F127" s="523">
        <f t="shared" si="54"/>
        <v>3895097.9223894952</v>
      </c>
      <c r="G127" s="523">
        <f t="shared" si="55"/>
        <v>4026692.3655713135</v>
      </c>
      <c r="H127" s="526">
        <f t="shared" si="56"/>
        <v>759942.01640319929</v>
      </c>
      <c r="I127" s="577">
        <f t="shared" si="57"/>
        <v>759942.01640319929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2038</v>
      </c>
      <c r="D128" s="374">
        <f>IF(F127+SUM(E$99:E127)=D$92,F127,D$92-SUM(E$99:E127))</f>
        <v>3895097.9223894952</v>
      </c>
      <c r="E128" s="522">
        <f>IF(+J96&lt;F127,J96,D128)</f>
        <v>263188.88636363635</v>
      </c>
      <c r="F128" s="523">
        <f t="shared" si="54"/>
        <v>3631909.0360258589</v>
      </c>
      <c r="G128" s="523">
        <f t="shared" si="55"/>
        <v>3763503.4792076768</v>
      </c>
      <c r="H128" s="526">
        <f t="shared" si="56"/>
        <v>727473.70464176335</v>
      </c>
      <c r="I128" s="577">
        <f t="shared" si="57"/>
        <v>727473.70464176335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2039</v>
      </c>
      <c r="D129" s="374">
        <f>IF(F128+SUM(E$99:E128)=D$92,F128,D$92-SUM(E$99:E128))</f>
        <v>3631909.0360258589</v>
      </c>
      <c r="E129" s="522">
        <f>IF(+J96&lt;F128,J96,D129)</f>
        <v>263188.88636363635</v>
      </c>
      <c r="F129" s="523">
        <f t="shared" si="54"/>
        <v>3368720.1496622227</v>
      </c>
      <c r="G129" s="523">
        <f t="shared" si="55"/>
        <v>3500314.5928440411</v>
      </c>
      <c r="H129" s="526">
        <f t="shared" si="56"/>
        <v>695005.39288032753</v>
      </c>
      <c r="I129" s="577">
        <f t="shared" si="57"/>
        <v>695005.39288032753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2040</v>
      </c>
      <c r="D130" s="374">
        <f>IF(F129+SUM(E$99:E129)=D$92,F129,D$92-SUM(E$99:E129))</f>
        <v>3368720.1496622227</v>
      </c>
      <c r="E130" s="522">
        <f>IF(+J96&lt;F129,J96,D130)</f>
        <v>263188.88636363635</v>
      </c>
      <c r="F130" s="523">
        <f t="shared" si="54"/>
        <v>3105531.2632985865</v>
      </c>
      <c r="G130" s="523">
        <f t="shared" si="55"/>
        <v>3237125.7064804044</v>
      </c>
      <c r="H130" s="526">
        <f t="shared" si="56"/>
        <v>662537.0811188916</v>
      </c>
      <c r="I130" s="577">
        <f t="shared" si="57"/>
        <v>662537.0811188916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2041</v>
      </c>
      <c r="D131" s="374">
        <f>IF(F130+SUM(E$99:E130)=D$92,F130,D$92-SUM(E$99:E130))</f>
        <v>3105531.2632985865</v>
      </c>
      <c r="E131" s="522">
        <f>IF(+J96&lt;F130,J96,D131)</f>
        <v>263188.88636363635</v>
      </c>
      <c r="F131" s="523">
        <f t="shared" ref="F131:F154" si="58">+D131-E131</f>
        <v>2842342.3769349502</v>
      </c>
      <c r="G131" s="523">
        <f t="shared" ref="G131:G154" si="59">+(F131+D131)/2</f>
        <v>2973936.8201167686</v>
      </c>
      <c r="H131" s="526">
        <f t="shared" si="56"/>
        <v>630068.76935745578</v>
      </c>
      <c r="I131" s="577">
        <f t="shared" si="57"/>
        <v>630068.76935745578</v>
      </c>
      <c r="J131" s="514">
        <f t="shared" ref="J131:J154" si="60">+I131-H131</f>
        <v>0</v>
      </c>
      <c r="K131" s="514"/>
      <c r="L131" s="525"/>
      <c r="M131" s="514">
        <f t="shared" ref="M131:M154" si="61">IF(L131&lt;&gt;0,+H131-L131,0)</f>
        <v>0</v>
      </c>
      <c r="N131" s="525"/>
      <c r="O131" s="514">
        <f t="shared" ref="O131:O154" si="62">IF(N131&lt;&gt;0,+I131-N131,0)</f>
        <v>0</v>
      </c>
      <c r="P131" s="514">
        <f t="shared" ref="P131:P154" si="63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2042</v>
      </c>
      <c r="D132" s="374">
        <f>IF(F131+SUM(E$99:E131)=D$92,F131,D$92-SUM(E$99:E131))</f>
        <v>2842342.3769349502</v>
      </c>
      <c r="E132" s="522">
        <f>IF(+J96&lt;F131,J96,D132)</f>
        <v>263188.88636363635</v>
      </c>
      <c r="F132" s="523">
        <f t="shared" si="58"/>
        <v>2579153.490571314</v>
      </c>
      <c r="G132" s="523">
        <f t="shared" si="59"/>
        <v>2710747.9337531319</v>
      </c>
      <c r="H132" s="526">
        <f t="shared" si="56"/>
        <v>597600.45759601984</v>
      </c>
      <c r="I132" s="577">
        <f t="shared" si="57"/>
        <v>597600.45759601984</v>
      </c>
      <c r="J132" s="514">
        <f t="shared" si="60"/>
        <v>0</v>
      </c>
      <c r="K132" s="514"/>
      <c r="L132" s="525"/>
      <c r="M132" s="514">
        <f t="shared" si="61"/>
        <v>0</v>
      </c>
      <c r="N132" s="525"/>
      <c r="O132" s="514">
        <f t="shared" si="62"/>
        <v>0</v>
      </c>
      <c r="P132" s="514">
        <f t="shared" si="63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2043</v>
      </c>
      <c r="D133" s="374">
        <f>IF(F132+SUM(E$99:E132)=D$92,F132,D$92-SUM(E$99:E132))</f>
        <v>2579153.490571314</v>
      </c>
      <c r="E133" s="522">
        <f>IF(+J96&lt;F132,J96,D133)</f>
        <v>263188.88636363635</v>
      </c>
      <c r="F133" s="523">
        <f t="shared" si="58"/>
        <v>2315964.6042076778</v>
      </c>
      <c r="G133" s="523">
        <f t="shared" si="59"/>
        <v>2447559.0473894961</v>
      </c>
      <c r="H133" s="526">
        <f t="shared" si="56"/>
        <v>565132.14583458402</v>
      </c>
      <c r="I133" s="577">
        <f t="shared" si="57"/>
        <v>565132.14583458402</v>
      </c>
      <c r="J133" s="514">
        <f t="shared" si="60"/>
        <v>0</v>
      </c>
      <c r="K133" s="514"/>
      <c r="L133" s="525"/>
      <c r="M133" s="514">
        <f t="shared" si="61"/>
        <v>0</v>
      </c>
      <c r="N133" s="525"/>
      <c r="O133" s="514">
        <f t="shared" si="62"/>
        <v>0</v>
      </c>
      <c r="P133" s="514">
        <f t="shared" si="63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2044</v>
      </c>
      <c r="D134" s="374">
        <f>IF(F133+SUM(E$99:E133)=D$92,F133,D$92-SUM(E$99:E133))</f>
        <v>2315964.6042076778</v>
      </c>
      <c r="E134" s="522">
        <f>IF(+J96&lt;F133,J96,D134)</f>
        <v>263188.88636363635</v>
      </c>
      <c r="F134" s="523">
        <f t="shared" si="58"/>
        <v>2052775.7178440415</v>
      </c>
      <c r="G134" s="523">
        <f t="shared" si="59"/>
        <v>2184370.1610258594</v>
      </c>
      <c r="H134" s="526">
        <f t="shared" si="56"/>
        <v>532663.83407314809</v>
      </c>
      <c r="I134" s="577">
        <f t="shared" si="57"/>
        <v>532663.83407314809</v>
      </c>
      <c r="J134" s="514">
        <f t="shared" si="60"/>
        <v>0</v>
      </c>
      <c r="K134" s="514"/>
      <c r="L134" s="525"/>
      <c r="M134" s="514">
        <f t="shared" si="61"/>
        <v>0</v>
      </c>
      <c r="N134" s="525"/>
      <c r="O134" s="514">
        <f t="shared" si="62"/>
        <v>0</v>
      </c>
      <c r="P134" s="514">
        <f t="shared" si="63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2045</v>
      </c>
      <c r="D135" s="374">
        <f>IF(F134+SUM(E$99:E134)=D$92,F134,D$92-SUM(E$99:E134))</f>
        <v>2052775.7178440415</v>
      </c>
      <c r="E135" s="522">
        <f>IF(+J96&lt;F134,J96,D135)</f>
        <v>263188.88636363635</v>
      </c>
      <c r="F135" s="523">
        <f t="shared" si="58"/>
        <v>1789586.8314804053</v>
      </c>
      <c r="G135" s="523">
        <f t="shared" si="59"/>
        <v>1921181.2746622234</v>
      </c>
      <c r="H135" s="526">
        <f t="shared" si="56"/>
        <v>500195.52231171221</v>
      </c>
      <c r="I135" s="577">
        <f t="shared" si="57"/>
        <v>500195.52231171221</v>
      </c>
      <c r="J135" s="514">
        <f t="shared" si="60"/>
        <v>0</v>
      </c>
      <c r="K135" s="514"/>
      <c r="L135" s="525"/>
      <c r="M135" s="514">
        <f t="shared" si="61"/>
        <v>0</v>
      </c>
      <c r="N135" s="525"/>
      <c r="O135" s="514">
        <f t="shared" si="62"/>
        <v>0</v>
      </c>
      <c r="P135" s="514">
        <f t="shared" si="63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2046</v>
      </c>
      <c r="D136" s="374">
        <f>IF(F135+SUM(E$99:E135)=D$92,F135,D$92-SUM(E$99:E135))</f>
        <v>1789586.8314804053</v>
      </c>
      <c r="E136" s="522">
        <f>IF(+J96&lt;F135,J96,D136)</f>
        <v>263188.88636363635</v>
      </c>
      <c r="F136" s="523">
        <f t="shared" si="58"/>
        <v>1526397.9451167691</v>
      </c>
      <c r="G136" s="523">
        <f t="shared" si="59"/>
        <v>1657992.3882985872</v>
      </c>
      <c r="H136" s="526">
        <f t="shared" si="56"/>
        <v>467727.21055027633</v>
      </c>
      <c r="I136" s="577">
        <f t="shared" si="57"/>
        <v>467727.21055027633</v>
      </c>
      <c r="J136" s="514">
        <f t="shared" si="60"/>
        <v>0</v>
      </c>
      <c r="K136" s="514"/>
      <c r="L136" s="525"/>
      <c r="M136" s="514">
        <f t="shared" si="61"/>
        <v>0</v>
      </c>
      <c r="N136" s="525"/>
      <c r="O136" s="514">
        <f t="shared" si="62"/>
        <v>0</v>
      </c>
      <c r="P136" s="514">
        <f t="shared" si="63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2047</v>
      </c>
      <c r="D137" s="374">
        <f>IF(F136+SUM(E$99:E136)=D$92,F136,D$92-SUM(E$99:E136))</f>
        <v>1526397.9451167691</v>
      </c>
      <c r="E137" s="522">
        <f>IF(+J96&lt;F136,J96,D137)</f>
        <v>263188.88636363635</v>
      </c>
      <c r="F137" s="523">
        <f t="shared" si="58"/>
        <v>1263209.0587531328</v>
      </c>
      <c r="G137" s="523">
        <f t="shared" si="59"/>
        <v>1394803.5019349509</v>
      </c>
      <c r="H137" s="526">
        <f t="shared" si="56"/>
        <v>435258.89878884045</v>
      </c>
      <c r="I137" s="577">
        <f t="shared" si="57"/>
        <v>435258.89878884045</v>
      </c>
      <c r="J137" s="514">
        <f t="shared" si="60"/>
        <v>0</v>
      </c>
      <c r="K137" s="514"/>
      <c r="L137" s="525"/>
      <c r="M137" s="514">
        <f t="shared" si="61"/>
        <v>0</v>
      </c>
      <c r="N137" s="525"/>
      <c r="O137" s="514">
        <f t="shared" si="62"/>
        <v>0</v>
      </c>
      <c r="P137" s="514">
        <f t="shared" si="63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2048</v>
      </c>
      <c r="D138" s="374">
        <f>IF(F137+SUM(E$99:E137)=D$92,F137,D$92-SUM(E$99:E137))</f>
        <v>1263209.0587531328</v>
      </c>
      <c r="E138" s="522">
        <f>IF(+J96&lt;F137,J96,D138)</f>
        <v>263188.88636363635</v>
      </c>
      <c r="F138" s="523">
        <f t="shared" si="58"/>
        <v>1000020.1723894965</v>
      </c>
      <c r="G138" s="523">
        <f t="shared" si="59"/>
        <v>1131614.6155713147</v>
      </c>
      <c r="H138" s="526">
        <f t="shared" si="56"/>
        <v>402790.58702740457</v>
      </c>
      <c r="I138" s="577">
        <f t="shared" si="57"/>
        <v>402790.58702740457</v>
      </c>
      <c r="J138" s="514">
        <f t="shared" si="60"/>
        <v>0</v>
      </c>
      <c r="K138" s="514"/>
      <c r="L138" s="525"/>
      <c r="M138" s="514">
        <f t="shared" si="61"/>
        <v>0</v>
      </c>
      <c r="N138" s="525"/>
      <c r="O138" s="514">
        <f t="shared" si="62"/>
        <v>0</v>
      </c>
      <c r="P138" s="514">
        <f t="shared" si="63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2049</v>
      </c>
      <c r="D139" s="374">
        <f>IF(F138+SUM(E$99:E138)=D$92,F138,D$92-SUM(E$99:E138))</f>
        <v>1000020.1723894965</v>
      </c>
      <c r="E139" s="522">
        <f>IF(+J96&lt;F138,J96,D139)</f>
        <v>263188.88636363635</v>
      </c>
      <c r="F139" s="523">
        <f t="shared" si="58"/>
        <v>736831.28602586011</v>
      </c>
      <c r="G139" s="523">
        <f t="shared" si="59"/>
        <v>868425.72920767823</v>
      </c>
      <c r="H139" s="526">
        <f t="shared" si="56"/>
        <v>370322.27526596864</v>
      </c>
      <c r="I139" s="577">
        <f t="shared" si="57"/>
        <v>370322.27526596864</v>
      </c>
      <c r="J139" s="514">
        <f t="shared" si="60"/>
        <v>0</v>
      </c>
      <c r="K139" s="514"/>
      <c r="L139" s="525"/>
      <c r="M139" s="514">
        <f t="shared" si="61"/>
        <v>0</v>
      </c>
      <c r="N139" s="525"/>
      <c r="O139" s="514">
        <f t="shared" si="62"/>
        <v>0</v>
      </c>
      <c r="P139" s="514">
        <f t="shared" si="63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2050</v>
      </c>
      <c r="D140" s="374">
        <f>IF(F139+SUM(E$99:E139)=D$92,F139,D$92-SUM(E$99:E139))</f>
        <v>736831.28602586011</v>
      </c>
      <c r="E140" s="522">
        <f>IF(+J96&lt;F139,J96,D140)</f>
        <v>263188.88636363635</v>
      </c>
      <c r="F140" s="523">
        <f t="shared" si="58"/>
        <v>473642.39966222376</v>
      </c>
      <c r="G140" s="523">
        <f t="shared" si="59"/>
        <v>605236.842844042</v>
      </c>
      <c r="H140" s="526">
        <f t="shared" si="56"/>
        <v>337853.96350453282</v>
      </c>
      <c r="I140" s="577">
        <f t="shared" si="57"/>
        <v>337853.96350453282</v>
      </c>
      <c r="J140" s="514">
        <f t="shared" si="60"/>
        <v>0</v>
      </c>
      <c r="K140" s="514"/>
      <c r="L140" s="525"/>
      <c r="M140" s="514">
        <f t="shared" si="61"/>
        <v>0</v>
      </c>
      <c r="N140" s="525"/>
      <c r="O140" s="514">
        <f t="shared" si="62"/>
        <v>0</v>
      </c>
      <c r="P140" s="514">
        <f t="shared" si="63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2051</v>
      </c>
      <c r="D141" s="374">
        <f>IF(F140+SUM(E$99:E140)=D$92,F140,D$92-SUM(E$99:E140))</f>
        <v>473642.39966222376</v>
      </c>
      <c r="E141" s="522">
        <f>IF(+J96&lt;F140,J96,D141)</f>
        <v>263188.88636363635</v>
      </c>
      <c r="F141" s="523">
        <f t="shared" si="58"/>
        <v>210453.51329858741</v>
      </c>
      <c r="G141" s="523">
        <f t="shared" si="59"/>
        <v>342047.95648040558</v>
      </c>
      <c r="H141" s="526">
        <f t="shared" si="56"/>
        <v>305385.65174309688</v>
      </c>
      <c r="I141" s="577">
        <f t="shared" si="57"/>
        <v>305385.65174309688</v>
      </c>
      <c r="J141" s="514">
        <f t="shared" si="60"/>
        <v>0</v>
      </c>
      <c r="K141" s="514"/>
      <c r="L141" s="525"/>
      <c r="M141" s="514">
        <f t="shared" si="61"/>
        <v>0</v>
      </c>
      <c r="N141" s="525"/>
      <c r="O141" s="514">
        <f t="shared" si="62"/>
        <v>0</v>
      </c>
      <c r="P141" s="514">
        <f t="shared" si="63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2052</v>
      </c>
      <c r="D142" s="374">
        <f>IF(F141+SUM(E$99:E141)=D$92,F141,D$92-SUM(E$99:E141))</f>
        <v>210453.51329858741</v>
      </c>
      <c r="E142" s="522">
        <f>IF(+J96&lt;F141,J96,D142)</f>
        <v>210453.51329858741</v>
      </c>
      <c r="F142" s="523">
        <f t="shared" si="58"/>
        <v>0</v>
      </c>
      <c r="G142" s="523">
        <f t="shared" si="59"/>
        <v>105226.7566492937</v>
      </c>
      <c r="H142" s="526">
        <f t="shared" si="56"/>
        <v>223434.81804795872</v>
      </c>
      <c r="I142" s="577">
        <f t="shared" si="57"/>
        <v>223434.81804795872</v>
      </c>
      <c r="J142" s="514">
        <f t="shared" si="60"/>
        <v>0</v>
      </c>
      <c r="K142" s="514"/>
      <c r="L142" s="525"/>
      <c r="M142" s="514">
        <f t="shared" si="61"/>
        <v>0</v>
      </c>
      <c r="N142" s="525"/>
      <c r="O142" s="514">
        <f t="shared" si="62"/>
        <v>0</v>
      </c>
      <c r="P142" s="514">
        <f t="shared" si="63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9"/>
        <v>0</v>
      </c>
      <c r="H143" s="526">
        <f t="shared" si="56"/>
        <v>0</v>
      </c>
      <c r="I143" s="577">
        <f t="shared" si="57"/>
        <v>0</v>
      </c>
      <c r="J143" s="514">
        <f t="shared" si="60"/>
        <v>0</v>
      </c>
      <c r="K143" s="514"/>
      <c r="L143" s="525"/>
      <c r="M143" s="514">
        <f t="shared" si="61"/>
        <v>0</v>
      </c>
      <c r="N143" s="525"/>
      <c r="O143" s="514">
        <f t="shared" si="62"/>
        <v>0</v>
      </c>
      <c r="P143" s="514">
        <f t="shared" si="63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9"/>
        <v>0</v>
      </c>
      <c r="H144" s="526">
        <f t="shared" si="56"/>
        <v>0</v>
      </c>
      <c r="I144" s="577">
        <f t="shared" si="57"/>
        <v>0</v>
      </c>
      <c r="J144" s="514">
        <f t="shared" si="60"/>
        <v>0</v>
      </c>
      <c r="K144" s="514"/>
      <c r="L144" s="525"/>
      <c r="M144" s="514">
        <f t="shared" si="61"/>
        <v>0</v>
      </c>
      <c r="N144" s="525"/>
      <c r="O144" s="514">
        <f t="shared" si="62"/>
        <v>0</v>
      </c>
      <c r="P144" s="514">
        <f t="shared" si="63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9"/>
        <v>0</v>
      </c>
      <c r="H145" s="526">
        <f t="shared" si="56"/>
        <v>0</v>
      </c>
      <c r="I145" s="577">
        <f t="shared" si="57"/>
        <v>0</v>
      </c>
      <c r="J145" s="514">
        <f t="shared" si="60"/>
        <v>0</v>
      </c>
      <c r="K145" s="514"/>
      <c r="L145" s="525"/>
      <c r="M145" s="514">
        <f t="shared" si="61"/>
        <v>0</v>
      </c>
      <c r="N145" s="525"/>
      <c r="O145" s="514">
        <f t="shared" si="62"/>
        <v>0</v>
      </c>
      <c r="P145" s="514">
        <f t="shared" si="63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9"/>
        <v>0</v>
      </c>
      <c r="H146" s="526">
        <f t="shared" si="56"/>
        <v>0</v>
      </c>
      <c r="I146" s="577">
        <f t="shared" si="57"/>
        <v>0</v>
      </c>
      <c r="J146" s="514">
        <f t="shared" si="60"/>
        <v>0</v>
      </c>
      <c r="K146" s="514"/>
      <c r="L146" s="525"/>
      <c r="M146" s="514">
        <f t="shared" si="61"/>
        <v>0</v>
      </c>
      <c r="N146" s="525"/>
      <c r="O146" s="514">
        <f t="shared" si="62"/>
        <v>0</v>
      </c>
      <c r="P146" s="514">
        <f t="shared" si="63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9"/>
        <v>0</v>
      </c>
      <c r="H147" s="526">
        <f t="shared" si="56"/>
        <v>0</v>
      </c>
      <c r="I147" s="577">
        <f t="shared" si="57"/>
        <v>0</v>
      </c>
      <c r="J147" s="514">
        <f t="shared" si="60"/>
        <v>0</v>
      </c>
      <c r="K147" s="514"/>
      <c r="L147" s="525"/>
      <c r="M147" s="514">
        <f t="shared" si="61"/>
        <v>0</v>
      </c>
      <c r="N147" s="525"/>
      <c r="O147" s="514">
        <f t="shared" si="62"/>
        <v>0</v>
      </c>
      <c r="P147" s="514">
        <f t="shared" si="63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9"/>
        <v>0</v>
      </c>
      <c r="H148" s="526">
        <f t="shared" si="56"/>
        <v>0</v>
      </c>
      <c r="I148" s="577">
        <f t="shared" si="57"/>
        <v>0</v>
      </c>
      <c r="J148" s="514">
        <f t="shared" si="60"/>
        <v>0</v>
      </c>
      <c r="K148" s="514"/>
      <c r="L148" s="525"/>
      <c r="M148" s="514">
        <f t="shared" si="61"/>
        <v>0</v>
      </c>
      <c r="N148" s="525"/>
      <c r="O148" s="514">
        <f t="shared" si="62"/>
        <v>0</v>
      </c>
      <c r="P148" s="514">
        <f t="shared" si="63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9"/>
        <v>0</v>
      </c>
      <c r="H149" s="526">
        <f t="shared" si="56"/>
        <v>0</v>
      </c>
      <c r="I149" s="577">
        <f t="shared" si="57"/>
        <v>0</v>
      </c>
      <c r="J149" s="514">
        <f t="shared" si="60"/>
        <v>0</v>
      </c>
      <c r="K149" s="514"/>
      <c r="L149" s="525"/>
      <c r="M149" s="514">
        <f t="shared" si="61"/>
        <v>0</v>
      </c>
      <c r="N149" s="525"/>
      <c r="O149" s="514">
        <f t="shared" si="62"/>
        <v>0</v>
      </c>
      <c r="P149" s="514">
        <f t="shared" si="63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9"/>
        <v>0</v>
      </c>
      <c r="H150" s="526">
        <f t="shared" si="56"/>
        <v>0</v>
      </c>
      <c r="I150" s="577">
        <f t="shared" si="57"/>
        <v>0</v>
      </c>
      <c r="J150" s="514">
        <f t="shared" si="60"/>
        <v>0</v>
      </c>
      <c r="K150" s="514"/>
      <c r="L150" s="525"/>
      <c r="M150" s="514">
        <f t="shared" si="61"/>
        <v>0</v>
      </c>
      <c r="N150" s="525"/>
      <c r="O150" s="514">
        <f t="shared" si="62"/>
        <v>0</v>
      </c>
      <c r="P150" s="514">
        <f t="shared" si="63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9"/>
        <v>0</v>
      </c>
      <c r="H151" s="526">
        <f t="shared" si="56"/>
        <v>0</v>
      </c>
      <c r="I151" s="577">
        <f t="shared" si="57"/>
        <v>0</v>
      </c>
      <c r="J151" s="514">
        <f t="shared" si="60"/>
        <v>0</v>
      </c>
      <c r="K151" s="514"/>
      <c r="L151" s="525"/>
      <c r="M151" s="514">
        <f t="shared" si="61"/>
        <v>0</v>
      </c>
      <c r="N151" s="525"/>
      <c r="O151" s="514">
        <f t="shared" si="62"/>
        <v>0</v>
      </c>
      <c r="P151" s="514">
        <f t="shared" si="63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9"/>
        <v>0</v>
      </c>
      <c r="H152" s="526">
        <f t="shared" si="56"/>
        <v>0</v>
      </c>
      <c r="I152" s="577">
        <f t="shared" si="57"/>
        <v>0</v>
      </c>
      <c r="J152" s="514">
        <f t="shared" si="60"/>
        <v>0</v>
      </c>
      <c r="K152" s="514"/>
      <c r="L152" s="525"/>
      <c r="M152" s="514">
        <f t="shared" si="61"/>
        <v>0</v>
      </c>
      <c r="N152" s="525"/>
      <c r="O152" s="514">
        <f t="shared" si="62"/>
        <v>0</v>
      </c>
      <c r="P152" s="514">
        <f t="shared" si="63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9"/>
        <v>0</v>
      </c>
      <c r="H153" s="526">
        <f t="shared" si="56"/>
        <v>0</v>
      </c>
      <c r="I153" s="577">
        <f t="shared" si="57"/>
        <v>0</v>
      </c>
      <c r="J153" s="514">
        <f t="shared" si="60"/>
        <v>0</v>
      </c>
      <c r="K153" s="514"/>
      <c r="L153" s="525"/>
      <c r="M153" s="514">
        <f t="shared" si="61"/>
        <v>0</v>
      </c>
      <c r="N153" s="525"/>
      <c r="O153" s="514">
        <f t="shared" si="62"/>
        <v>0</v>
      </c>
      <c r="P153" s="514">
        <f t="shared" si="63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9"/>
        <v>0</v>
      </c>
      <c r="H154" s="530">
        <f t="shared" si="56"/>
        <v>0</v>
      </c>
      <c r="I154" s="579">
        <f t="shared" si="57"/>
        <v>0</v>
      </c>
      <c r="J154" s="533">
        <f t="shared" si="60"/>
        <v>0</v>
      </c>
      <c r="K154" s="514"/>
      <c r="L154" s="532"/>
      <c r="M154" s="533">
        <f t="shared" si="61"/>
        <v>0</v>
      </c>
      <c r="N154" s="532"/>
      <c r="O154" s="533">
        <f t="shared" si="62"/>
        <v>0</v>
      </c>
      <c r="P154" s="533">
        <f t="shared" si="63"/>
        <v>0</v>
      </c>
      <c r="Q154" s="269"/>
    </row>
    <row r="155" spans="2:17" ht="12.5">
      <c r="C155" s="374" t="s">
        <v>78</v>
      </c>
      <c r="D155" s="375"/>
      <c r="E155" s="375">
        <f>SUM(E99:E154)</f>
        <v>11580311.000000007</v>
      </c>
      <c r="F155" s="375"/>
      <c r="G155" s="375"/>
      <c r="H155" s="375">
        <f>SUM(H99:H154)</f>
        <v>43083381.680532075</v>
      </c>
      <c r="I155" s="375">
        <f>SUM(I99:I154)</f>
        <v>43083381.680532075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7" zoomScaleNormal="100" zoomScaleSheetLayoutView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1286174.0104287753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1286174.0104287753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672" t="s">
        <v>581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10668801.149999999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248111.65465116277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 t="shared" ref="K17:K22" si="1">+G17</f>
        <v>720921.93663194391</v>
      </c>
      <c r="L17" s="513">
        <f t="shared" ref="L17:L72" si="2">IF(K17&lt;&gt;0,+G17-K17,0)</f>
        <v>0</v>
      </c>
      <c r="M17" s="512">
        <f t="shared" ref="M17:M22" si="3">+H17</f>
        <v>720921.93663194391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 t="shared" si="1"/>
        <v>1359929.3750502607</v>
      </c>
      <c r="L18" s="519">
        <f t="shared" si="2"/>
        <v>0</v>
      </c>
      <c r="M18" s="518">
        <f t="shared" si="3"/>
        <v>1359929.3750502607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 t="shared" si="1"/>
        <v>1331391.2475963396</v>
      </c>
      <c r="L19" s="519">
        <f t="shared" ref="L19" si="6">IF(K19&lt;&gt;0,+G19-K19,0)</f>
        <v>0</v>
      </c>
      <c r="M19" s="518">
        <f t="shared" si="3"/>
        <v>1331391.2475963396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 t="shared" si="1"/>
        <v>1276491.1744003529</v>
      </c>
      <c r="L20" s="519">
        <f t="shared" ref="L20" si="8">IF(K20&lt;&gt;0,+G20-K20,0)</f>
        <v>0</v>
      </c>
      <c r="M20" s="518">
        <f t="shared" si="3"/>
        <v>1276491.1744003529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 t="shared" si="1"/>
        <v>1280389.3877484133</v>
      </c>
      <c r="L21" s="519">
        <f t="shared" ref="L21" si="9">IF(K21&lt;&gt;0,+G21-K21,0)</f>
        <v>0</v>
      </c>
      <c r="M21" s="518">
        <f t="shared" si="3"/>
        <v>1280389.3877484133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9544870.2670569643</v>
      </c>
      <c r="E22" s="630">
        <v>254019.07142857142</v>
      </c>
      <c r="F22" s="631">
        <v>9290851.1956283934</v>
      </c>
      <c r="G22" s="630">
        <v>1313001.915934932</v>
      </c>
      <c r="H22" s="639">
        <v>1313001.915934932</v>
      </c>
      <c r="I22" s="511">
        <f t="shared" si="0"/>
        <v>0</v>
      </c>
      <c r="J22" s="511"/>
      <c r="K22" s="518">
        <f t="shared" si="1"/>
        <v>1313001.915934932</v>
      </c>
      <c r="L22" s="519">
        <f t="shared" ref="L22" si="10">IF(K22&lt;&gt;0,+G22-K22,0)</f>
        <v>0</v>
      </c>
      <c r="M22" s="518">
        <f t="shared" si="3"/>
        <v>1313001.915934932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9290851.345628392</v>
      </c>
      <c r="E23" s="630">
        <v>254019.07499999995</v>
      </c>
      <c r="F23" s="631">
        <v>9036832.2706283927</v>
      </c>
      <c r="G23" s="630">
        <v>1411657.7761742773</v>
      </c>
      <c r="H23" s="639">
        <v>1411657.7761742773</v>
      </c>
      <c r="I23" s="511">
        <f t="shared" si="0"/>
        <v>0</v>
      </c>
      <c r="J23" s="511"/>
      <c r="K23" s="518">
        <f t="shared" ref="K23" si="11">+G23</f>
        <v>1411657.7761742773</v>
      </c>
      <c r="L23" s="519">
        <f t="shared" ref="L23" si="12">IF(K23&lt;&gt;0,+G23-K23,0)</f>
        <v>0</v>
      </c>
      <c r="M23" s="518">
        <f t="shared" ref="M23" si="13">+H23</f>
        <v>1411657.7761742773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9036832.2706283927</v>
      </c>
      <c r="E24" s="630">
        <v>242472.75340909089</v>
      </c>
      <c r="F24" s="631">
        <v>8794359.5172193013</v>
      </c>
      <c r="G24" s="630">
        <v>1308128.3575963045</v>
      </c>
      <c r="H24" s="639">
        <v>1308128.3575963045</v>
      </c>
      <c r="I24" s="511">
        <f t="shared" si="0"/>
        <v>0</v>
      </c>
      <c r="J24" s="511"/>
      <c r="K24" s="518">
        <f t="shared" ref="K24" si="16">+G24</f>
        <v>1308128.3575963045</v>
      </c>
      <c r="L24" s="519">
        <f t="shared" ref="L24" si="17">IF(K24&lt;&gt;0,+G24-K24,0)</f>
        <v>0</v>
      </c>
      <c r="M24" s="518">
        <f t="shared" ref="M24" si="18">+H24</f>
        <v>1308128.3575963045</v>
      </c>
      <c r="N24" s="514">
        <f t="shared" ref="N24" si="19">IF(M24&lt;&gt;0,+H24-M24,0)</f>
        <v>0</v>
      </c>
      <c r="O24" s="514">
        <f t="shared" ref="O24" si="20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8794359.5172193013</v>
      </c>
      <c r="E25" s="522">
        <f>IF(+I14&lt;F24,I14,D25)</f>
        <v>248111.65465116277</v>
      </c>
      <c r="F25" s="523">
        <f t="shared" ref="F25:F72" si="21">+D25-E25</f>
        <v>8546247.8625681382</v>
      </c>
      <c r="G25" s="524">
        <f t="shared" ref="G25:G48" si="22">+I$12*((D25+F25)/2)+E25</f>
        <v>1286174.0104287753</v>
      </c>
      <c r="H25" s="491">
        <f t="shared" ref="H25:H48" si="23">+I$13*((D25+F25)/2)+E25</f>
        <v>1286174.0104287753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8546247.8625681382</v>
      </c>
      <c r="E26" s="522">
        <f>IF(+I14&lt;F25,I14,D26)</f>
        <v>248111.65465116277</v>
      </c>
      <c r="F26" s="523">
        <f t="shared" si="21"/>
        <v>8298136.207916975</v>
      </c>
      <c r="G26" s="524">
        <f t="shared" si="22"/>
        <v>1256468.5493590231</v>
      </c>
      <c r="H26" s="491">
        <f t="shared" si="23"/>
        <v>1256468.5493590231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8298136.207916975</v>
      </c>
      <c r="E27" s="522">
        <f>IF(+I14&lt;F26,I14,D27)</f>
        <v>248111.65465116277</v>
      </c>
      <c r="F27" s="523">
        <f t="shared" si="21"/>
        <v>8050024.5532658119</v>
      </c>
      <c r="G27" s="524">
        <f t="shared" si="22"/>
        <v>1226763.0882892706</v>
      </c>
      <c r="H27" s="491">
        <f t="shared" si="23"/>
        <v>1226763.0882892706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8050024.5532658119</v>
      </c>
      <c r="E28" s="522">
        <f>IF(+I14&lt;F27,I14,D28)</f>
        <v>248111.65465116277</v>
      </c>
      <c r="F28" s="523">
        <f t="shared" si="21"/>
        <v>7801912.8986146487</v>
      </c>
      <c r="G28" s="524">
        <f t="shared" si="22"/>
        <v>1197057.6272195184</v>
      </c>
      <c r="H28" s="491">
        <f t="shared" si="23"/>
        <v>1197057.6272195184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7801912.8986146487</v>
      </c>
      <c r="E29" s="522">
        <f>IF(+I14&lt;F28,I14,D29)</f>
        <v>248111.65465116277</v>
      </c>
      <c r="F29" s="523">
        <f t="shared" si="21"/>
        <v>7553801.2439634856</v>
      </c>
      <c r="G29" s="524">
        <f t="shared" si="22"/>
        <v>1167352.1661497662</v>
      </c>
      <c r="H29" s="491">
        <f t="shared" si="23"/>
        <v>1167352.1661497662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7553801.2439634856</v>
      </c>
      <c r="E30" s="522">
        <f>IF(+I14&lt;F29,I14,D30)</f>
        <v>248111.65465116277</v>
      </c>
      <c r="F30" s="523">
        <f t="shared" si="21"/>
        <v>7305689.5893123224</v>
      </c>
      <c r="G30" s="524">
        <f t="shared" si="22"/>
        <v>1137646.7050800137</v>
      </c>
      <c r="H30" s="491">
        <f t="shared" si="23"/>
        <v>1137646.7050800137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7305689.5893123224</v>
      </c>
      <c r="E31" s="522">
        <f>IF(+I14&lt;F30,I14,D31)</f>
        <v>248111.65465116277</v>
      </c>
      <c r="F31" s="523">
        <f t="shared" si="21"/>
        <v>7057577.9346611593</v>
      </c>
      <c r="G31" s="524">
        <f t="shared" si="22"/>
        <v>1107941.2440102615</v>
      </c>
      <c r="H31" s="491">
        <f t="shared" si="23"/>
        <v>1107941.2440102615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7057577.9346611593</v>
      </c>
      <c r="E32" s="522">
        <f>IF(+I14&lt;F31,I14,D32)</f>
        <v>248111.65465116277</v>
      </c>
      <c r="F32" s="523">
        <f t="shared" si="21"/>
        <v>6809466.2800099961</v>
      </c>
      <c r="G32" s="524">
        <f t="shared" si="22"/>
        <v>1078235.782940509</v>
      </c>
      <c r="H32" s="491">
        <f t="shared" si="23"/>
        <v>1078235.782940509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6809466.2800099961</v>
      </c>
      <c r="E33" s="522">
        <f>IF(+I14&lt;F32,I14,D33)</f>
        <v>248111.65465116277</v>
      </c>
      <c r="F33" s="523">
        <f t="shared" si="21"/>
        <v>6561354.625358833</v>
      </c>
      <c r="G33" s="524">
        <f t="shared" si="22"/>
        <v>1048530.3218707568</v>
      </c>
      <c r="H33" s="491">
        <f t="shared" si="23"/>
        <v>1048530.3218707568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6561354.625358833</v>
      </c>
      <c r="E34" s="522">
        <f>IF(+I14&lt;F33,I14,D34)</f>
        <v>248111.65465116277</v>
      </c>
      <c r="F34" s="523">
        <f t="shared" si="21"/>
        <v>6313242.9707076699</v>
      </c>
      <c r="G34" s="524">
        <f t="shared" si="22"/>
        <v>1018824.8608010045</v>
      </c>
      <c r="H34" s="491">
        <f t="shared" si="23"/>
        <v>1018824.8608010045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6313242.9707076699</v>
      </c>
      <c r="E35" s="522">
        <f>IF(+I14&lt;F34,I14,D35)</f>
        <v>248111.65465116277</v>
      </c>
      <c r="F35" s="523">
        <f t="shared" si="21"/>
        <v>6065131.3160565067</v>
      </c>
      <c r="G35" s="524">
        <f t="shared" si="22"/>
        <v>989119.39973125211</v>
      </c>
      <c r="H35" s="491">
        <f t="shared" si="23"/>
        <v>989119.39973125211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6065131.3160565067</v>
      </c>
      <c r="E36" s="522">
        <f>IF(+I14&lt;F35,I14,D36)</f>
        <v>248111.65465116277</v>
      </c>
      <c r="F36" s="523">
        <f t="shared" si="21"/>
        <v>5817019.6614053436</v>
      </c>
      <c r="G36" s="524">
        <f t="shared" si="22"/>
        <v>959413.93866149988</v>
      </c>
      <c r="H36" s="491">
        <f t="shared" si="23"/>
        <v>959413.93866149988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5817019.6614053436</v>
      </c>
      <c r="E37" s="522">
        <f>IF(+I14&lt;F36,I14,D37)</f>
        <v>248111.65465116277</v>
      </c>
      <c r="F37" s="523">
        <f t="shared" si="21"/>
        <v>5568908.0067541804</v>
      </c>
      <c r="G37" s="524">
        <f t="shared" si="22"/>
        <v>929708.47759174753</v>
      </c>
      <c r="H37" s="491">
        <f t="shared" si="23"/>
        <v>929708.47759174753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5568908.0067541804</v>
      </c>
      <c r="E38" s="522">
        <f>IF(+I14&lt;F37,I14,D38)</f>
        <v>248111.65465116277</v>
      </c>
      <c r="F38" s="523">
        <f t="shared" si="21"/>
        <v>5320796.3521030173</v>
      </c>
      <c r="G38" s="524">
        <f t="shared" si="22"/>
        <v>900003.01652199519</v>
      </c>
      <c r="H38" s="491">
        <f t="shared" si="23"/>
        <v>900003.01652199519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5320796.3521030173</v>
      </c>
      <c r="E39" s="522">
        <f>IF(+I14&lt;F38,I14,D39)</f>
        <v>248111.65465116277</v>
      </c>
      <c r="F39" s="523">
        <f t="shared" si="21"/>
        <v>5072684.6974518541</v>
      </c>
      <c r="G39" s="524">
        <f t="shared" si="22"/>
        <v>870297.55545224284</v>
      </c>
      <c r="H39" s="491">
        <f t="shared" si="23"/>
        <v>870297.55545224284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5072684.6974518541</v>
      </c>
      <c r="E40" s="522">
        <f>IF(+I14&lt;F39,I14,D40)</f>
        <v>248111.65465116277</v>
      </c>
      <c r="F40" s="523">
        <f t="shared" si="21"/>
        <v>4824573.042800691</v>
      </c>
      <c r="G40" s="524">
        <f t="shared" si="22"/>
        <v>840592.0943824905</v>
      </c>
      <c r="H40" s="491">
        <f t="shared" si="23"/>
        <v>840592.0943824905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4824573.042800691</v>
      </c>
      <c r="E41" s="522">
        <f>IF(+I14&lt;F40,I14,D41)</f>
        <v>248111.65465116277</v>
      </c>
      <c r="F41" s="523">
        <f t="shared" si="21"/>
        <v>4576461.3881495278</v>
      </c>
      <c r="G41" s="524">
        <f t="shared" si="22"/>
        <v>810886.63331273815</v>
      </c>
      <c r="H41" s="491">
        <f t="shared" si="23"/>
        <v>810886.63331273815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4576461.3881495278</v>
      </c>
      <c r="E42" s="522">
        <f>IF(+I14&lt;F41,I14,D42)</f>
        <v>248111.65465116277</v>
      </c>
      <c r="F42" s="523">
        <f t="shared" si="21"/>
        <v>4328349.7334983647</v>
      </c>
      <c r="G42" s="524">
        <f t="shared" si="22"/>
        <v>781181.17224298581</v>
      </c>
      <c r="H42" s="491">
        <f t="shared" si="23"/>
        <v>781181.17224298581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4328349.7334983647</v>
      </c>
      <c r="E43" s="522">
        <f>IF(+I14&lt;F42,I14,D43)</f>
        <v>248111.65465116277</v>
      </c>
      <c r="F43" s="523">
        <f t="shared" si="21"/>
        <v>4080238.078847202</v>
      </c>
      <c r="G43" s="524">
        <f t="shared" si="22"/>
        <v>751475.71117323346</v>
      </c>
      <c r="H43" s="491">
        <f t="shared" si="23"/>
        <v>751475.71117323346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4080238.078847202</v>
      </c>
      <c r="E44" s="522">
        <f>IF(+I14&lt;F43,I14,D44)</f>
        <v>248111.65465116277</v>
      </c>
      <c r="F44" s="523">
        <f t="shared" si="21"/>
        <v>3832126.4241960393</v>
      </c>
      <c r="G44" s="524">
        <f t="shared" si="22"/>
        <v>721770.25010348123</v>
      </c>
      <c r="H44" s="491">
        <f t="shared" si="23"/>
        <v>721770.25010348123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3832126.4241960393</v>
      </c>
      <c r="E45" s="522">
        <f>IF(+I14&lt;F44,I14,D45)</f>
        <v>248111.65465116277</v>
      </c>
      <c r="F45" s="523">
        <f t="shared" si="21"/>
        <v>3584014.7695448766</v>
      </c>
      <c r="G45" s="524">
        <f t="shared" si="22"/>
        <v>692064.78903372888</v>
      </c>
      <c r="H45" s="491">
        <f t="shared" si="23"/>
        <v>692064.78903372888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3584014.7695448766</v>
      </c>
      <c r="E46" s="522">
        <f>IF(+I14&lt;F45,I14,D46)</f>
        <v>248111.65465116277</v>
      </c>
      <c r="F46" s="523">
        <f t="shared" si="21"/>
        <v>3335903.114893714</v>
      </c>
      <c r="G46" s="524">
        <f t="shared" si="22"/>
        <v>662359.32796397666</v>
      </c>
      <c r="H46" s="491">
        <f t="shared" si="23"/>
        <v>662359.32796397666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3335903.114893714</v>
      </c>
      <c r="E47" s="522">
        <f>IF(+I14&lt;F46,I14,D47)</f>
        <v>248111.65465116277</v>
      </c>
      <c r="F47" s="523">
        <f t="shared" si="21"/>
        <v>3087791.4602425513</v>
      </c>
      <c r="G47" s="524">
        <f t="shared" si="22"/>
        <v>632653.86689422431</v>
      </c>
      <c r="H47" s="491">
        <f t="shared" si="23"/>
        <v>632653.86689422431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3087791.4602425513</v>
      </c>
      <c r="E48" s="522">
        <f>IF(+I14&lt;F47,I14,D48)</f>
        <v>248111.65465116277</v>
      </c>
      <c r="F48" s="523">
        <f t="shared" si="21"/>
        <v>2839679.8055913886</v>
      </c>
      <c r="G48" s="524">
        <f t="shared" si="22"/>
        <v>602948.4058244722</v>
      </c>
      <c r="H48" s="491">
        <f t="shared" si="23"/>
        <v>602948.4058244722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2839679.8055913886</v>
      </c>
      <c r="E49" s="522">
        <f>IF(+I14&lt;F48,I14,D49)</f>
        <v>248111.65465116277</v>
      </c>
      <c r="F49" s="523">
        <f t="shared" si="21"/>
        <v>2591568.1509402259</v>
      </c>
      <c r="G49" s="524">
        <f t="shared" ref="G49:G72" si="24">+I$12*((D49+F49)/2)+E49</f>
        <v>573242.94475471985</v>
      </c>
      <c r="H49" s="491">
        <f t="shared" ref="H49:H72" si="25">+I$13*((D49+F49)/2)+E49</f>
        <v>573242.94475471985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2591568.1509402259</v>
      </c>
      <c r="E50" s="522">
        <f>IF(+I14&lt;F49,I14,D50)</f>
        <v>248111.65465116277</v>
      </c>
      <c r="F50" s="523">
        <f t="shared" si="21"/>
        <v>2343456.4962890632</v>
      </c>
      <c r="G50" s="524">
        <f t="shared" si="24"/>
        <v>543537.48368496762</v>
      </c>
      <c r="H50" s="491">
        <f t="shared" si="25"/>
        <v>543537.48368496762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2343456.4962890632</v>
      </c>
      <c r="E51" s="522">
        <f>IF(+I14&lt;F50,I14,D51)</f>
        <v>248111.65465116277</v>
      </c>
      <c r="F51" s="523">
        <f t="shared" si="21"/>
        <v>2095344.8416379006</v>
      </c>
      <c r="G51" s="524">
        <f t="shared" si="24"/>
        <v>513832.02261521528</v>
      </c>
      <c r="H51" s="491">
        <f t="shared" si="25"/>
        <v>513832.02261521528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2095344.8416379006</v>
      </c>
      <c r="E52" s="522">
        <f>IF(+I14&lt;F51,I14,D52)</f>
        <v>248111.65465116277</v>
      </c>
      <c r="F52" s="523">
        <f t="shared" si="21"/>
        <v>1847233.1869867379</v>
      </c>
      <c r="G52" s="524">
        <f t="shared" si="24"/>
        <v>484126.56154546305</v>
      </c>
      <c r="H52" s="491">
        <f t="shared" si="25"/>
        <v>484126.56154546305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1847233.1869867379</v>
      </c>
      <c r="E53" s="522">
        <f>IF(+I14&lt;F52,I14,D53)</f>
        <v>248111.65465116277</v>
      </c>
      <c r="F53" s="523">
        <f t="shared" si="21"/>
        <v>1599121.5323355752</v>
      </c>
      <c r="G53" s="524">
        <f t="shared" si="24"/>
        <v>454421.1004757107</v>
      </c>
      <c r="H53" s="491">
        <f t="shared" si="25"/>
        <v>454421.1004757107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1599121.5323355752</v>
      </c>
      <c r="E54" s="522">
        <f>IF(+I14&lt;F53,I14,D54)</f>
        <v>248111.65465116277</v>
      </c>
      <c r="F54" s="523">
        <f t="shared" si="21"/>
        <v>1351009.8776844125</v>
      </c>
      <c r="G54" s="524">
        <f t="shared" si="24"/>
        <v>424715.63940595847</v>
      </c>
      <c r="H54" s="491">
        <f t="shared" si="25"/>
        <v>424715.63940595847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1351009.8776844125</v>
      </c>
      <c r="E55" s="522">
        <f>IF(+I14&lt;F54,I14,D55)</f>
        <v>248111.65465116277</v>
      </c>
      <c r="F55" s="523">
        <f t="shared" si="21"/>
        <v>1102898.2230332498</v>
      </c>
      <c r="G55" s="524">
        <f t="shared" si="24"/>
        <v>395010.17833620618</v>
      </c>
      <c r="H55" s="491">
        <f t="shared" si="25"/>
        <v>395010.17833620618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1102898.2230332498</v>
      </c>
      <c r="E56" s="522">
        <f>IF(+I14&lt;F55,I14,D56)</f>
        <v>248111.65465116277</v>
      </c>
      <c r="F56" s="523">
        <f t="shared" si="21"/>
        <v>854786.56838208705</v>
      </c>
      <c r="G56" s="524">
        <f t="shared" si="24"/>
        <v>365304.7172664539</v>
      </c>
      <c r="H56" s="491">
        <f t="shared" si="25"/>
        <v>365304.7172664539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854786.56838208705</v>
      </c>
      <c r="E57" s="522">
        <f>IF(+I14&lt;F56,I14,D57)</f>
        <v>248111.65465116277</v>
      </c>
      <c r="F57" s="523">
        <f t="shared" si="21"/>
        <v>606674.91373092425</v>
      </c>
      <c r="G57" s="524">
        <f t="shared" si="24"/>
        <v>335599.25619670161</v>
      </c>
      <c r="H57" s="491">
        <f t="shared" si="25"/>
        <v>335599.25619670161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606674.91373092425</v>
      </c>
      <c r="E58" s="522">
        <f>IF(+I14&lt;F57,I14,D58)</f>
        <v>248111.65465116277</v>
      </c>
      <c r="F58" s="523">
        <f t="shared" si="21"/>
        <v>358563.25907976145</v>
      </c>
      <c r="G58" s="524">
        <f t="shared" si="24"/>
        <v>305893.79512694932</v>
      </c>
      <c r="H58" s="491">
        <f t="shared" si="25"/>
        <v>305893.79512694932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358563.25907976145</v>
      </c>
      <c r="E59" s="522">
        <f>IF(+I14&lt;F58,I14,D59)</f>
        <v>248111.65465116277</v>
      </c>
      <c r="F59" s="523">
        <f t="shared" si="21"/>
        <v>110451.60442859869</v>
      </c>
      <c r="G59" s="524">
        <f t="shared" si="24"/>
        <v>276188.33405719703</v>
      </c>
      <c r="H59" s="491">
        <f t="shared" si="25"/>
        <v>276188.33405719703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110451.60442859869</v>
      </c>
      <c r="E60" s="522">
        <f>IF(+I14&lt;F59,I14,D60)</f>
        <v>110451.60442859869</v>
      </c>
      <c r="F60" s="523">
        <f t="shared" si="21"/>
        <v>0</v>
      </c>
      <c r="G60" s="524">
        <f t="shared" si="24"/>
        <v>117063.57886417775</v>
      </c>
      <c r="H60" s="491">
        <f t="shared" si="25"/>
        <v>117063.57886417775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4"/>
        <v>0</v>
      </c>
      <c r="H61" s="491">
        <f t="shared" si="2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4"/>
        <v>0</v>
      </c>
      <c r="H62" s="491">
        <f t="shared" si="2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4"/>
        <v>0</v>
      </c>
      <c r="H63" s="491">
        <f t="shared" si="2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4"/>
        <v>0</v>
      </c>
      <c r="H64" s="491">
        <f t="shared" si="2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4"/>
        <v>0</v>
      </c>
      <c r="H65" s="491">
        <f t="shared" si="2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4"/>
        <v>0</v>
      </c>
      <c r="H66" s="491">
        <f t="shared" si="2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4"/>
        <v>0</v>
      </c>
      <c r="H67" s="491">
        <f t="shared" si="2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4"/>
        <v>0</v>
      </c>
      <c r="H68" s="491">
        <f t="shared" si="2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4"/>
        <v>0</v>
      </c>
      <c r="H69" s="491">
        <f t="shared" si="2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4"/>
        <v>0</v>
      </c>
      <c r="H70" s="491">
        <f t="shared" si="2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4"/>
        <v>0</v>
      </c>
      <c r="H71" s="491">
        <f t="shared" si="2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4"/>
        <v>0</v>
      </c>
      <c r="H72" s="471">
        <f t="shared" si="2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10668801.150000002</v>
      </c>
      <c r="F73" s="375"/>
      <c r="G73" s="375">
        <f>SUM(G17:G72)</f>
        <v>37460315.778501518</v>
      </c>
      <c r="H73" s="375">
        <f>SUM(H17:H72)</f>
        <v>37460315.778501518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1411657.7761742773</v>
      </c>
      <c r="N87" s="546">
        <f>IF(J92&lt;D11,0,VLOOKUP(J92,C17:O72,11))</f>
        <v>1411657.7761742773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1363676.7059154855</v>
      </c>
      <c r="N88" s="550">
        <f>IF(J92&lt;D11,0,VLOOKUP(J92,C99:P154,7))</f>
        <v>1363676.7059154855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-47981.070258791791</v>
      </c>
      <c r="N89" s="555">
        <f>+N88-N87</f>
        <v>-47981.070258791791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242472.75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26">+I99-H99</f>
        <v>0</v>
      </c>
      <c r="K99" s="514"/>
      <c r="L99" s="512">
        <f>+H99</f>
        <v>818789.20929668087</v>
      </c>
      <c r="M99" s="513">
        <f t="shared" ref="M99:M130" si="27">IF(L99&lt;&gt;0,+H99-L99,0)</f>
        <v>0</v>
      </c>
      <c r="N99" s="512">
        <f>+I99</f>
        <v>818789.20929668087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26"/>
        <v>0</v>
      </c>
      <c r="K100" s="514"/>
      <c r="L100" s="655">
        <f>+H100</f>
        <v>1347547.6401151039</v>
      </c>
      <c r="M100" s="514">
        <f t="shared" si="27"/>
        <v>0</v>
      </c>
      <c r="N100" s="655">
        <f>+I100</f>
        <v>1347547.6401151039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26"/>
        <v>0</v>
      </c>
      <c r="K101" s="514"/>
      <c r="L101" s="655">
        <f>+H101</f>
        <v>1329440.626850764</v>
      </c>
      <c r="M101" s="514">
        <f t="shared" ref="M101:M102" si="31">IF(L101&lt;&gt;0,+H101-L101,0)</f>
        <v>0</v>
      </c>
      <c r="N101" s="655">
        <f>+I101</f>
        <v>1329440.626850764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26"/>
        <v>0</v>
      </c>
      <c r="K102" s="514"/>
      <c r="L102" s="655">
        <f>+H102</f>
        <v>1313727.2655246886</v>
      </c>
      <c r="M102" s="514">
        <f t="shared" si="31"/>
        <v>0</v>
      </c>
      <c r="N102" s="655">
        <f>+I102</f>
        <v>1313727.2655246886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9723975.3131229244</v>
      </c>
      <c r="E103" s="630">
        <v>260214.65853658537</v>
      </c>
      <c r="F103" s="631">
        <v>9463760.6545863394</v>
      </c>
      <c r="G103" s="631">
        <v>9593867.9838546328</v>
      </c>
      <c r="H103" s="633">
        <v>1349255.1606370155</v>
      </c>
      <c r="I103" s="634">
        <v>1349255.1606370155</v>
      </c>
      <c r="J103" s="514">
        <f t="shared" si="26"/>
        <v>0</v>
      </c>
      <c r="K103" s="514"/>
      <c r="L103" s="655">
        <f>+H103</f>
        <v>1349255.1606370155</v>
      </c>
      <c r="M103" s="514">
        <f t="shared" ref="M103" si="32">IF(L103&lt;&gt;0,+H103-L103,0)</f>
        <v>0</v>
      </c>
      <c r="N103" s="655">
        <f>+I103</f>
        <v>1349255.1606370155</v>
      </c>
      <c r="O103" s="514">
        <f t="shared" ref="O103" si="33">IF(N103&lt;&gt;0,+I103-N103,0)</f>
        <v>0</v>
      </c>
      <c r="P103" s="514">
        <f t="shared" ref="P103" si="34">+O103-M103</f>
        <v>0</v>
      </c>
    </row>
    <row r="104" spans="1:16" ht="13">
      <c r="B104" s="195" t="str">
        <f t="shared" si="30"/>
        <v/>
      </c>
      <c r="C104" s="669">
        <f>IF(D93="","-",+C103+1)</f>
        <v>2022</v>
      </c>
      <c r="D104" s="374">
        <v>9463760.6545863394</v>
      </c>
      <c r="E104" s="522">
        <v>254019.07142857142</v>
      </c>
      <c r="F104" s="523">
        <v>9209741.5831577685</v>
      </c>
      <c r="G104" s="523">
        <v>9336751.1188720539</v>
      </c>
      <c r="H104" s="526">
        <v>1350693.7188751008</v>
      </c>
      <c r="I104" s="577">
        <v>1350693.7188751008</v>
      </c>
      <c r="J104" s="514">
        <f t="shared" si="26"/>
        <v>0</v>
      </c>
      <c r="K104" s="514"/>
      <c r="L104" s="525"/>
      <c r="M104" s="514">
        <f t="shared" si="27"/>
        <v>0</v>
      </c>
      <c r="N104" s="525"/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30"/>
        <v/>
      </c>
      <c r="C105" s="507">
        <f>IF(D93="","-",+C104+1)</f>
        <v>2023</v>
      </c>
      <c r="D105" s="374">
        <f>IF(F104+SUM(E$99:E104)=D$92,F104,D$92-SUM(E$99:E104))</f>
        <v>9209741.5831577685</v>
      </c>
      <c r="E105" s="522">
        <f>IF(+J96&lt;F104,J96,D105)</f>
        <v>242472.75</v>
      </c>
      <c r="F105" s="523">
        <f t="shared" ref="F105:F130" si="35">+D105-E105</f>
        <v>8967268.8331577685</v>
      </c>
      <c r="G105" s="523">
        <f t="shared" ref="G105:G130" si="36">+(F105+D105)/2</f>
        <v>9088505.2081577685</v>
      </c>
      <c r="H105" s="526">
        <f t="shared" ref="H105:H154" si="37">+J$94*G105+E105</f>
        <v>1363676.7059154855</v>
      </c>
      <c r="I105" s="577">
        <f t="shared" ref="I105:I154" si="38">+J$95*G105+E105</f>
        <v>1363676.7059154855</v>
      </c>
      <c r="J105" s="514">
        <f t="shared" si="26"/>
        <v>0</v>
      </c>
      <c r="K105" s="514"/>
      <c r="L105" s="525"/>
      <c r="M105" s="514">
        <f t="shared" si="27"/>
        <v>0</v>
      </c>
      <c r="N105" s="525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8967268.8331577685</v>
      </c>
      <c r="E106" s="522">
        <f>IF(+J96&lt;F105,J96,D106)</f>
        <v>242472.75</v>
      </c>
      <c r="F106" s="523">
        <f t="shared" si="35"/>
        <v>8724796.0831577685</v>
      </c>
      <c r="G106" s="523">
        <f t="shared" si="36"/>
        <v>8846032.4581577685</v>
      </c>
      <c r="H106" s="526">
        <f t="shared" si="37"/>
        <v>1333764.0414811089</v>
      </c>
      <c r="I106" s="577">
        <f t="shared" si="38"/>
        <v>1333764.0414811089</v>
      </c>
      <c r="J106" s="514">
        <f t="shared" si="26"/>
        <v>0</v>
      </c>
      <c r="K106" s="514"/>
      <c r="L106" s="525"/>
      <c r="M106" s="514">
        <f t="shared" si="27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8724796.0831577685</v>
      </c>
      <c r="E107" s="522">
        <f>IF(+J96&lt;F106,J96,D107)</f>
        <v>242472.75</v>
      </c>
      <c r="F107" s="523">
        <f t="shared" si="35"/>
        <v>8482323.3331577685</v>
      </c>
      <c r="G107" s="523">
        <f t="shared" si="36"/>
        <v>8603559.7081577685</v>
      </c>
      <c r="H107" s="526">
        <f t="shared" si="37"/>
        <v>1303851.3770467325</v>
      </c>
      <c r="I107" s="577">
        <f t="shared" si="38"/>
        <v>1303851.3770467325</v>
      </c>
      <c r="J107" s="514">
        <f t="shared" si="26"/>
        <v>0</v>
      </c>
      <c r="K107" s="514"/>
      <c r="L107" s="525"/>
      <c r="M107" s="514">
        <f t="shared" si="27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8482323.3331577685</v>
      </c>
      <c r="E108" s="522">
        <f>IF(+J96&lt;F107,J96,D108)</f>
        <v>242472.75</v>
      </c>
      <c r="F108" s="523">
        <f t="shared" si="35"/>
        <v>8239850.5831577685</v>
      </c>
      <c r="G108" s="523">
        <f t="shared" si="36"/>
        <v>8361086.9581577685</v>
      </c>
      <c r="H108" s="526">
        <f t="shared" si="37"/>
        <v>1273938.7126123561</v>
      </c>
      <c r="I108" s="577">
        <f t="shared" si="38"/>
        <v>1273938.7126123561</v>
      </c>
      <c r="J108" s="514">
        <f t="shared" si="26"/>
        <v>0</v>
      </c>
      <c r="K108" s="514"/>
      <c r="L108" s="525"/>
      <c r="M108" s="514">
        <f t="shared" si="27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8239850.5831577685</v>
      </c>
      <c r="E109" s="522">
        <f>IF(+J96&lt;F108,J96,D109)</f>
        <v>242472.75</v>
      </c>
      <c r="F109" s="523">
        <f t="shared" si="35"/>
        <v>7997377.8331577685</v>
      </c>
      <c r="G109" s="523">
        <f t="shared" si="36"/>
        <v>8118614.2081577685</v>
      </c>
      <c r="H109" s="526">
        <f t="shared" si="37"/>
        <v>1244026.0481779794</v>
      </c>
      <c r="I109" s="577">
        <f t="shared" si="38"/>
        <v>1244026.0481779794</v>
      </c>
      <c r="J109" s="514">
        <f t="shared" si="26"/>
        <v>0</v>
      </c>
      <c r="K109" s="514"/>
      <c r="L109" s="525"/>
      <c r="M109" s="514">
        <f t="shared" si="27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7997377.8331577685</v>
      </c>
      <c r="E110" s="522">
        <f>IF(+J96&lt;F109,J96,D110)</f>
        <v>242472.75</v>
      </c>
      <c r="F110" s="523">
        <f t="shared" si="35"/>
        <v>7754905.0831577685</v>
      </c>
      <c r="G110" s="523">
        <f t="shared" si="36"/>
        <v>7876141.4581577685</v>
      </c>
      <c r="H110" s="526">
        <f t="shared" si="37"/>
        <v>1214113.3837436028</v>
      </c>
      <c r="I110" s="577">
        <f t="shared" si="38"/>
        <v>1214113.3837436028</v>
      </c>
      <c r="J110" s="514">
        <f t="shared" si="26"/>
        <v>0</v>
      </c>
      <c r="K110" s="514"/>
      <c r="L110" s="525"/>
      <c r="M110" s="514">
        <f t="shared" si="27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7754905.0831577685</v>
      </c>
      <c r="E111" s="522">
        <f>IF(+J96&lt;F110,J96,D111)</f>
        <v>242472.75</v>
      </c>
      <c r="F111" s="523">
        <f t="shared" si="35"/>
        <v>7512432.3331577685</v>
      </c>
      <c r="G111" s="523">
        <f t="shared" si="36"/>
        <v>7633668.7081577685</v>
      </c>
      <c r="H111" s="526">
        <f t="shared" si="37"/>
        <v>1184200.7193092264</v>
      </c>
      <c r="I111" s="577">
        <f t="shared" si="38"/>
        <v>1184200.7193092264</v>
      </c>
      <c r="J111" s="514">
        <f t="shared" si="26"/>
        <v>0</v>
      </c>
      <c r="K111" s="514"/>
      <c r="L111" s="525"/>
      <c r="M111" s="514">
        <f t="shared" si="27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7512432.3331577685</v>
      </c>
      <c r="E112" s="522">
        <f>IF(+J96&lt;F111,J96,D112)</f>
        <v>242472.75</v>
      </c>
      <c r="F112" s="523">
        <f t="shared" si="35"/>
        <v>7269959.5831577685</v>
      </c>
      <c r="G112" s="523">
        <f t="shared" si="36"/>
        <v>7391195.9581577685</v>
      </c>
      <c r="H112" s="526">
        <f t="shared" si="37"/>
        <v>1154288.05487485</v>
      </c>
      <c r="I112" s="577">
        <f t="shared" si="38"/>
        <v>1154288.05487485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7269959.5831577685</v>
      </c>
      <c r="E113" s="522">
        <f>IF(+J96&lt;F112,J96,D113)</f>
        <v>242472.75</v>
      </c>
      <c r="F113" s="523">
        <f t="shared" si="35"/>
        <v>7027486.8331577685</v>
      </c>
      <c r="G113" s="523">
        <f t="shared" si="36"/>
        <v>7148723.2081577685</v>
      </c>
      <c r="H113" s="526">
        <f t="shared" si="37"/>
        <v>1124375.3904404733</v>
      </c>
      <c r="I113" s="577">
        <f t="shared" si="38"/>
        <v>1124375.3904404733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7027486.8331577685</v>
      </c>
      <c r="E114" s="522">
        <f>IF(+J96&lt;F113,J96,D114)</f>
        <v>242472.75</v>
      </c>
      <c r="F114" s="523">
        <f t="shared" si="35"/>
        <v>6785014.0831577685</v>
      </c>
      <c r="G114" s="523">
        <f t="shared" si="36"/>
        <v>6906250.4581577685</v>
      </c>
      <c r="H114" s="526">
        <f t="shared" si="37"/>
        <v>1094462.7260060969</v>
      </c>
      <c r="I114" s="577">
        <f t="shared" si="38"/>
        <v>1094462.7260060969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6785014.0831577685</v>
      </c>
      <c r="E115" s="522">
        <f>IF(+J96&lt;F114,J96,D115)</f>
        <v>242472.75</v>
      </c>
      <c r="F115" s="523">
        <f t="shared" si="35"/>
        <v>6542541.3331577685</v>
      </c>
      <c r="G115" s="523">
        <f t="shared" si="36"/>
        <v>6663777.7081577685</v>
      </c>
      <c r="H115" s="526">
        <f t="shared" si="37"/>
        <v>1064550.0615717205</v>
      </c>
      <c r="I115" s="577">
        <f t="shared" si="38"/>
        <v>1064550.0615717205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6542541.3331577685</v>
      </c>
      <c r="E116" s="522">
        <f>IF(+J96&lt;F115,J96,D116)</f>
        <v>242472.75</v>
      </c>
      <c r="F116" s="523">
        <f t="shared" si="35"/>
        <v>6300068.5831577685</v>
      </c>
      <c r="G116" s="523">
        <f t="shared" si="36"/>
        <v>6421304.9581577685</v>
      </c>
      <c r="H116" s="526">
        <f t="shared" si="37"/>
        <v>1034637.3971373439</v>
      </c>
      <c r="I116" s="577">
        <f t="shared" si="38"/>
        <v>1034637.3971373439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6300068.5831577685</v>
      </c>
      <c r="E117" s="522">
        <f>IF(+J96&lt;F116,J96,D117)</f>
        <v>242472.75</v>
      </c>
      <c r="F117" s="523">
        <f t="shared" si="35"/>
        <v>6057595.8331577685</v>
      </c>
      <c r="G117" s="523">
        <f t="shared" si="36"/>
        <v>6178832.2081577685</v>
      </c>
      <c r="H117" s="526">
        <f t="shared" si="37"/>
        <v>1004724.7327029674</v>
      </c>
      <c r="I117" s="577">
        <f t="shared" si="38"/>
        <v>1004724.7327029674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6057595.8331577685</v>
      </c>
      <c r="E118" s="522">
        <f>IF(+J96&lt;F117,J96,D118)</f>
        <v>242472.75</v>
      </c>
      <c r="F118" s="523">
        <f t="shared" si="35"/>
        <v>5815123.0831577685</v>
      </c>
      <c r="G118" s="523">
        <f t="shared" si="36"/>
        <v>5936359.4581577685</v>
      </c>
      <c r="H118" s="526">
        <f t="shared" si="37"/>
        <v>974812.06826859084</v>
      </c>
      <c r="I118" s="577">
        <f t="shared" si="38"/>
        <v>974812.06826859084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5815123.0831577685</v>
      </c>
      <c r="E119" s="522">
        <f>IF(+J96&lt;F118,J96,D119)</f>
        <v>242472.75</v>
      </c>
      <c r="F119" s="523">
        <f t="shared" si="35"/>
        <v>5572650.3331577685</v>
      </c>
      <c r="G119" s="523">
        <f t="shared" si="36"/>
        <v>5693886.7081577685</v>
      </c>
      <c r="H119" s="526">
        <f t="shared" si="37"/>
        <v>944899.40383421432</v>
      </c>
      <c r="I119" s="577">
        <f t="shared" si="38"/>
        <v>944899.40383421432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5572650.3331577685</v>
      </c>
      <c r="E120" s="522">
        <f>IF(+J96&lt;F119,J96,D120)</f>
        <v>242472.75</v>
      </c>
      <c r="F120" s="523">
        <f t="shared" si="35"/>
        <v>5330177.5831577685</v>
      </c>
      <c r="G120" s="523">
        <f t="shared" si="36"/>
        <v>5451413.9581577685</v>
      </c>
      <c r="H120" s="526">
        <f t="shared" si="37"/>
        <v>914986.7393998378</v>
      </c>
      <c r="I120" s="577">
        <f t="shared" si="38"/>
        <v>914986.7393998378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5330177.5831577685</v>
      </c>
      <c r="E121" s="522">
        <f>IF(+J96&lt;F120,J96,D121)</f>
        <v>242472.75</v>
      </c>
      <c r="F121" s="523">
        <f t="shared" si="35"/>
        <v>5087704.8331577685</v>
      </c>
      <c r="G121" s="523">
        <f t="shared" si="36"/>
        <v>5208941.2081577685</v>
      </c>
      <c r="H121" s="526">
        <f t="shared" si="37"/>
        <v>885074.07496546139</v>
      </c>
      <c r="I121" s="577">
        <f t="shared" si="38"/>
        <v>885074.07496546139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5087704.8331577685</v>
      </c>
      <c r="E122" s="522">
        <f>IF(+J96&lt;F121,J96,D122)</f>
        <v>242472.75</v>
      </c>
      <c r="F122" s="523">
        <f t="shared" si="35"/>
        <v>4845232.0831577685</v>
      </c>
      <c r="G122" s="523">
        <f t="shared" si="36"/>
        <v>4966468.4581577685</v>
      </c>
      <c r="H122" s="526">
        <f t="shared" si="37"/>
        <v>855161.41053108487</v>
      </c>
      <c r="I122" s="577">
        <f t="shared" si="38"/>
        <v>855161.41053108487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4845232.0831577685</v>
      </c>
      <c r="E123" s="522">
        <f>IF(+J96&lt;F122,J96,D123)</f>
        <v>242472.75</v>
      </c>
      <c r="F123" s="523">
        <f t="shared" si="35"/>
        <v>4602759.3331577685</v>
      </c>
      <c r="G123" s="523">
        <f t="shared" si="36"/>
        <v>4723995.7081577685</v>
      </c>
      <c r="H123" s="526">
        <f t="shared" si="37"/>
        <v>825248.74609670835</v>
      </c>
      <c r="I123" s="577">
        <f t="shared" si="38"/>
        <v>825248.74609670835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4602759.3331577685</v>
      </c>
      <c r="E124" s="522">
        <f>IF(+J96&lt;F123,J96,D124)</f>
        <v>242472.75</v>
      </c>
      <c r="F124" s="523">
        <f t="shared" si="35"/>
        <v>4360286.5831577685</v>
      </c>
      <c r="G124" s="523">
        <f t="shared" si="36"/>
        <v>4481522.9581577685</v>
      </c>
      <c r="H124" s="526">
        <f t="shared" si="37"/>
        <v>795336.08166233182</v>
      </c>
      <c r="I124" s="577">
        <f t="shared" si="38"/>
        <v>795336.08166233182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4360286.5831577685</v>
      </c>
      <c r="E125" s="522">
        <f>IF(+J96&lt;F124,J96,D125)</f>
        <v>242472.75</v>
      </c>
      <c r="F125" s="523">
        <f t="shared" si="35"/>
        <v>4117813.8331577685</v>
      </c>
      <c r="G125" s="523">
        <f t="shared" si="36"/>
        <v>4239050.2081577685</v>
      </c>
      <c r="H125" s="526">
        <f t="shared" si="37"/>
        <v>765423.4172279553</v>
      </c>
      <c r="I125" s="577">
        <f t="shared" si="38"/>
        <v>765423.4172279553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4117813.8331577685</v>
      </c>
      <c r="E126" s="522">
        <f>IF(+J96&lt;F125,J96,D126)</f>
        <v>242472.75</v>
      </c>
      <c r="F126" s="523">
        <f t="shared" si="35"/>
        <v>3875341.0831577685</v>
      </c>
      <c r="G126" s="523">
        <f t="shared" si="36"/>
        <v>3996577.4581577685</v>
      </c>
      <c r="H126" s="526">
        <f t="shared" si="37"/>
        <v>735510.7527935789</v>
      </c>
      <c r="I126" s="577">
        <f t="shared" si="38"/>
        <v>735510.7527935789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3875341.0831577685</v>
      </c>
      <c r="E127" s="522">
        <f>IF(+J96&lt;F126,J96,D127)</f>
        <v>242472.75</v>
      </c>
      <c r="F127" s="523">
        <f t="shared" si="35"/>
        <v>3632868.3331577685</v>
      </c>
      <c r="G127" s="523">
        <f t="shared" si="36"/>
        <v>3754104.7081577685</v>
      </c>
      <c r="H127" s="526">
        <f t="shared" si="37"/>
        <v>705598.08835920226</v>
      </c>
      <c r="I127" s="577">
        <f t="shared" si="38"/>
        <v>705598.08835920226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3632868.3331577685</v>
      </c>
      <c r="E128" s="522">
        <f>IF(+J96&lt;F127,J96,D128)</f>
        <v>242472.75</v>
      </c>
      <c r="F128" s="523">
        <f t="shared" si="35"/>
        <v>3390395.5831577685</v>
      </c>
      <c r="G128" s="523">
        <f t="shared" si="36"/>
        <v>3511631.9581577685</v>
      </c>
      <c r="H128" s="526">
        <f t="shared" si="37"/>
        <v>675685.42392482585</v>
      </c>
      <c r="I128" s="577">
        <f t="shared" si="38"/>
        <v>675685.42392482585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3390395.5831577685</v>
      </c>
      <c r="E129" s="522">
        <f>IF(+J96&lt;F128,J96,D129)</f>
        <v>242472.75</v>
      </c>
      <c r="F129" s="523">
        <f t="shared" si="35"/>
        <v>3147922.8331577685</v>
      </c>
      <c r="G129" s="523">
        <f t="shared" si="36"/>
        <v>3269159.2081577685</v>
      </c>
      <c r="H129" s="526">
        <f t="shared" si="37"/>
        <v>645772.75949044921</v>
      </c>
      <c r="I129" s="577">
        <f t="shared" si="38"/>
        <v>645772.75949044921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3147922.8331577685</v>
      </c>
      <c r="E130" s="522">
        <f>IF(+J96&lt;F129,J96,D130)</f>
        <v>242472.75</v>
      </c>
      <c r="F130" s="523">
        <f t="shared" si="35"/>
        <v>2905450.0831577685</v>
      </c>
      <c r="G130" s="523">
        <f t="shared" si="36"/>
        <v>3026686.4581577685</v>
      </c>
      <c r="H130" s="526">
        <f t="shared" si="37"/>
        <v>615860.09505607281</v>
      </c>
      <c r="I130" s="577">
        <f t="shared" si="38"/>
        <v>615860.09505607281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2905450.0831577685</v>
      </c>
      <c r="E131" s="522">
        <f>IF(+J96&lt;F130,J96,D131)</f>
        <v>242472.75</v>
      </c>
      <c r="F131" s="523">
        <f t="shared" ref="F131:F154" si="39">+D131-E131</f>
        <v>2662977.3331577685</v>
      </c>
      <c r="G131" s="523">
        <f t="shared" ref="G131:G154" si="40">+(F131+D131)/2</f>
        <v>2784213.7081577685</v>
      </c>
      <c r="H131" s="526">
        <f t="shared" si="37"/>
        <v>585947.43062169629</v>
      </c>
      <c r="I131" s="577">
        <f t="shared" si="38"/>
        <v>585947.43062169629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2662977.3331577685</v>
      </c>
      <c r="E132" s="522">
        <f>IF(+J96&lt;F131,J96,D132)</f>
        <v>242472.75</v>
      </c>
      <c r="F132" s="523">
        <f t="shared" si="39"/>
        <v>2420504.5831577685</v>
      </c>
      <c r="G132" s="523">
        <f t="shared" si="40"/>
        <v>2541740.9581577685</v>
      </c>
      <c r="H132" s="526">
        <f t="shared" si="37"/>
        <v>556034.76618731976</v>
      </c>
      <c r="I132" s="577">
        <f t="shared" si="38"/>
        <v>556034.76618731976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2420504.5831577685</v>
      </c>
      <c r="E133" s="522">
        <f>IF(+J96&lt;F132,J96,D133)</f>
        <v>242472.75</v>
      </c>
      <c r="F133" s="523">
        <f t="shared" si="39"/>
        <v>2178031.8331577685</v>
      </c>
      <c r="G133" s="523">
        <f t="shared" si="40"/>
        <v>2299268.2081577685</v>
      </c>
      <c r="H133" s="526">
        <f t="shared" si="37"/>
        <v>526122.10175294336</v>
      </c>
      <c r="I133" s="577">
        <f t="shared" si="38"/>
        <v>526122.10175294336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2178031.8331577685</v>
      </c>
      <c r="E134" s="522">
        <f>IF(+J96&lt;F133,J96,D134)</f>
        <v>242472.75</v>
      </c>
      <c r="F134" s="523">
        <f t="shared" si="39"/>
        <v>1935559.0831577685</v>
      </c>
      <c r="G134" s="523">
        <f t="shared" si="40"/>
        <v>2056795.4581577685</v>
      </c>
      <c r="H134" s="526">
        <f t="shared" si="37"/>
        <v>496209.43731856678</v>
      </c>
      <c r="I134" s="577">
        <f t="shared" si="38"/>
        <v>496209.43731856678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1935559.0831577685</v>
      </c>
      <c r="E135" s="522">
        <f>IF(+J96&lt;F134,J96,D135)</f>
        <v>242472.75</v>
      </c>
      <c r="F135" s="523">
        <f t="shared" si="39"/>
        <v>1693086.3331577685</v>
      </c>
      <c r="G135" s="523">
        <f t="shared" si="40"/>
        <v>1814322.7081577685</v>
      </c>
      <c r="H135" s="526">
        <f t="shared" si="37"/>
        <v>466296.77288419026</v>
      </c>
      <c r="I135" s="577">
        <f t="shared" si="38"/>
        <v>466296.77288419026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1693086.3331577685</v>
      </c>
      <c r="E136" s="522">
        <f>IF(+J96&lt;F135,J96,D136)</f>
        <v>242472.75</v>
      </c>
      <c r="F136" s="523">
        <f t="shared" si="39"/>
        <v>1450613.5831577685</v>
      </c>
      <c r="G136" s="523">
        <f t="shared" si="40"/>
        <v>1571849.9581577685</v>
      </c>
      <c r="H136" s="526">
        <f t="shared" si="37"/>
        <v>436384.10844981379</v>
      </c>
      <c r="I136" s="577">
        <f t="shared" si="38"/>
        <v>436384.10844981379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1450613.5831577685</v>
      </c>
      <c r="E137" s="522">
        <f>IF(+J96&lt;F136,J96,D137)</f>
        <v>242472.75</v>
      </c>
      <c r="F137" s="523">
        <f t="shared" si="39"/>
        <v>1208140.8331577685</v>
      </c>
      <c r="G137" s="523">
        <f t="shared" si="40"/>
        <v>1329377.2081577685</v>
      </c>
      <c r="H137" s="526">
        <f t="shared" si="37"/>
        <v>406471.44401543727</v>
      </c>
      <c r="I137" s="577">
        <f t="shared" si="38"/>
        <v>406471.44401543727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1208140.8331577685</v>
      </c>
      <c r="E138" s="522">
        <f>IF(+J96&lt;F137,J96,D138)</f>
        <v>242472.75</v>
      </c>
      <c r="F138" s="523">
        <f t="shared" si="39"/>
        <v>965668.08315776847</v>
      </c>
      <c r="G138" s="523">
        <f t="shared" si="40"/>
        <v>1086904.4581577685</v>
      </c>
      <c r="H138" s="526">
        <f t="shared" si="37"/>
        <v>376558.77958106075</v>
      </c>
      <c r="I138" s="577">
        <f t="shared" si="38"/>
        <v>376558.77958106075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965668.08315776847</v>
      </c>
      <c r="E139" s="522">
        <f>IF(+J96&lt;F138,J96,D139)</f>
        <v>242472.75</v>
      </c>
      <c r="F139" s="523">
        <f t="shared" si="39"/>
        <v>723195.33315776847</v>
      </c>
      <c r="G139" s="523">
        <f t="shared" si="40"/>
        <v>844431.70815776847</v>
      </c>
      <c r="H139" s="526">
        <f t="shared" si="37"/>
        <v>346646.11514668423</v>
      </c>
      <c r="I139" s="577">
        <f t="shared" si="38"/>
        <v>346646.11514668423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723195.33315776847</v>
      </c>
      <c r="E140" s="522">
        <f>IF(+J96&lt;F139,J96,D140)</f>
        <v>242472.75</v>
      </c>
      <c r="F140" s="523">
        <f t="shared" si="39"/>
        <v>480722.58315776847</v>
      </c>
      <c r="G140" s="523">
        <f t="shared" si="40"/>
        <v>601958.95815776847</v>
      </c>
      <c r="H140" s="526">
        <f t="shared" si="37"/>
        <v>316733.45071230771</v>
      </c>
      <c r="I140" s="577">
        <f t="shared" si="38"/>
        <v>316733.45071230771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480722.58315776847</v>
      </c>
      <c r="E141" s="522">
        <f>IF(+J96&lt;F140,J96,D141)</f>
        <v>242472.75</v>
      </c>
      <c r="F141" s="523">
        <f t="shared" si="39"/>
        <v>238249.83315776847</v>
      </c>
      <c r="G141" s="523">
        <f t="shared" si="40"/>
        <v>359486.20815776847</v>
      </c>
      <c r="H141" s="526">
        <f t="shared" si="37"/>
        <v>286820.78627793124</v>
      </c>
      <c r="I141" s="577">
        <f t="shared" si="38"/>
        <v>286820.78627793124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238249.83315776847</v>
      </c>
      <c r="E142" s="522">
        <f>IF(+J96&lt;F141,J96,D142)</f>
        <v>238249.83315776847</v>
      </c>
      <c r="F142" s="523">
        <f t="shared" si="39"/>
        <v>0</v>
      </c>
      <c r="G142" s="523">
        <f t="shared" si="40"/>
        <v>119124.91657888424</v>
      </c>
      <c r="H142" s="526">
        <f t="shared" si="37"/>
        <v>252945.68518813996</v>
      </c>
      <c r="I142" s="577">
        <f t="shared" si="38"/>
        <v>252945.68518813996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9"/>
        <v>0</v>
      </c>
      <c r="G143" s="523">
        <f t="shared" si="40"/>
        <v>0</v>
      </c>
      <c r="H143" s="526">
        <f t="shared" si="37"/>
        <v>0</v>
      </c>
      <c r="I143" s="577">
        <f t="shared" si="38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10668801.000000002</v>
      </c>
      <c r="F155" s="375"/>
      <c r="G155" s="375"/>
      <c r="H155" s="375">
        <f>SUM(H99:H154)</f>
        <v>38296602.9120657</v>
      </c>
      <c r="I155" s="375">
        <f>SUM(I99:I154)</f>
        <v>38296602.9120657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topLeftCell="A8"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1378224.5252090353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1378224.5252090353</v>
      </c>
      <c r="O6" s="269"/>
      <c r="P6" s="269"/>
    </row>
    <row r="7" spans="1:16" ht="13.5" thickBot="1">
      <c r="C7" s="467" t="s">
        <v>48</v>
      </c>
      <c r="D7" s="624" t="s">
        <v>421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672" t="s">
        <v>582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11171456.220000001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259801.30744186047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 t="shared" ref="K17:K22" si="1">+G17</f>
        <v>748027.48799327505</v>
      </c>
      <c r="L17" s="513">
        <f t="shared" ref="L17:L72" si="2">IF(K17&lt;&gt;0,+G17-K17,0)</f>
        <v>0</v>
      </c>
      <c r="M17" s="512">
        <f t="shared" ref="M17:M22" si="3">+H17</f>
        <v>748027.48799327505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 t="shared" si="1"/>
        <v>1441415.7157019456</v>
      </c>
      <c r="L18" s="519">
        <f t="shared" si="2"/>
        <v>0</v>
      </c>
      <c r="M18" s="518">
        <f t="shared" si="3"/>
        <v>1441415.7157019456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 t="shared" si="1"/>
        <v>1362917.8369081842</v>
      </c>
      <c r="L19" s="519">
        <f t="shared" ref="L19" si="6">IF(K19&lt;&gt;0,+G19-K19,0)</f>
        <v>0</v>
      </c>
      <c r="M19" s="518">
        <f t="shared" si="3"/>
        <v>1362917.8369081842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 t="shared" si="1"/>
        <v>1368573.5039296474</v>
      </c>
      <c r="L20" s="519">
        <f t="shared" ref="L20" si="8">IF(K20&lt;&gt;0,+G20-K20,0)</f>
        <v>0</v>
      </c>
      <c r="M20" s="518">
        <f t="shared" si="3"/>
        <v>1368573.5039296474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10257280.37514518</v>
      </c>
      <c r="E21" s="630">
        <v>265987.04761904763</v>
      </c>
      <c r="F21" s="631">
        <v>9991293.3275261316</v>
      </c>
      <c r="G21" s="630">
        <v>1404403.3392026301</v>
      </c>
      <c r="H21" s="639">
        <v>1404403.3392026301</v>
      </c>
      <c r="I21" s="511">
        <f t="shared" si="0"/>
        <v>0</v>
      </c>
      <c r="J21" s="511"/>
      <c r="K21" s="518">
        <f t="shared" si="1"/>
        <v>1404403.3392026301</v>
      </c>
      <c r="L21" s="519">
        <f t="shared" ref="L21" si="9">IF(K21&lt;&gt;0,+G21-K21,0)</f>
        <v>0</v>
      </c>
      <c r="M21" s="518">
        <f t="shared" si="3"/>
        <v>1404403.3392026301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9991293.5475261323</v>
      </c>
      <c r="E22" s="630">
        <v>265987.05285714287</v>
      </c>
      <c r="F22" s="631">
        <v>9725306.4946689904</v>
      </c>
      <c r="G22" s="630">
        <v>1511354.4294618871</v>
      </c>
      <c r="H22" s="639">
        <v>1511354.4294618871</v>
      </c>
      <c r="I22" s="511">
        <f t="shared" si="0"/>
        <v>0</v>
      </c>
      <c r="J22" s="511"/>
      <c r="K22" s="518">
        <f t="shared" si="1"/>
        <v>1511354.4294618871</v>
      </c>
      <c r="L22" s="519">
        <f t="shared" ref="L22" si="10">IF(K22&lt;&gt;0,+G22-K22,0)</f>
        <v>0</v>
      </c>
      <c r="M22" s="518">
        <f t="shared" si="3"/>
        <v>1511354.4294618871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 ht="13">
      <c r="B23" s="195" t="str">
        <f t="shared" si="7"/>
        <v/>
      </c>
      <c r="C23" s="669">
        <f>IF(D11="","-",+C22+1)</f>
        <v>2024</v>
      </c>
      <c r="D23" s="631">
        <v>9725306.4946689904</v>
      </c>
      <c r="E23" s="630">
        <v>253896.7322727273</v>
      </c>
      <c r="F23" s="631">
        <v>9471409.762396263</v>
      </c>
      <c r="G23" s="630">
        <v>1401160.9479644275</v>
      </c>
      <c r="H23" s="639">
        <v>1401160.9479644275</v>
      </c>
      <c r="I23" s="511">
        <f t="shared" si="0"/>
        <v>0</v>
      </c>
      <c r="J23" s="511"/>
      <c r="K23" s="518">
        <f t="shared" ref="K23" si="13">+G23</f>
        <v>1401160.9479644275</v>
      </c>
      <c r="L23" s="519">
        <f t="shared" ref="L23" si="14">IF(K23&lt;&gt;0,+G23-K23,0)</f>
        <v>0</v>
      </c>
      <c r="M23" s="518">
        <f t="shared" ref="M23" si="15">+H23</f>
        <v>1401160.9479644275</v>
      </c>
      <c r="N23" s="514">
        <f t="shared" ref="N23" si="16">IF(M23&lt;&gt;0,+H23-M23,0)</f>
        <v>0</v>
      </c>
      <c r="O23" s="514">
        <f t="shared" ref="O23" si="17">+N23-L23</f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9471409.762396263</v>
      </c>
      <c r="E24" s="522">
        <f>IF(+I14&lt;F23,I14,D24)</f>
        <v>259801.30744186047</v>
      </c>
      <c r="F24" s="523">
        <f t="shared" ref="F24:F72" si="18">+D24-E24</f>
        <v>9211608.4549544025</v>
      </c>
      <c r="G24" s="524">
        <f t="shared" ref="G24:G72" si="19">+I$12*((D24+F24)/2)+E24</f>
        <v>1378224.5252090353</v>
      </c>
      <c r="H24" s="491">
        <f t="shared" ref="H24:H72" si="20">+I$13*((D24+F24)/2)+E24</f>
        <v>1378224.5252090353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9211608.4549544025</v>
      </c>
      <c r="E25" s="522">
        <f>IF(+I14&lt;F24,I14,D25)</f>
        <v>259801.30744186047</v>
      </c>
      <c r="F25" s="523">
        <f t="shared" si="18"/>
        <v>8951807.1475125421</v>
      </c>
      <c r="G25" s="524">
        <f t="shared" si="19"/>
        <v>1347119.5066441656</v>
      </c>
      <c r="H25" s="491">
        <f t="shared" si="20"/>
        <v>1347119.5066441656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8951807.1475125421</v>
      </c>
      <c r="E26" s="522">
        <f>IF(+I14&lt;F25,I14,D26)</f>
        <v>259801.30744186047</v>
      </c>
      <c r="F26" s="523">
        <f t="shared" si="18"/>
        <v>8692005.8400706816</v>
      </c>
      <c r="G26" s="524">
        <f t="shared" si="19"/>
        <v>1316014.488079296</v>
      </c>
      <c r="H26" s="491">
        <f t="shared" si="20"/>
        <v>1316014.488079296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8692005.8400706816</v>
      </c>
      <c r="E27" s="522">
        <f>IF(+I14&lt;F26,I14,D27)</f>
        <v>259801.30744186047</v>
      </c>
      <c r="F27" s="523">
        <f t="shared" si="18"/>
        <v>8432204.5326288212</v>
      </c>
      <c r="G27" s="524">
        <f t="shared" si="19"/>
        <v>1284909.4695144265</v>
      </c>
      <c r="H27" s="491">
        <f t="shared" si="20"/>
        <v>1284909.4695144265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8432204.5326288212</v>
      </c>
      <c r="E28" s="522">
        <f>IF(+I14&lt;F27,I14,D28)</f>
        <v>259801.30744186047</v>
      </c>
      <c r="F28" s="523">
        <f t="shared" si="18"/>
        <v>8172403.2251869608</v>
      </c>
      <c r="G28" s="524">
        <f t="shared" si="19"/>
        <v>1253804.4509495569</v>
      </c>
      <c r="H28" s="491">
        <f t="shared" si="20"/>
        <v>1253804.4509495569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8172403.2251869608</v>
      </c>
      <c r="E29" s="522">
        <f>IF(+I14&lt;F28,I14,D29)</f>
        <v>259801.30744186047</v>
      </c>
      <c r="F29" s="523">
        <f t="shared" si="18"/>
        <v>7912601.9177451003</v>
      </c>
      <c r="G29" s="524">
        <f t="shared" si="19"/>
        <v>1222699.4323846872</v>
      </c>
      <c r="H29" s="491">
        <f t="shared" si="20"/>
        <v>1222699.4323846872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7912601.9177451003</v>
      </c>
      <c r="E30" s="522">
        <f>IF(+I14&lt;F29,I14,D30)</f>
        <v>259801.30744186047</v>
      </c>
      <c r="F30" s="523">
        <f t="shared" si="18"/>
        <v>7652800.6103032399</v>
      </c>
      <c r="G30" s="524">
        <f t="shared" si="19"/>
        <v>1191594.4138198178</v>
      </c>
      <c r="H30" s="491">
        <f t="shared" si="20"/>
        <v>1191594.4138198178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7652800.6103032399</v>
      </c>
      <c r="E31" s="522">
        <f>IF(+I14&lt;F30,I14,D31)</f>
        <v>259801.30744186047</v>
      </c>
      <c r="F31" s="523">
        <f t="shared" si="18"/>
        <v>7392999.3028613795</v>
      </c>
      <c r="G31" s="524">
        <f t="shared" si="19"/>
        <v>1160489.3952549482</v>
      </c>
      <c r="H31" s="491">
        <f t="shared" si="20"/>
        <v>1160489.3952549482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7392999.3028613795</v>
      </c>
      <c r="E32" s="522">
        <f>IF(+I14&lt;F31,I14,D32)</f>
        <v>259801.30744186047</v>
      </c>
      <c r="F32" s="523">
        <f t="shared" si="18"/>
        <v>7133197.995419519</v>
      </c>
      <c r="G32" s="524">
        <f t="shared" si="19"/>
        <v>1129384.3766900785</v>
      </c>
      <c r="H32" s="491">
        <f t="shared" si="20"/>
        <v>1129384.3766900785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7133197.995419519</v>
      </c>
      <c r="E33" s="522">
        <f>IF(+I14&lt;F32,I14,D33)</f>
        <v>259801.30744186047</v>
      </c>
      <c r="F33" s="523">
        <f t="shared" si="18"/>
        <v>6873396.6879776586</v>
      </c>
      <c r="G33" s="524">
        <f t="shared" si="19"/>
        <v>1098279.3581252089</v>
      </c>
      <c r="H33" s="491">
        <f t="shared" si="20"/>
        <v>1098279.3581252089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6873396.6879776586</v>
      </c>
      <c r="E34" s="522">
        <f>IF(+I14&lt;F33,I14,D34)</f>
        <v>259801.30744186047</v>
      </c>
      <c r="F34" s="523">
        <f t="shared" si="18"/>
        <v>6613595.3805357981</v>
      </c>
      <c r="G34" s="524">
        <f t="shared" si="19"/>
        <v>1067174.3395603395</v>
      </c>
      <c r="H34" s="491">
        <f t="shared" si="20"/>
        <v>1067174.3395603395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6613595.3805357981</v>
      </c>
      <c r="E35" s="522">
        <f>IF(+I14&lt;F34,I14,D35)</f>
        <v>259801.30744186047</v>
      </c>
      <c r="F35" s="523">
        <f t="shared" si="18"/>
        <v>6353794.0730939377</v>
      </c>
      <c r="G35" s="524">
        <f t="shared" si="19"/>
        <v>1036069.3209954697</v>
      </c>
      <c r="H35" s="491">
        <f t="shared" si="20"/>
        <v>1036069.3209954697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6353794.0730939377</v>
      </c>
      <c r="E36" s="522">
        <f>IF(+I14&lt;F35,I14,D36)</f>
        <v>259801.30744186047</v>
      </c>
      <c r="F36" s="523">
        <f t="shared" si="18"/>
        <v>6093992.7656520773</v>
      </c>
      <c r="G36" s="524">
        <f t="shared" si="19"/>
        <v>1004964.3024306002</v>
      </c>
      <c r="H36" s="491">
        <f t="shared" si="20"/>
        <v>1004964.3024306002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6093992.7656520773</v>
      </c>
      <c r="E37" s="522">
        <f>IF(+I14&lt;F36,I14,D37)</f>
        <v>259801.30744186047</v>
      </c>
      <c r="F37" s="523">
        <f t="shared" si="18"/>
        <v>5834191.4582102168</v>
      </c>
      <c r="G37" s="524">
        <f t="shared" si="19"/>
        <v>973859.28386573051</v>
      </c>
      <c r="H37" s="491">
        <f t="shared" si="20"/>
        <v>973859.28386573051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5834191.4582102168</v>
      </c>
      <c r="E38" s="522">
        <f>IF(+I14&lt;F37,I14,D38)</f>
        <v>259801.30744186047</v>
      </c>
      <c r="F38" s="523">
        <f t="shared" si="18"/>
        <v>5574390.1507683564</v>
      </c>
      <c r="G38" s="524">
        <f t="shared" si="19"/>
        <v>942754.26530086098</v>
      </c>
      <c r="H38" s="491">
        <f t="shared" si="20"/>
        <v>942754.26530086098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5574390.1507683564</v>
      </c>
      <c r="E39" s="522">
        <f>IF(+I14&lt;F38,I14,D39)</f>
        <v>259801.30744186047</v>
      </c>
      <c r="F39" s="523">
        <f t="shared" si="18"/>
        <v>5314588.843326496</v>
      </c>
      <c r="G39" s="524">
        <f t="shared" si="19"/>
        <v>911649.24673599133</v>
      </c>
      <c r="H39" s="491">
        <f t="shared" si="20"/>
        <v>911649.24673599133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5314588.843326496</v>
      </c>
      <c r="E40" s="522">
        <f>IF(+I14&lt;F39,I14,D40)</f>
        <v>259801.30744186047</v>
      </c>
      <c r="F40" s="523">
        <f t="shared" si="18"/>
        <v>5054787.5358846355</v>
      </c>
      <c r="G40" s="524">
        <f t="shared" si="19"/>
        <v>880544.22817112179</v>
      </c>
      <c r="H40" s="491">
        <f t="shared" si="20"/>
        <v>880544.22817112179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5054787.5358846355</v>
      </c>
      <c r="E41" s="522">
        <f>IF(+I14&lt;F40,I14,D41)</f>
        <v>259801.30744186047</v>
      </c>
      <c r="F41" s="523">
        <f t="shared" si="18"/>
        <v>4794986.2284427751</v>
      </c>
      <c r="G41" s="524">
        <f t="shared" si="19"/>
        <v>849439.20960625215</v>
      </c>
      <c r="H41" s="491">
        <f t="shared" si="20"/>
        <v>849439.20960625215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4794986.2284427751</v>
      </c>
      <c r="E42" s="522">
        <f>IF(+I14&lt;F41,I14,D42)</f>
        <v>259801.30744186047</v>
      </c>
      <c r="F42" s="523">
        <f t="shared" si="18"/>
        <v>4535184.9210009146</v>
      </c>
      <c r="G42" s="524">
        <f t="shared" si="19"/>
        <v>818334.19104138261</v>
      </c>
      <c r="H42" s="491">
        <f t="shared" si="20"/>
        <v>818334.19104138261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4535184.9210009146</v>
      </c>
      <c r="E43" s="522">
        <f>IF(+I14&lt;F42,I14,D43)</f>
        <v>259801.30744186047</v>
      </c>
      <c r="F43" s="523">
        <f t="shared" si="18"/>
        <v>4275383.6135590542</v>
      </c>
      <c r="G43" s="524">
        <f t="shared" si="19"/>
        <v>787229.17247651296</v>
      </c>
      <c r="H43" s="491">
        <f t="shared" si="20"/>
        <v>787229.17247651296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4275383.6135590542</v>
      </c>
      <c r="E44" s="522">
        <f>IF(+I14&lt;F43,I14,D44)</f>
        <v>259801.30744186047</v>
      </c>
      <c r="F44" s="523">
        <f t="shared" si="18"/>
        <v>4015582.3061171938</v>
      </c>
      <c r="G44" s="524">
        <f t="shared" si="19"/>
        <v>756124.15391164343</v>
      </c>
      <c r="H44" s="491">
        <f t="shared" si="20"/>
        <v>756124.15391164343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4015582.3061171938</v>
      </c>
      <c r="E45" s="522">
        <f>IF(+I14&lt;F44,I14,D45)</f>
        <v>259801.30744186047</v>
      </c>
      <c r="F45" s="523">
        <f t="shared" si="18"/>
        <v>3755780.9986753333</v>
      </c>
      <c r="G45" s="524">
        <f t="shared" si="19"/>
        <v>725019.1353467739</v>
      </c>
      <c r="H45" s="491">
        <f t="shared" si="20"/>
        <v>725019.1353467739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3755780.9986753333</v>
      </c>
      <c r="E46" s="522">
        <f>IF(+I14&lt;F45,I14,D46)</f>
        <v>259801.30744186047</v>
      </c>
      <c r="F46" s="523">
        <f t="shared" si="18"/>
        <v>3495979.6912334729</v>
      </c>
      <c r="G46" s="524">
        <f t="shared" si="19"/>
        <v>693914.11678190425</v>
      </c>
      <c r="H46" s="491">
        <f t="shared" si="20"/>
        <v>693914.11678190425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3495979.6912334729</v>
      </c>
      <c r="E47" s="522">
        <f>IF(+I14&lt;F46,I14,D47)</f>
        <v>259801.30744186047</v>
      </c>
      <c r="F47" s="523">
        <f t="shared" si="18"/>
        <v>3236178.3837916125</v>
      </c>
      <c r="G47" s="524">
        <f t="shared" si="19"/>
        <v>662809.09821703471</v>
      </c>
      <c r="H47" s="491">
        <f t="shared" si="20"/>
        <v>662809.09821703471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3236178.3837916125</v>
      </c>
      <c r="E48" s="522">
        <f>IF(+I14&lt;F47,I14,D48)</f>
        <v>259801.30744186047</v>
      </c>
      <c r="F48" s="523">
        <f t="shared" si="18"/>
        <v>2976377.076349752</v>
      </c>
      <c r="G48" s="524">
        <f t="shared" si="19"/>
        <v>631704.07965216506</v>
      </c>
      <c r="H48" s="491">
        <f t="shared" si="20"/>
        <v>631704.07965216506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2976377.076349752</v>
      </c>
      <c r="E49" s="522">
        <f>IF(+I14&lt;F48,I14,D49)</f>
        <v>259801.30744186047</v>
      </c>
      <c r="F49" s="523">
        <f t="shared" si="18"/>
        <v>2716575.7689078916</v>
      </c>
      <c r="G49" s="524">
        <f t="shared" si="19"/>
        <v>600599.06108729553</v>
      </c>
      <c r="H49" s="491">
        <f t="shared" si="20"/>
        <v>600599.06108729553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2716575.7689078916</v>
      </c>
      <c r="E50" s="522">
        <f>IF(+I14&lt;F49,I14,D50)</f>
        <v>259801.30744186047</v>
      </c>
      <c r="F50" s="523">
        <f t="shared" si="18"/>
        <v>2456774.4614660311</v>
      </c>
      <c r="G50" s="524">
        <f t="shared" si="19"/>
        <v>569494.04252242588</v>
      </c>
      <c r="H50" s="491">
        <f t="shared" si="20"/>
        <v>569494.04252242588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2456774.4614660311</v>
      </c>
      <c r="E51" s="522">
        <f>IF(+I14&lt;F50,I14,D51)</f>
        <v>259801.30744186047</v>
      </c>
      <c r="F51" s="523">
        <f t="shared" si="18"/>
        <v>2196973.1540241707</v>
      </c>
      <c r="G51" s="524">
        <f t="shared" si="19"/>
        <v>538389.02395755635</v>
      </c>
      <c r="H51" s="491">
        <f t="shared" si="20"/>
        <v>538389.02395755635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2196973.1540241707</v>
      </c>
      <c r="E52" s="522">
        <f>IF(+I14&lt;F51,I14,D52)</f>
        <v>259801.30744186047</v>
      </c>
      <c r="F52" s="523">
        <f t="shared" si="18"/>
        <v>1937171.8465823103</v>
      </c>
      <c r="G52" s="524">
        <f t="shared" si="19"/>
        <v>507284.0053926867</v>
      </c>
      <c r="H52" s="491">
        <f t="shared" si="20"/>
        <v>507284.0053926867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1937171.8465823103</v>
      </c>
      <c r="E53" s="522">
        <f>IF(+I14&lt;F52,I14,D53)</f>
        <v>259801.30744186047</v>
      </c>
      <c r="F53" s="523">
        <f t="shared" si="18"/>
        <v>1677370.5391404498</v>
      </c>
      <c r="G53" s="524">
        <f t="shared" si="19"/>
        <v>476178.98682781716</v>
      </c>
      <c r="H53" s="491">
        <f t="shared" si="20"/>
        <v>476178.98682781716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1677370.5391404498</v>
      </c>
      <c r="E54" s="522">
        <f>IF(+I14&lt;F53,I14,D54)</f>
        <v>259801.30744186047</v>
      </c>
      <c r="F54" s="523">
        <f t="shared" si="18"/>
        <v>1417569.2316985894</v>
      </c>
      <c r="G54" s="524">
        <f t="shared" si="19"/>
        <v>445073.96826294751</v>
      </c>
      <c r="H54" s="491">
        <f t="shared" si="20"/>
        <v>445073.96826294751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1417569.2316985894</v>
      </c>
      <c r="E55" s="522">
        <f>IF(+I14&lt;F54,I14,D55)</f>
        <v>259801.30744186047</v>
      </c>
      <c r="F55" s="523">
        <f t="shared" si="18"/>
        <v>1157767.924256729</v>
      </c>
      <c r="G55" s="524">
        <f t="shared" si="19"/>
        <v>413968.94969807798</v>
      </c>
      <c r="H55" s="491">
        <f t="shared" si="20"/>
        <v>413968.94969807798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1157767.924256729</v>
      </c>
      <c r="E56" s="522">
        <f>IF(+I14&lt;F55,I14,D56)</f>
        <v>259801.30744186047</v>
      </c>
      <c r="F56" s="523">
        <f t="shared" si="18"/>
        <v>897966.61681486852</v>
      </c>
      <c r="G56" s="524">
        <f t="shared" si="19"/>
        <v>382863.93113320833</v>
      </c>
      <c r="H56" s="491">
        <f t="shared" si="20"/>
        <v>382863.93113320833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897966.61681486852</v>
      </c>
      <c r="E57" s="522">
        <f>IF(+I14&lt;F56,I14,D57)</f>
        <v>259801.30744186047</v>
      </c>
      <c r="F57" s="523">
        <f t="shared" si="18"/>
        <v>638165.30937300809</v>
      </c>
      <c r="G57" s="524">
        <f t="shared" si="19"/>
        <v>351758.9125683388</v>
      </c>
      <c r="H57" s="491">
        <f t="shared" si="20"/>
        <v>351758.9125683388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638165.30937300809</v>
      </c>
      <c r="E58" s="522">
        <f>IF(+I14&lt;F57,I14,D58)</f>
        <v>259801.30744186047</v>
      </c>
      <c r="F58" s="523">
        <f t="shared" si="18"/>
        <v>378364.00193114765</v>
      </c>
      <c r="G58" s="524">
        <f t="shared" si="19"/>
        <v>320653.89400346921</v>
      </c>
      <c r="H58" s="491">
        <f t="shared" si="20"/>
        <v>320653.89400346921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378364.00193114765</v>
      </c>
      <c r="E59" s="522">
        <f>IF(+I14&lt;F58,I14,D59)</f>
        <v>259801.30744186047</v>
      </c>
      <c r="F59" s="523">
        <f t="shared" si="18"/>
        <v>118562.69448928718</v>
      </c>
      <c r="G59" s="524">
        <f t="shared" si="19"/>
        <v>289548.87543859961</v>
      </c>
      <c r="H59" s="491">
        <f t="shared" si="20"/>
        <v>289548.87543859961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118562.69448928718</v>
      </c>
      <c r="E60" s="522">
        <f>IF(+I14&lt;F59,I14,D60)</f>
        <v>118562.69448928718</v>
      </c>
      <c r="F60" s="523">
        <f t="shared" si="18"/>
        <v>0</v>
      </c>
      <c r="G60" s="524">
        <f t="shared" si="19"/>
        <v>125660.22384643934</v>
      </c>
      <c r="H60" s="491">
        <f t="shared" si="20"/>
        <v>125660.22384643934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9"/>
        <v>0</v>
      </c>
      <c r="H61" s="491">
        <f t="shared" si="20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11171456.220000001</v>
      </c>
      <c r="F73" s="375"/>
      <c r="G73" s="375">
        <f>SUM(G17:G72)</f>
        <v>39383434.696665868</v>
      </c>
      <c r="H73" s="375">
        <f>SUM(H17:H72)</f>
        <v>39383434.696665868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1511354.4294618871</v>
      </c>
      <c r="N87" s="546">
        <f>IF(J92&lt;D11,0,VLOOKUP(J92,C17:O72,11))</f>
        <v>1511354.4294618871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1465975.949083548</v>
      </c>
      <c r="N88" s="550">
        <f>IF(J92&lt;D11,0,VLOOKUP(J92,C99:P154,7))</f>
        <v>1465975.949083548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-45378.480378339067</v>
      </c>
      <c r="N89" s="555">
        <f>+N88-N87</f>
        <v>-45378.480378339067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253896.72727272726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21">+I99-H99</f>
        <v>0</v>
      </c>
      <c r="K99" s="514"/>
      <c r="L99" s="512">
        <f>+H99</f>
        <v>736637.67271858163</v>
      </c>
      <c r="M99" s="513">
        <f t="shared" ref="M99:M101" si="22">IF(L99&lt;&gt;0,+H99-L99,0)</f>
        <v>0</v>
      </c>
      <c r="N99" s="512">
        <f>+I99</f>
        <v>736637.67271858163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21"/>
        <v>0</v>
      </c>
      <c r="K100" s="514"/>
      <c r="L100" s="655">
        <f>+H100</f>
        <v>1425091.7751290696</v>
      </c>
      <c r="M100" s="514">
        <f t="shared" si="22"/>
        <v>0</v>
      </c>
      <c r="N100" s="655">
        <f>+I100</f>
        <v>1425091.7751290696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21"/>
        <v>0</v>
      </c>
      <c r="K101" s="514"/>
      <c r="L101" s="655">
        <f>+H101</f>
        <v>1408802.5719974055</v>
      </c>
      <c r="M101" s="514">
        <f t="shared" si="22"/>
        <v>0</v>
      </c>
      <c r="N101" s="655">
        <f>+I101</f>
        <v>1408802.5719974055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2021</v>
      </c>
      <c r="D102" s="629">
        <v>10490552.163944257</v>
      </c>
      <c r="E102" s="630">
        <v>272474.53658536583</v>
      </c>
      <c r="F102" s="631">
        <v>10218077.627358891</v>
      </c>
      <c r="G102" s="631">
        <v>10354314.895651575</v>
      </c>
      <c r="H102" s="633">
        <v>1447836.5815752498</v>
      </c>
      <c r="I102" s="634">
        <v>1447836.5815752498</v>
      </c>
      <c r="J102" s="514">
        <f t="shared" si="21"/>
        <v>0</v>
      </c>
      <c r="K102" s="514"/>
      <c r="L102" s="655">
        <f>+H102</f>
        <v>1447836.5815752498</v>
      </c>
      <c r="M102" s="514">
        <f t="shared" ref="M102" si="26">IF(L102&lt;&gt;0,+H102-L102,0)</f>
        <v>0</v>
      </c>
      <c r="N102" s="655">
        <f>+I102</f>
        <v>1447836.5815752498</v>
      </c>
      <c r="O102" s="514">
        <f t="shared" ref="O102" si="27">IF(N102&lt;&gt;0,+I102-N102,0)</f>
        <v>0</v>
      </c>
      <c r="P102" s="514">
        <f t="shared" ref="P102" si="28">+O102-M102</f>
        <v>0</v>
      </c>
    </row>
    <row r="103" spans="1:16" ht="13">
      <c r="B103" s="195" t="str">
        <f t="shared" si="25"/>
        <v/>
      </c>
      <c r="C103" s="669">
        <f>IF(D93="","-",+C102+1)</f>
        <v>2022</v>
      </c>
      <c r="D103" s="374">
        <v>10218077.627358891</v>
      </c>
      <c r="E103" s="522">
        <v>265987.04761904763</v>
      </c>
      <c r="F103" s="523">
        <v>9952090.5797398426</v>
      </c>
      <c r="G103" s="523">
        <v>10085084.103549367</v>
      </c>
      <c r="H103" s="526">
        <v>1450559.273323264</v>
      </c>
      <c r="I103" s="577">
        <v>1450559.273323264</v>
      </c>
      <c r="J103" s="514">
        <f t="shared" si="21"/>
        <v>0</v>
      </c>
      <c r="K103" s="514"/>
      <c r="L103" s="525"/>
      <c r="M103" s="514">
        <f t="shared" ref="M103:M130" si="29">IF(L103&lt;&gt;0,+H103-L103,0)</f>
        <v>0</v>
      </c>
      <c r="N103" s="525"/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2023</v>
      </c>
      <c r="D104" s="374">
        <f>IF(F103+SUM(E$99:E103)=D$92,F103,D$92-SUM(E$99:E103))</f>
        <v>9952090.5797398426</v>
      </c>
      <c r="E104" s="522">
        <f>IF(+J96&lt;F103,J96,D104)</f>
        <v>253896.72727272726</v>
      </c>
      <c r="F104" s="523">
        <f t="shared" ref="F104:F154" si="30">+D104-E104</f>
        <v>9698193.852467116</v>
      </c>
      <c r="G104" s="523">
        <f t="shared" ref="G104:G154" si="31">+(F104+D104)/2</f>
        <v>9825142.2161034793</v>
      </c>
      <c r="H104" s="526">
        <f t="shared" ref="H104:H154" si="32">+J$94*G104+E104</f>
        <v>1465975.949083548</v>
      </c>
      <c r="I104" s="577">
        <f t="shared" ref="I104:I154" si="33">+J$95*G104+E104</f>
        <v>1465975.949083548</v>
      </c>
      <c r="J104" s="514">
        <f t="shared" si="21"/>
        <v>0</v>
      </c>
      <c r="K104" s="514"/>
      <c r="L104" s="525"/>
      <c r="M104" s="514">
        <f t="shared" si="29"/>
        <v>0</v>
      </c>
      <c r="N104" s="525"/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2024</v>
      </c>
      <c r="D105" s="374">
        <f>IF(F104+SUM(E$99:E104)=D$92,F104,D$92-SUM(E$99:E104))</f>
        <v>9698193.852467116</v>
      </c>
      <c r="E105" s="522">
        <f>IF(+J96&lt;F104,J96,D105)</f>
        <v>253896.72727272726</v>
      </c>
      <c r="F105" s="523">
        <f t="shared" si="30"/>
        <v>9444297.1251943894</v>
      </c>
      <c r="G105" s="523">
        <f t="shared" si="31"/>
        <v>9571245.4888307527</v>
      </c>
      <c r="H105" s="526">
        <f t="shared" si="32"/>
        <v>1434653.9650507218</v>
      </c>
      <c r="I105" s="577">
        <f t="shared" si="33"/>
        <v>1434653.9650507218</v>
      </c>
      <c r="J105" s="514">
        <f t="shared" si="21"/>
        <v>0</v>
      </c>
      <c r="K105" s="514"/>
      <c r="L105" s="525"/>
      <c r="M105" s="514">
        <f t="shared" si="29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2025</v>
      </c>
      <c r="D106" s="374">
        <f>IF(F105+SUM(E$99:E105)=D$92,F105,D$92-SUM(E$99:E105))</f>
        <v>9444297.1251943894</v>
      </c>
      <c r="E106" s="522">
        <f>IF(+J96&lt;F105,J96,D106)</f>
        <v>253896.72727272726</v>
      </c>
      <c r="F106" s="523">
        <f t="shared" si="30"/>
        <v>9190400.3979216628</v>
      </c>
      <c r="G106" s="523">
        <f t="shared" si="31"/>
        <v>9317348.7615580261</v>
      </c>
      <c r="H106" s="526">
        <f t="shared" si="32"/>
        <v>1403331.9810178955</v>
      </c>
      <c r="I106" s="577">
        <f t="shared" si="33"/>
        <v>1403331.9810178955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2026</v>
      </c>
      <c r="D107" s="374">
        <f>IF(F106+SUM(E$99:E106)=D$92,F106,D$92-SUM(E$99:E106))</f>
        <v>9190400.3979216628</v>
      </c>
      <c r="E107" s="522">
        <f>IF(+J96&lt;F106,J96,D107)</f>
        <v>253896.72727272726</v>
      </c>
      <c r="F107" s="523">
        <f t="shared" si="30"/>
        <v>8936503.6706489362</v>
      </c>
      <c r="G107" s="523">
        <f t="shared" si="31"/>
        <v>9063452.0342852995</v>
      </c>
      <c r="H107" s="526">
        <f t="shared" si="32"/>
        <v>1372009.9969850692</v>
      </c>
      <c r="I107" s="577">
        <f t="shared" si="33"/>
        <v>1372009.9969850692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2027</v>
      </c>
      <c r="D108" s="374">
        <f>IF(F107+SUM(E$99:E107)=D$92,F107,D$92-SUM(E$99:E107))</f>
        <v>8936503.6706489362</v>
      </c>
      <c r="E108" s="522">
        <f>IF(+J96&lt;F107,J96,D108)</f>
        <v>253896.72727272726</v>
      </c>
      <c r="F108" s="523">
        <f t="shared" si="30"/>
        <v>8682606.9433762096</v>
      </c>
      <c r="G108" s="523">
        <f t="shared" si="31"/>
        <v>8809555.3070125729</v>
      </c>
      <c r="H108" s="526">
        <f t="shared" si="32"/>
        <v>1340688.012952243</v>
      </c>
      <c r="I108" s="577">
        <f t="shared" si="33"/>
        <v>1340688.012952243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2028</v>
      </c>
      <c r="D109" s="374">
        <f>IF(F108+SUM(E$99:E108)=D$92,F108,D$92-SUM(E$99:E108))</f>
        <v>8682606.9433762096</v>
      </c>
      <c r="E109" s="522">
        <f>IF(+J96&lt;F108,J96,D109)</f>
        <v>253896.72727272726</v>
      </c>
      <c r="F109" s="523">
        <f t="shared" si="30"/>
        <v>8428710.216103483</v>
      </c>
      <c r="G109" s="523">
        <f t="shared" si="31"/>
        <v>8555658.5797398463</v>
      </c>
      <c r="H109" s="526">
        <f t="shared" si="32"/>
        <v>1309366.0289194167</v>
      </c>
      <c r="I109" s="577">
        <f t="shared" si="33"/>
        <v>1309366.0289194167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2029</v>
      </c>
      <c r="D110" s="374">
        <f>IF(F109+SUM(E$99:E109)=D$92,F109,D$92-SUM(E$99:E109))</f>
        <v>8428710.216103483</v>
      </c>
      <c r="E110" s="522">
        <f>IF(+J96&lt;F109,J96,D110)</f>
        <v>253896.72727272726</v>
      </c>
      <c r="F110" s="523">
        <f t="shared" si="30"/>
        <v>8174813.4888307555</v>
      </c>
      <c r="G110" s="523">
        <f t="shared" si="31"/>
        <v>8301761.8524671197</v>
      </c>
      <c r="H110" s="526">
        <f t="shared" si="32"/>
        <v>1278044.0448865904</v>
      </c>
      <c r="I110" s="577">
        <f t="shared" si="33"/>
        <v>1278044.0448865904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2030</v>
      </c>
      <c r="D111" s="374">
        <f>IF(F110+SUM(E$99:E110)=D$92,F110,D$92-SUM(E$99:E110))</f>
        <v>8174813.4888307555</v>
      </c>
      <c r="E111" s="522">
        <f>IF(+J96&lt;F110,J96,D111)</f>
        <v>253896.72727272726</v>
      </c>
      <c r="F111" s="523">
        <f t="shared" si="30"/>
        <v>7920916.7615580279</v>
      </c>
      <c r="G111" s="523">
        <f t="shared" si="31"/>
        <v>8047865.1251943912</v>
      </c>
      <c r="H111" s="526">
        <f t="shared" si="32"/>
        <v>1246722.0608537637</v>
      </c>
      <c r="I111" s="577">
        <f t="shared" si="33"/>
        <v>1246722.0608537637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2031</v>
      </c>
      <c r="D112" s="374">
        <f>IF(F111+SUM(E$99:E111)=D$92,F111,D$92-SUM(E$99:E111))</f>
        <v>7920916.7615580279</v>
      </c>
      <c r="E112" s="522">
        <f>IF(+J96&lt;F111,J96,D112)</f>
        <v>253896.72727272726</v>
      </c>
      <c r="F112" s="523">
        <f t="shared" si="30"/>
        <v>7667020.0342853004</v>
      </c>
      <c r="G112" s="523">
        <f t="shared" si="31"/>
        <v>7793968.3979216646</v>
      </c>
      <c r="H112" s="526">
        <f t="shared" si="32"/>
        <v>1215400.0768209375</v>
      </c>
      <c r="I112" s="577">
        <f t="shared" si="33"/>
        <v>1215400.0768209375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2032</v>
      </c>
      <c r="D113" s="374">
        <f>IF(F112+SUM(E$99:E112)=D$92,F112,D$92-SUM(E$99:E112))</f>
        <v>7667020.0342853004</v>
      </c>
      <c r="E113" s="522">
        <f>IF(+J96&lt;F112,J96,D113)</f>
        <v>253896.72727272726</v>
      </c>
      <c r="F113" s="523">
        <f t="shared" si="30"/>
        <v>7413123.3070125729</v>
      </c>
      <c r="G113" s="523">
        <f t="shared" si="31"/>
        <v>7540071.6706489362</v>
      </c>
      <c r="H113" s="526">
        <f t="shared" si="32"/>
        <v>1184078.092788111</v>
      </c>
      <c r="I113" s="577">
        <f t="shared" si="33"/>
        <v>1184078.092788111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2033</v>
      </c>
      <c r="D114" s="374">
        <f>IF(F113+SUM(E$99:E113)=D$92,F113,D$92-SUM(E$99:E113))</f>
        <v>7413123.3070125729</v>
      </c>
      <c r="E114" s="522">
        <f>IF(+J96&lt;F113,J96,D114)</f>
        <v>253896.72727272726</v>
      </c>
      <c r="F114" s="523">
        <f t="shared" si="30"/>
        <v>7159226.5797398454</v>
      </c>
      <c r="G114" s="523">
        <f t="shared" si="31"/>
        <v>7286174.9433762096</v>
      </c>
      <c r="H114" s="526">
        <f t="shared" si="32"/>
        <v>1152756.1087552847</v>
      </c>
      <c r="I114" s="577">
        <f t="shared" si="33"/>
        <v>1152756.1087552847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2034</v>
      </c>
      <c r="D115" s="374">
        <f>IF(F114+SUM(E$99:E114)=D$92,F114,D$92-SUM(E$99:E114))</f>
        <v>7159226.5797398454</v>
      </c>
      <c r="E115" s="522">
        <f>IF(+J96&lt;F114,J96,D115)</f>
        <v>253896.72727272726</v>
      </c>
      <c r="F115" s="523">
        <f t="shared" si="30"/>
        <v>6905329.8524671178</v>
      </c>
      <c r="G115" s="523">
        <f t="shared" si="31"/>
        <v>7032278.2161034811</v>
      </c>
      <c r="H115" s="526">
        <f t="shared" si="32"/>
        <v>1121434.1247224582</v>
      </c>
      <c r="I115" s="577">
        <f t="shared" si="33"/>
        <v>1121434.1247224582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2035</v>
      </c>
      <c r="D116" s="374">
        <f>IF(F115+SUM(E$99:E115)=D$92,F115,D$92-SUM(E$99:E115))</f>
        <v>6905329.8524671178</v>
      </c>
      <c r="E116" s="522">
        <f>IF(+J96&lt;F115,J96,D116)</f>
        <v>253896.72727272726</v>
      </c>
      <c r="F116" s="523">
        <f t="shared" si="30"/>
        <v>6651433.1251943903</v>
      </c>
      <c r="G116" s="523">
        <f t="shared" si="31"/>
        <v>6778381.4888307545</v>
      </c>
      <c r="H116" s="526">
        <f t="shared" si="32"/>
        <v>1090112.1406896319</v>
      </c>
      <c r="I116" s="577">
        <f t="shared" si="33"/>
        <v>1090112.1406896319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2036</v>
      </c>
      <c r="D117" s="374">
        <f>IF(F116+SUM(E$99:E116)=D$92,F116,D$92-SUM(E$99:E116))</f>
        <v>6651433.1251943903</v>
      </c>
      <c r="E117" s="522">
        <f>IF(+J96&lt;F116,J96,D117)</f>
        <v>253896.72727272726</v>
      </c>
      <c r="F117" s="523">
        <f t="shared" si="30"/>
        <v>6397536.3979216628</v>
      </c>
      <c r="G117" s="523">
        <f t="shared" si="31"/>
        <v>6524484.7615580261</v>
      </c>
      <c r="H117" s="526">
        <f t="shared" si="32"/>
        <v>1058790.1566568054</v>
      </c>
      <c r="I117" s="577">
        <f t="shared" si="33"/>
        <v>1058790.1566568054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2037</v>
      </c>
      <c r="D118" s="374">
        <f>IF(F117+SUM(E$99:E117)=D$92,F117,D$92-SUM(E$99:E117))</f>
        <v>6397536.3979216628</v>
      </c>
      <c r="E118" s="522">
        <f>IF(+J96&lt;F117,J96,D118)</f>
        <v>253896.72727272726</v>
      </c>
      <c r="F118" s="523">
        <f t="shared" si="30"/>
        <v>6143639.6706489353</v>
      </c>
      <c r="G118" s="523">
        <f t="shared" si="31"/>
        <v>6270588.0342852995</v>
      </c>
      <c r="H118" s="526">
        <f t="shared" si="32"/>
        <v>1027468.1726239792</v>
      </c>
      <c r="I118" s="577">
        <f t="shared" si="33"/>
        <v>1027468.1726239792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2038</v>
      </c>
      <c r="D119" s="374">
        <f>IF(F118+SUM(E$99:E118)=D$92,F118,D$92-SUM(E$99:E118))</f>
        <v>6143639.6706489353</v>
      </c>
      <c r="E119" s="522">
        <f>IF(+J96&lt;F118,J96,D119)</f>
        <v>253896.72727272726</v>
      </c>
      <c r="F119" s="523">
        <f t="shared" si="30"/>
        <v>5889742.9433762077</v>
      </c>
      <c r="G119" s="523">
        <f t="shared" si="31"/>
        <v>6016691.307012571</v>
      </c>
      <c r="H119" s="526">
        <f t="shared" si="32"/>
        <v>996146.18859115266</v>
      </c>
      <c r="I119" s="577">
        <f t="shared" si="33"/>
        <v>996146.18859115266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2039</v>
      </c>
      <c r="D120" s="374">
        <f>IF(F119+SUM(E$99:E119)=D$92,F119,D$92-SUM(E$99:E119))</f>
        <v>5889742.9433762077</v>
      </c>
      <c r="E120" s="522">
        <f>IF(+J96&lt;F119,J96,D120)</f>
        <v>253896.72727272726</v>
      </c>
      <c r="F120" s="523">
        <f t="shared" si="30"/>
        <v>5635846.2161034802</v>
      </c>
      <c r="G120" s="523">
        <f t="shared" si="31"/>
        <v>5762794.5797398444</v>
      </c>
      <c r="H120" s="526">
        <f t="shared" si="32"/>
        <v>964824.2045583264</v>
      </c>
      <c r="I120" s="577">
        <f t="shared" si="33"/>
        <v>964824.2045583264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2040</v>
      </c>
      <c r="D121" s="374">
        <f>IF(F120+SUM(E$99:E120)=D$92,F120,D$92-SUM(E$99:E120))</f>
        <v>5635846.2161034802</v>
      </c>
      <c r="E121" s="522">
        <f>IF(+J96&lt;F120,J96,D121)</f>
        <v>253896.72727272726</v>
      </c>
      <c r="F121" s="523">
        <f t="shared" si="30"/>
        <v>5381949.4888307527</v>
      </c>
      <c r="G121" s="523">
        <f t="shared" si="31"/>
        <v>5508897.852467116</v>
      </c>
      <c r="H121" s="526">
        <f t="shared" si="32"/>
        <v>933502.2205254999</v>
      </c>
      <c r="I121" s="577">
        <f t="shared" si="33"/>
        <v>933502.2205254999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2041</v>
      </c>
      <c r="D122" s="374">
        <f>IF(F121+SUM(E$99:E121)=D$92,F121,D$92-SUM(E$99:E121))</f>
        <v>5381949.4888307527</v>
      </c>
      <c r="E122" s="522">
        <f>IF(+J96&lt;F121,J96,D122)</f>
        <v>253896.72727272726</v>
      </c>
      <c r="F122" s="523">
        <f t="shared" si="30"/>
        <v>5128052.7615580251</v>
      </c>
      <c r="G122" s="523">
        <f t="shared" si="31"/>
        <v>5255001.1251943894</v>
      </c>
      <c r="H122" s="526">
        <f t="shared" si="32"/>
        <v>902180.23649267352</v>
      </c>
      <c r="I122" s="577">
        <f t="shared" si="33"/>
        <v>902180.23649267352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2042</v>
      </c>
      <c r="D123" s="374">
        <f>IF(F122+SUM(E$99:E122)=D$92,F122,D$92-SUM(E$99:E122))</f>
        <v>5128052.7615580251</v>
      </c>
      <c r="E123" s="522">
        <f>IF(+J96&lt;F122,J96,D123)</f>
        <v>253896.72727272726</v>
      </c>
      <c r="F123" s="523">
        <f t="shared" si="30"/>
        <v>4874156.0342852976</v>
      </c>
      <c r="G123" s="523">
        <f t="shared" si="31"/>
        <v>5001104.3979216609</v>
      </c>
      <c r="H123" s="526">
        <f t="shared" si="32"/>
        <v>870858.25245984702</v>
      </c>
      <c r="I123" s="577">
        <f t="shared" si="33"/>
        <v>870858.25245984702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2043</v>
      </c>
      <c r="D124" s="374">
        <f>IF(F123+SUM(E$99:E123)=D$92,F123,D$92-SUM(E$99:E123))</f>
        <v>4874156.0342852976</v>
      </c>
      <c r="E124" s="522">
        <f>IF(+J96&lt;F123,J96,D124)</f>
        <v>253896.72727272726</v>
      </c>
      <c r="F124" s="523">
        <f t="shared" si="30"/>
        <v>4620259.3070125701</v>
      </c>
      <c r="G124" s="523">
        <f t="shared" si="31"/>
        <v>4747207.6706489343</v>
      </c>
      <c r="H124" s="526">
        <f t="shared" si="32"/>
        <v>839536.26842702075</v>
      </c>
      <c r="I124" s="577">
        <f t="shared" si="33"/>
        <v>839536.26842702075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2044</v>
      </c>
      <c r="D125" s="374">
        <f>IF(F124+SUM(E$99:E124)=D$92,F124,D$92-SUM(E$99:E124))</f>
        <v>4620259.3070125701</v>
      </c>
      <c r="E125" s="522">
        <f>IF(+J96&lt;F124,J96,D125)</f>
        <v>253896.72727272726</v>
      </c>
      <c r="F125" s="523">
        <f t="shared" si="30"/>
        <v>4366362.5797398426</v>
      </c>
      <c r="G125" s="523">
        <f t="shared" si="31"/>
        <v>4493310.9433762059</v>
      </c>
      <c r="H125" s="526">
        <f t="shared" si="32"/>
        <v>808214.28439419426</v>
      </c>
      <c r="I125" s="577">
        <f t="shared" si="33"/>
        <v>808214.28439419426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2045</v>
      </c>
      <c r="D126" s="374">
        <f>IF(F125+SUM(E$99:E125)=D$92,F125,D$92-SUM(E$99:E125))</f>
        <v>4366362.5797398426</v>
      </c>
      <c r="E126" s="522">
        <f>IF(+J96&lt;F125,J96,D126)</f>
        <v>253896.72727272726</v>
      </c>
      <c r="F126" s="523">
        <f t="shared" si="30"/>
        <v>4112465.8524671155</v>
      </c>
      <c r="G126" s="523">
        <f t="shared" si="31"/>
        <v>4239414.2161034793</v>
      </c>
      <c r="H126" s="526">
        <f t="shared" si="32"/>
        <v>776892.30036136787</v>
      </c>
      <c r="I126" s="577">
        <f t="shared" si="33"/>
        <v>776892.30036136787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2046</v>
      </c>
      <c r="D127" s="374">
        <f>IF(F126+SUM(E$99:E126)=D$92,F126,D$92-SUM(E$99:E126))</f>
        <v>4112465.8524671155</v>
      </c>
      <c r="E127" s="522">
        <f>IF(+J96&lt;F126,J96,D127)</f>
        <v>253896.72727272726</v>
      </c>
      <c r="F127" s="523">
        <f t="shared" si="30"/>
        <v>3858569.1251943884</v>
      </c>
      <c r="G127" s="523">
        <f t="shared" si="31"/>
        <v>3985517.4888307517</v>
      </c>
      <c r="H127" s="526">
        <f t="shared" si="32"/>
        <v>745570.31632854149</v>
      </c>
      <c r="I127" s="577">
        <f t="shared" si="33"/>
        <v>745570.31632854149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2047</v>
      </c>
      <c r="D128" s="374">
        <f>IF(F127+SUM(E$99:E127)=D$92,F127,D$92-SUM(E$99:E127))</f>
        <v>3858569.1251943884</v>
      </c>
      <c r="E128" s="522">
        <f>IF(+J96&lt;F127,J96,D128)</f>
        <v>253896.72727272726</v>
      </c>
      <c r="F128" s="523">
        <f t="shared" si="30"/>
        <v>3604672.3979216614</v>
      </c>
      <c r="G128" s="523">
        <f t="shared" si="31"/>
        <v>3731620.7615580251</v>
      </c>
      <c r="H128" s="526">
        <f t="shared" si="32"/>
        <v>714248.33229571523</v>
      </c>
      <c r="I128" s="577">
        <f t="shared" si="33"/>
        <v>714248.33229571523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2048</v>
      </c>
      <c r="D129" s="374">
        <f>IF(F128+SUM(E$99:E128)=D$92,F128,D$92-SUM(E$99:E128))</f>
        <v>3604672.3979216614</v>
      </c>
      <c r="E129" s="522">
        <f>IF(+J96&lt;F128,J96,D129)</f>
        <v>253896.72727272726</v>
      </c>
      <c r="F129" s="523">
        <f t="shared" si="30"/>
        <v>3350775.6706489343</v>
      </c>
      <c r="G129" s="523">
        <f t="shared" si="31"/>
        <v>3477724.0342852976</v>
      </c>
      <c r="H129" s="526">
        <f t="shared" si="32"/>
        <v>682926.34826288885</v>
      </c>
      <c r="I129" s="577">
        <f t="shared" si="33"/>
        <v>682926.34826288885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2049</v>
      </c>
      <c r="D130" s="374">
        <f>IF(F129+SUM(E$99:E129)=D$92,F129,D$92-SUM(E$99:E129))</f>
        <v>3350775.6706489343</v>
      </c>
      <c r="E130" s="522">
        <f>IF(+J96&lt;F129,J96,D130)</f>
        <v>253896.72727272726</v>
      </c>
      <c r="F130" s="523">
        <f t="shared" si="30"/>
        <v>3096878.9433762073</v>
      </c>
      <c r="G130" s="523">
        <f t="shared" si="31"/>
        <v>3223827.307012571</v>
      </c>
      <c r="H130" s="526">
        <f t="shared" si="32"/>
        <v>651604.36423006258</v>
      </c>
      <c r="I130" s="577">
        <f t="shared" si="33"/>
        <v>651604.36423006258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2050</v>
      </c>
      <c r="D131" s="374">
        <f>IF(F130+SUM(E$99:E130)=D$92,F130,D$92-SUM(E$99:E130))</f>
        <v>3096878.9433762073</v>
      </c>
      <c r="E131" s="522">
        <f>IF(+J96&lt;F130,J96,D131)</f>
        <v>253896.72727272726</v>
      </c>
      <c r="F131" s="523">
        <f t="shared" si="30"/>
        <v>2842982.2161034802</v>
      </c>
      <c r="G131" s="523">
        <f t="shared" si="31"/>
        <v>2969930.5797398435</v>
      </c>
      <c r="H131" s="526">
        <f t="shared" si="32"/>
        <v>620282.3801972362</v>
      </c>
      <c r="I131" s="577">
        <f t="shared" si="33"/>
        <v>620282.3801972362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5"/>
        <v/>
      </c>
      <c r="C132" s="507">
        <f>IF(D93="","-",+C131+1)</f>
        <v>2051</v>
      </c>
      <c r="D132" s="374">
        <f>IF(F131+SUM(E$99:E131)=D$92,F131,D$92-SUM(E$99:E131))</f>
        <v>2842982.2161034802</v>
      </c>
      <c r="E132" s="522">
        <f>IF(+J96&lt;F131,J96,D132)</f>
        <v>253896.72727272726</v>
      </c>
      <c r="F132" s="523">
        <f t="shared" si="30"/>
        <v>2589085.4888307531</v>
      </c>
      <c r="G132" s="523">
        <f t="shared" si="31"/>
        <v>2716033.8524671169</v>
      </c>
      <c r="H132" s="526">
        <f t="shared" si="32"/>
        <v>588960.39616440982</v>
      </c>
      <c r="I132" s="577">
        <f t="shared" si="33"/>
        <v>588960.39616440982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5"/>
        <v/>
      </c>
      <c r="C133" s="507">
        <f>IF(D93="","-",+C132+1)</f>
        <v>2052</v>
      </c>
      <c r="D133" s="374">
        <f>IF(F132+SUM(E$99:E132)=D$92,F132,D$92-SUM(E$99:E132))</f>
        <v>2589085.4888307531</v>
      </c>
      <c r="E133" s="522">
        <f>IF(+J96&lt;F132,J96,D133)</f>
        <v>253896.72727272726</v>
      </c>
      <c r="F133" s="523">
        <f t="shared" si="30"/>
        <v>2335188.7615580261</v>
      </c>
      <c r="G133" s="523">
        <f t="shared" si="31"/>
        <v>2462137.1251943894</v>
      </c>
      <c r="H133" s="526">
        <f t="shared" si="32"/>
        <v>557638.41213158343</v>
      </c>
      <c r="I133" s="577">
        <f t="shared" si="33"/>
        <v>557638.41213158343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5"/>
        <v/>
      </c>
      <c r="C134" s="507">
        <f>IF(D93="","-",+C133+1)</f>
        <v>2053</v>
      </c>
      <c r="D134" s="374">
        <f>IF(F133+SUM(E$99:E133)=D$92,F133,D$92-SUM(E$99:E133))</f>
        <v>2335188.7615580261</v>
      </c>
      <c r="E134" s="522">
        <f>IF(+J96&lt;F133,J96,D134)</f>
        <v>253896.72727272726</v>
      </c>
      <c r="F134" s="523">
        <f t="shared" si="30"/>
        <v>2081292.0342852988</v>
      </c>
      <c r="G134" s="523">
        <f t="shared" si="31"/>
        <v>2208240.3979216623</v>
      </c>
      <c r="H134" s="526">
        <f t="shared" si="32"/>
        <v>526316.42809875717</v>
      </c>
      <c r="I134" s="577">
        <f t="shared" si="33"/>
        <v>526316.42809875717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5"/>
        <v/>
      </c>
      <c r="C135" s="507">
        <f>IF(D93="","-",+C134+1)</f>
        <v>2054</v>
      </c>
      <c r="D135" s="374">
        <f>IF(F134+SUM(E$99:E134)=D$92,F134,D$92-SUM(E$99:E134))</f>
        <v>2081292.0342852988</v>
      </c>
      <c r="E135" s="522">
        <f>IF(+J96&lt;F134,J96,D135)</f>
        <v>253896.72727272726</v>
      </c>
      <c r="F135" s="523">
        <f t="shared" si="30"/>
        <v>1827395.3070125715</v>
      </c>
      <c r="G135" s="523">
        <f t="shared" si="31"/>
        <v>1954343.6706489353</v>
      </c>
      <c r="H135" s="526">
        <f t="shared" si="32"/>
        <v>494994.44406593079</v>
      </c>
      <c r="I135" s="577">
        <f t="shared" si="33"/>
        <v>494994.44406593079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5"/>
        <v/>
      </c>
      <c r="C136" s="507">
        <f>IF(D93="","-",+C135+1)</f>
        <v>2055</v>
      </c>
      <c r="D136" s="374">
        <f>IF(F135+SUM(E$99:E135)=D$92,F135,D$92-SUM(E$99:E135))</f>
        <v>1827395.3070125715</v>
      </c>
      <c r="E136" s="522">
        <f>IF(+J96&lt;F135,J96,D136)</f>
        <v>253896.72727272726</v>
      </c>
      <c r="F136" s="523">
        <f t="shared" si="30"/>
        <v>1573498.5797398442</v>
      </c>
      <c r="G136" s="523">
        <f t="shared" si="31"/>
        <v>1700446.9433762077</v>
      </c>
      <c r="H136" s="526">
        <f t="shared" si="32"/>
        <v>463672.46003310441</v>
      </c>
      <c r="I136" s="577">
        <f t="shared" si="33"/>
        <v>463672.46003310441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5"/>
        <v/>
      </c>
      <c r="C137" s="507">
        <f>IF(D93="","-",+C136+1)</f>
        <v>2056</v>
      </c>
      <c r="D137" s="374">
        <f>IF(F136+SUM(E$99:E136)=D$92,F136,D$92-SUM(E$99:E136))</f>
        <v>1573498.5797398442</v>
      </c>
      <c r="E137" s="522">
        <f>IF(+J96&lt;F136,J96,D137)</f>
        <v>253896.72727272726</v>
      </c>
      <c r="F137" s="523">
        <f t="shared" si="30"/>
        <v>1319601.8524671169</v>
      </c>
      <c r="G137" s="523">
        <f t="shared" si="31"/>
        <v>1446550.2161034807</v>
      </c>
      <c r="H137" s="526">
        <f t="shared" si="32"/>
        <v>432350.47600027802</v>
      </c>
      <c r="I137" s="577">
        <f t="shared" si="33"/>
        <v>432350.47600027802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5"/>
        <v/>
      </c>
      <c r="C138" s="507">
        <f>IF(D93="","-",+C137+1)</f>
        <v>2057</v>
      </c>
      <c r="D138" s="374">
        <f>IF(F137+SUM(E$99:E137)=D$92,F137,D$92-SUM(E$99:E137))</f>
        <v>1319601.8524671169</v>
      </c>
      <c r="E138" s="522">
        <f>IF(+J96&lt;F137,J96,D138)</f>
        <v>253896.72727272726</v>
      </c>
      <c r="F138" s="523">
        <f t="shared" si="30"/>
        <v>1065705.1251943896</v>
      </c>
      <c r="G138" s="523">
        <f t="shared" si="31"/>
        <v>1192653.4888307531</v>
      </c>
      <c r="H138" s="526">
        <f t="shared" si="32"/>
        <v>401028.49196745164</v>
      </c>
      <c r="I138" s="577">
        <f t="shared" si="33"/>
        <v>401028.49196745164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5"/>
        <v/>
      </c>
      <c r="C139" s="507">
        <f>IF(D93="","-",+C138+1)</f>
        <v>2058</v>
      </c>
      <c r="D139" s="374">
        <f>IF(F138+SUM(E$99:E138)=D$92,F138,D$92-SUM(E$99:E138))</f>
        <v>1065705.1251943896</v>
      </c>
      <c r="E139" s="522">
        <f>IF(+J96&lt;F138,J96,D139)</f>
        <v>253896.72727272726</v>
      </c>
      <c r="F139" s="523">
        <f t="shared" si="30"/>
        <v>811808.39792166231</v>
      </c>
      <c r="G139" s="523">
        <f t="shared" si="31"/>
        <v>938756.76155802596</v>
      </c>
      <c r="H139" s="526">
        <f t="shared" si="32"/>
        <v>369706.50793462526</v>
      </c>
      <c r="I139" s="577">
        <f t="shared" si="33"/>
        <v>369706.50793462526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5"/>
        <v/>
      </c>
      <c r="C140" s="507">
        <f>IF(D93="","-",+C139+1)</f>
        <v>2059</v>
      </c>
      <c r="D140" s="374">
        <f>IF(F139+SUM(E$99:E139)=D$92,F139,D$92-SUM(E$99:E139))</f>
        <v>811808.39792166231</v>
      </c>
      <c r="E140" s="522">
        <f>IF(+J96&lt;F139,J96,D140)</f>
        <v>253896.72727272726</v>
      </c>
      <c r="F140" s="523">
        <f t="shared" si="30"/>
        <v>557911.67064893502</v>
      </c>
      <c r="G140" s="523">
        <f t="shared" si="31"/>
        <v>684860.03428529867</v>
      </c>
      <c r="H140" s="526">
        <f t="shared" si="32"/>
        <v>338384.52390179888</v>
      </c>
      <c r="I140" s="577">
        <f t="shared" si="33"/>
        <v>338384.52390179888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5"/>
        <v/>
      </c>
      <c r="C141" s="507">
        <f>IF(D93="","-",+C140+1)</f>
        <v>2060</v>
      </c>
      <c r="D141" s="374">
        <f>IF(F140+SUM(E$99:E140)=D$92,F140,D$92-SUM(E$99:E140))</f>
        <v>557911.67064893502</v>
      </c>
      <c r="E141" s="522">
        <f>IF(+J96&lt;F140,J96,D141)</f>
        <v>253896.72727272726</v>
      </c>
      <c r="F141" s="523">
        <f t="shared" si="30"/>
        <v>304014.94337620772</v>
      </c>
      <c r="G141" s="523">
        <f t="shared" si="31"/>
        <v>430963.30701257137</v>
      </c>
      <c r="H141" s="526">
        <f t="shared" si="32"/>
        <v>307062.5398689725</v>
      </c>
      <c r="I141" s="577">
        <f t="shared" si="33"/>
        <v>307062.5398689725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5"/>
        <v/>
      </c>
      <c r="C142" s="507">
        <f>IF(D93="","-",+C141+1)</f>
        <v>2061</v>
      </c>
      <c r="D142" s="374">
        <f>IF(F141+SUM(E$99:E141)=D$92,F141,D$92-SUM(E$99:E141))</f>
        <v>304014.94337620772</v>
      </c>
      <c r="E142" s="522">
        <f>IF(+J96&lt;F141,J96,D142)</f>
        <v>253896.72727272726</v>
      </c>
      <c r="F142" s="523">
        <f t="shared" si="30"/>
        <v>50118.216103480459</v>
      </c>
      <c r="G142" s="523">
        <f t="shared" si="31"/>
        <v>177066.57973984408</v>
      </c>
      <c r="H142" s="526">
        <f t="shared" si="32"/>
        <v>275740.55583614612</v>
      </c>
      <c r="I142" s="577">
        <f t="shared" si="33"/>
        <v>275740.55583614612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5"/>
        <v/>
      </c>
      <c r="C143" s="507">
        <f>IF(D93="","-",+C142+1)</f>
        <v>2062</v>
      </c>
      <c r="D143" s="374">
        <f>IF(F142+SUM(E$99:E142)=D$92,F142,D$92-SUM(E$99:E142))</f>
        <v>50118.216103480459</v>
      </c>
      <c r="E143" s="522">
        <f>IF(+J96&lt;F142,J96,D143)</f>
        <v>50118.216103480459</v>
      </c>
      <c r="F143" s="523">
        <f t="shared" si="30"/>
        <v>0</v>
      </c>
      <c r="G143" s="523">
        <f t="shared" si="31"/>
        <v>25059.10805174023</v>
      </c>
      <c r="H143" s="526">
        <f t="shared" si="32"/>
        <v>53209.634376983311</v>
      </c>
      <c r="I143" s="577">
        <f t="shared" si="33"/>
        <v>53209.634376983311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32"/>
        <v>0</v>
      </c>
      <c r="I154" s="579">
        <f t="shared" si="33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11171455.999999994</v>
      </c>
      <c r="F155" s="375"/>
      <c r="G155" s="375"/>
      <c r="H155" s="375">
        <f>SUM(H99:H154)</f>
        <v>40485609.355054595</v>
      </c>
      <c r="I155" s="375">
        <f>SUM(I99:I154)</f>
        <v>40485609.355054595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topLeftCell="A5"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1189288.4963922359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1189288.4963922359</v>
      </c>
      <c r="O6" s="269"/>
      <c r="P6" s="269"/>
    </row>
    <row r="7" spans="1:16" ht="13.5" thickBot="1">
      <c r="C7" s="467" t="s">
        <v>48</v>
      </c>
      <c r="D7" s="624" t="s">
        <v>423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422</v>
      </c>
      <c r="F9" s="478"/>
      <c r="G9" s="672" t="s">
        <v>583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9930039.3200000003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230931.1469767442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 t="shared" ref="K17:K22" si="1">+G17</f>
        <v>738358.52480493963</v>
      </c>
      <c r="L17" s="513">
        <f t="shared" ref="L17:L72" si="2">IF(K17&lt;&gt;0,+G17-K17,0)</f>
        <v>0</v>
      </c>
      <c r="M17" s="512">
        <f t="shared" ref="M17:M22" si="3">+H17</f>
        <v>738358.52480493963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 t="shared" si="1"/>
        <v>1350922.3521294959</v>
      </c>
      <c r="L18" s="519">
        <f t="shared" si="2"/>
        <v>0</v>
      </c>
      <c r="M18" s="518">
        <f t="shared" si="3"/>
        <v>1350922.3521294959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 t="shared" si="1"/>
        <v>1206022.789326702</v>
      </c>
      <c r="L19" s="519">
        <f t="shared" ref="L19" si="6">IF(K19&lt;&gt;0,+G19-K19,0)</f>
        <v>0</v>
      </c>
      <c r="M19" s="518">
        <f t="shared" si="3"/>
        <v>1206022.789326702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 t="shared" si="1"/>
        <v>1206022.789326702</v>
      </c>
      <c r="L20" s="519">
        <f t="shared" ref="L20" si="8">IF(K20&lt;&gt;0,+G20-K20,0)</f>
        <v>0</v>
      </c>
      <c r="M20" s="518">
        <f t="shared" si="3"/>
        <v>1206022.789326702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 t="shared" si="1"/>
        <v>1186882.8746105693</v>
      </c>
      <c r="L21" s="519">
        <f t="shared" ref="L21" si="9">IF(K21&lt;&gt;0,+G21-K21,0)</f>
        <v>0</v>
      </c>
      <c r="M21" s="518">
        <f t="shared" si="3"/>
        <v>1186882.8746105693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8818583.2073170729</v>
      </c>
      <c r="E22" s="630">
        <v>236429.5</v>
      </c>
      <c r="F22" s="631">
        <v>8582153.7073170729</v>
      </c>
      <c r="G22" s="630">
        <v>1214734.5737329707</v>
      </c>
      <c r="H22" s="639">
        <v>1214734.5737329707</v>
      </c>
      <c r="I22" s="511">
        <f t="shared" si="0"/>
        <v>0</v>
      </c>
      <c r="J22" s="511"/>
      <c r="K22" s="518">
        <f t="shared" si="1"/>
        <v>1214734.5737329707</v>
      </c>
      <c r="L22" s="519">
        <f t="shared" ref="L22" si="10">IF(K22&lt;&gt;0,+G22-K22,0)</f>
        <v>0</v>
      </c>
      <c r="M22" s="518">
        <f t="shared" si="3"/>
        <v>1214734.5737329707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8582154.0273170732</v>
      </c>
      <c r="E23" s="630">
        <v>236429.50761904762</v>
      </c>
      <c r="F23" s="631">
        <v>8345724.5196980257</v>
      </c>
      <c r="G23" s="630">
        <v>1305651.7696958741</v>
      </c>
      <c r="H23" s="639">
        <v>1305651.7696958741</v>
      </c>
      <c r="I23" s="511">
        <f t="shared" si="0"/>
        <v>0</v>
      </c>
      <c r="J23" s="511"/>
      <c r="K23" s="518">
        <f t="shared" ref="K23" si="11">+G23</f>
        <v>1305651.7696958741</v>
      </c>
      <c r="L23" s="519">
        <f t="shared" ref="L23" si="12">IF(K23&lt;&gt;0,+G23-K23,0)</f>
        <v>0</v>
      </c>
      <c r="M23" s="518">
        <f t="shared" ref="M23" si="13">+H23</f>
        <v>1305651.7696958741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3">
      <c r="B24" s="195" t="str">
        <f t="shared" si="7"/>
        <v/>
      </c>
      <c r="C24" s="669">
        <f>IF(D11="","-",+C23+1)</f>
        <v>2024</v>
      </c>
      <c r="D24" s="631">
        <v>8345724.5196980257</v>
      </c>
      <c r="E24" s="630">
        <v>225682.71181818182</v>
      </c>
      <c r="F24" s="631">
        <v>8120041.8078798437</v>
      </c>
      <c r="G24" s="630">
        <v>1209735.6216286737</v>
      </c>
      <c r="H24" s="639">
        <v>1209735.6216286737</v>
      </c>
      <c r="I24" s="511">
        <f t="shared" si="0"/>
        <v>0</v>
      </c>
      <c r="J24" s="511"/>
      <c r="K24" s="518">
        <f t="shared" ref="K24" si="16">+G24</f>
        <v>1209735.6216286737</v>
      </c>
      <c r="L24" s="519">
        <f t="shared" ref="L24" si="17">IF(K24&lt;&gt;0,+G24-K24,0)</f>
        <v>0</v>
      </c>
      <c r="M24" s="518">
        <f t="shared" ref="M24" si="18">+H24</f>
        <v>1209735.6216286737</v>
      </c>
      <c r="N24" s="514">
        <f t="shared" ref="N24" si="19">IF(M24&lt;&gt;0,+H24-M24,0)</f>
        <v>0</v>
      </c>
      <c r="O24" s="514">
        <f t="shared" ref="O24" si="20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8120041.8078798437</v>
      </c>
      <c r="E25" s="522">
        <f>IF(+I14&lt;F24,I14,D25)</f>
        <v>230931.1469767442</v>
      </c>
      <c r="F25" s="523">
        <f t="shared" ref="F25:F72" si="21">+D25-E25</f>
        <v>7889110.6609030999</v>
      </c>
      <c r="G25" s="524">
        <f t="shared" ref="G25:G72" si="22">+I$12*((D25+F25)/2)+E25</f>
        <v>1189288.4963922359</v>
      </c>
      <c r="H25" s="491">
        <f t="shared" ref="H25:H72" si="23">+I$13*((D25+F25)/2)+E25</f>
        <v>1189288.4963922359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7889110.6609030999</v>
      </c>
      <c r="E26" s="522">
        <f>IF(+I14&lt;F25,I14,D26)</f>
        <v>230931.1469767442</v>
      </c>
      <c r="F26" s="523">
        <f t="shared" si="21"/>
        <v>7658179.5139263561</v>
      </c>
      <c r="G26" s="524">
        <f t="shared" si="22"/>
        <v>1161639.9919076089</v>
      </c>
      <c r="H26" s="491">
        <f t="shared" si="23"/>
        <v>1161639.9919076089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7658179.5139263561</v>
      </c>
      <c r="E27" s="522">
        <f>IF(+I14&lt;F26,I14,D27)</f>
        <v>230931.1469767442</v>
      </c>
      <c r="F27" s="523">
        <f t="shared" si="21"/>
        <v>7427248.3669496123</v>
      </c>
      <c r="G27" s="524">
        <f t="shared" si="22"/>
        <v>1133991.487422982</v>
      </c>
      <c r="H27" s="491">
        <f t="shared" si="23"/>
        <v>1133991.487422982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7427248.3669496123</v>
      </c>
      <c r="E28" s="522">
        <f>IF(+I14&lt;F27,I14,D28)</f>
        <v>230931.1469767442</v>
      </c>
      <c r="F28" s="523">
        <f t="shared" si="21"/>
        <v>7196317.2199728684</v>
      </c>
      <c r="G28" s="524">
        <f t="shared" si="22"/>
        <v>1106342.9829383551</v>
      </c>
      <c r="H28" s="491">
        <f t="shared" si="23"/>
        <v>1106342.9829383551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7196317.2199728684</v>
      </c>
      <c r="E29" s="522">
        <f>IF(+I14&lt;F28,I14,D29)</f>
        <v>230931.1469767442</v>
      </c>
      <c r="F29" s="523">
        <f t="shared" si="21"/>
        <v>6965386.0729961246</v>
      </c>
      <c r="G29" s="524">
        <f t="shared" si="22"/>
        <v>1078694.4784537279</v>
      </c>
      <c r="H29" s="491">
        <f t="shared" si="23"/>
        <v>1078694.4784537279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6965386.0729961246</v>
      </c>
      <c r="E30" s="522">
        <f>IF(+I14&lt;F29,I14,D30)</f>
        <v>230931.1469767442</v>
      </c>
      <c r="F30" s="523">
        <f t="shared" si="21"/>
        <v>6734454.9260193808</v>
      </c>
      <c r="G30" s="524">
        <f t="shared" si="22"/>
        <v>1051045.973969101</v>
      </c>
      <c r="H30" s="491">
        <f t="shared" si="23"/>
        <v>1051045.973969101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6734454.9260193808</v>
      </c>
      <c r="E31" s="522">
        <f>IF(+I14&lt;F30,I14,D31)</f>
        <v>230931.1469767442</v>
      </c>
      <c r="F31" s="523">
        <f t="shared" si="21"/>
        <v>6503523.779042637</v>
      </c>
      <c r="G31" s="524">
        <f t="shared" si="22"/>
        <v>1023397.4694844737</v>
      </c>
      <c r="H31" s="491">
        <f t="shared" si="23"/>
        <v>1023397.4694844737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6503523.779042637</v>
      </c>
      <c r="E32" s="522">
        <f>IF(+I14&lt;F31,I14,D32)</f>
        <v>230931.1469767442</v>
      </c>
      <c r="F32" s="523">
        <f t="shared" si="21"/>
        <v>6272592.6320658932</v>
      </c>
      <c r="G32" s="524">
        <f t="shared" si="22"/>
        <v>995748.96499984676</v>
      </c>
      <c r="H32" s="491">
        <f t="shared" si="23"/>
        <v>995748.96499984676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6272592.6320658932</v>
      </c>
      <c r="E33" s="522">
        <f>IF(+I14&lt;F32,I14,D33)</f>
        <v>230931.1469767442</v>
      </c>
      <c r="F33" s="523">
        <f t="shared" si="21"/>
        <v>6041661.4850891493</v>
      </c>
      <c r="G33" s="524">
        <f t="shared" si="22"/>
        <v>968100.4605152196</v>
      </c>
      <c r="H33" s="491">
        <f t="shared" si="23"/>
        <v>968100.4605152196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6041661.4850891493</v>
      </c>
      <c r="E34" s="522">
        <f>IF(+I14&lt;F33,I14,D34)</f>
        <v>230931.1469767442</v>
      </c>
      <c r="F34" s="523">
        <f t="shared" si="21"/>
        <v>5810730.3381124055</v>
      </c>
      <c r="G34" s="524">
        <f t="shared" si="22"/>
        <v>940451.95603059267</v>
      </c>
      <c r="H34" s="491">
        <f t="shared" si="23"/>
        <v>940451.95603059267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5810730.3381124055</v>
      </c>
      <c r="E35" s="522">
        <f>IF(+I14&lt;F34,I14,D35)</f>
        <v>230931.1469767442</v>
      </c>
      <c r="F35" s="523">
        <f t="shared" si="21"/>
        <v>5579799.1911356617</v>
      </c>
      <c r="G35" s="524">
        <f t="shared" si="22"/>
        <v>912803.45154596562</v>
      </c>
      <c r="H35" s="491">
        <f t="shared" si="23"/>
        <v>912803.45154596562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5579799.1911356617</v>
      </c>
      <c r="E36" s="522">
        <f>IF(+I14&lt;F35,I14,D36)</f>
        <v>230931.1469767442</v>
      </c>
      <c r="F36" s="523">
        <f t="shared" si="21"/>
        <v>5348868.0441589179</v>
      </c>
      <c r="G36" s="524">
        <f t="shared" si="22"/>
        <v>885154.94706133869</v>
      </c>
      <c r="H36" s="491">
        <f t="shared" si="23"/>
        <v>885154.94706133869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5348868.0441589179</v>
      </c>
      <c r="E37" s="522">
        <f>IF(+I14&lt;F36,I14,D37)</f>
        <v>230931.1469767442</v>
      </c>
      <c r="F37" s="523">
        <f t="shared" si="21"/>
        <v>5117936.897182174</v>
      </c>
      <c r="G37" s="524">
        <f t="shared" si="22"/>
        <v>857506.44257671153</v>
      </c>
      <c r="H37" s="491">
        <f t="shared" si="23"/>
        <v>857506.44257671153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5117936.897182174</v>
      </c>
      <c r="E38" s="522">
        <f>IF(+I14&lt;F37,I14,D38)</f>
        <v>230931.1469767442</v>
      </c>
      <c r="F38" s="523">
        <f t="shared" si="21"/>
        <v>4887005.7502054302</v>
      </c>
      <c r="G38" s="524">
        <f t="shared" si="22"/>
        <v>829857.9380920846</v>
      </c>
      <c r="H38" s="491">
        <f t="shared" si="23"/>
        <v>829857.9380920846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4887005.7502054302</v>
      </c>
      <c r="E39" s="522">
        <f>IF(+I14&lt;F38,I14,D39)</f>
        <v>230931.1469767442</v>
      </c>
      <c r="F39" s="523">
        <f t="shared" si="21"/>
        <v>4656074.6032286864</v>
      </c>
      <c r="G39" s="524">
        <f t="shared" si="22"/>
        <v>802209.43360745744</v>
      </c>
      <c r="H39" s="491">
        <f t="shared" si="23"/>
        <v>802209.43360745744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4656074.6032286864</v>
      </c>
      <c r="E40" s="522">
        <f>IF(+I14&lt;F39,I14,D40)</f>
        <v>230931.1469767442</v>
      </c>
      <c r="F40" s="523">
        <f t="shared" si="21"/>
        <v>4425143.4562519426</v>
      </c>
      <c r="G40" s="524">
        <f t="shared" si="22"/>
        <v>774560.92912283051</v>
      </c>
      <c r="H40" s="491">
        <f t="shared" si="23"/>
        <v>774560.92912283051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4425143.4562519426</v>
      </c>
      <c r="E41" s="522">
        <f>IF(+I14&lt;F40,I14,D41)</f>
        <v>230931.1469767442</v>
      </c>
      <c r="F41" s="523">
        <f t="shared" si="21"/>
        <v>4194212.3092751983</v>
      </c>
      <c r="G41" s="524">
        <f t="shared" si="22"/>
        <v>746912.42463820346</v>
      </c>
      <c r="H41" s="491">
        <f t="shared" si="23"/>
        <v>746912.42463820346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4194212.3092751983</v>
      </c>
      <c r="E42" s="522">
        <f>IF(+I14&lt;F41,I14,D42)</f>
        <v>230931.1469767442</v>
      </c>
      <c r="F42" s="523">
        <f t="shared" si="21"/>
        <v>3963281.162298454</v>
      </c>
      <c r="G42" s="524">
        <f t="shared" si="22"/>
        <v>719263.92015357642</v>
      </c>
      <c r="H42" s="491">
        <f t="shared" si="23"/>
        <v>719263.92015357642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3963281.162298454</v>
      </c>
      <c r="E43" s="522">
        <f>IF(+I14&lt;F42,I14,D43)</f>
        <v>230931.1469767442</v>
      </c>
      <c r="F43" s="523">
        <f t="shared" si="21"/>
        <v>3732350.0153217097</v>
      </c>
      <c r="G43" s="524">
        <f t="shared" si="22"/>
        <v>691615.41566894925</v>
      </c>
      <c r="H43" s="491">
        <f t="shared" si="23"/>
        <v>691615.41566894925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3732350.0153217097</v>
      </c>
      <c r="E44" s="522">
        <f>IF(+I14&lt;F43,I14,D44)</f>
        <v>230931.1469767442</v>
      </c>
      <c r="F44" s="523">
        <f t="shared" si="21"/>
        <v>3501418.8683449654</v>
      </c>
      <c r="G44" s="524">
        <f t="shared" si="22"/>
        <v>663966.91118432221</v>
      </c>
      <c r="H44" s="491">
        <f t="shared" si="23"/>
        <v>663966.91118432221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3501418.8683449654</v>
      </c>
      <c r="E45" s="522">
        <f>IF(+I14&lt;F44,I14,D45)</f>
        <v>230931.1469767442</v>
      </c>
      <c r="F45" s="523">
        <f t="shared" si="21"/>
        <v>3270487.7213682211</v>
      </c>
      <c r="G45" s="524">
        <f t="shared" si="22"/>
        <v>636318.40669969504</v>
      </c>
      <c r="H45" s="491">
        <f t="shared" si="23"/>
        <v>636318.40669969504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3270487.7213682211</v>
      </c>
      <c r="E46" s="522">
        <f>IF(+I14&lt;F45,I14,D46)</f>
        <v>230931.1469767442</v>
      </c>
      <c r="F46" s="523">
        <f t="shared" si="21"/>
        <v>3039556.5743914768</v>
      </c>
      <c r="G46" s="524">
        <f t="shared" si="22"/>
        <v>608669.902215068</v>
      </c>
      <c r="H46" s="491">
        <f t="shared" si="23"/>
        <v>608669.902215068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3039556.5743914768</v>
      </c>
      <c r="E47" s="522">
        <f>IF(+I14&lt;F46,I14,D47)</f>
        <v>230931.1469767442</v>
      </c>
      <c r="F47" s="523">
        <f t="shared" si="21"/>
        <v>2808625.4274147325</v>
      </c>
      <c r="G47" s="524">
        <f t="shared" si="22"/>
        <v>581021.39773044083</v>
      </c>
      <c r="H47" s="491">
        <f t="shared" si="23"/>
        <v>581021.39773044083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2808625.4274147325</v>
      </c>
      <c r="E48" s="522">
        <f>IF(+I14&lt;F47,I14,D48)</f>
        <v>230931.1469767442</v>
      </c>
      <c r="F48" s="523">
        <f t="shared" si="21"/>
        <v>2577694.2804379882</v>
      </c>
      <c r="G48" s="524">
        <f t="shared" si="22"/>
        <v>553372.8932458139</v>
      </c>
      <c r="H48" s="491">
        <f t="shared" si="23"/>
        <v>553372.8932458139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2577694.2804379882</v>
      </c>
      <c r="E49" s="522">
        <f>IF(+I14&lt;F48,I14,D49)</f>
        <v>230931.1469767442</v>
      </c>
      <c r="F49" s="523">
        <f t="shared" si="21"/>
        <v>2346763.1334612439</v>
      </c>
      <c r="G49" s="524">
        <f t="shared" si="22"/>
        <v>525724.38876118674</v>
      </c>
      <c r="H49" s="491">
        <f t="shared" si="23"/>
        <v>525724.38876118674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2346763.1334612439</v>
      </c>
      <c r="E50" s="522">
        <f>IF(+I14&lt;F49,I14,D50)</f>
        <v>230931.1469767442</v>
      </c>
      <c r="F50" s="523">
        <f t="shared" si="21"/>
        <v>2115831.9864844996</v>
      </c>
      <c r="G50" s="524">
        <f t="shared" si="22"/>
        <v>498075.88427655969</v>
      </c>
      <c r="H50" s="491">
        <f t="shared" si="23"/>
        <v>498075.88427655969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2115831.9864844996</v>
      </c>
      <c r="E51" s="522">
        <f>IF(+I14&lt;F50,I14,D51)</f>
        <v>230931.1469767442</v>
      </c>
      <c r="F51" s="523">
        <f t="shared" si="21"/>
        <v>1884900.8395077554</v>
      </c>
      <c r="G51" s="524">
        <f t="shared" si="22"/>
        <v>470427.37979193253</v>
      </c>
      <c r="H51" s="491">
        <f t="shared" si="23"/>
        <v>470427.37979193253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1884900.8395077554</v>
      </c>
      <c r="E52" s="522">
        <f>IF(+I14&lt;F51,I14,D52)</f>
        <v>230931.1469767442</v>
      </c>
      <c r="F52" s="523">
        <f t="shared" si="21"/>
        <v>1653969.6925310111</v>
      </c>
      <c r="G52" s="524">
        <f t="shared" si="22"/>
        <v>442778.87530730548</v>
      </c>
      <c r="H52" s="491">
        <f t="shared" si="23"/>
        <v>442778.87530730548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1653969.6925310111</v>
      </c>
      <c r="E53" s="522">
        <f>IF(+I14&lt;F52,I14,D53)</f>
        <v>230931.1469767442</v>
      </c>
      <c r="F53" s="523">
        <f t="shared" si="21"/>
        <v>1423038.5455542668</v>
      </c>
      <c r="G53" s="524">
        <f t="shared" si="22"/>
        <v>415130.37082267838</v>
      </c>
      <c r="H53" s="491">
        <f t="shared" si="23"/>
        <v>415130.37082267838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1423038.5455542668</v>
      </c>
      <c r="E54" s="522">
        <f>IF(+I14&lt;F53,I14,D54)</f>
        <v>230931.1469767442</v>
      </c>
      <c r="F54" s="523">
        <f t="shared" si="21"/>
        <v>1192107.3985775225</v>
      </c>
      <c r="G54" s="524">
        <f t="shared" si="22"/>
        <v>387481.86633805127</v>
      </c>
      <c r="H54" s="491">
        <f t="shared" si="23"/>
        <v>387481.86633805127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1192107.3985775225</v>
      </c>
      <c r="E55" s="522">
        <f>IF(+I14&lt;F54,I14,D55)</f>
        <v>230931.1469767442</v>
      </c>
      <c r="F55" s="523">
        <f t="shared" si="21"/>
        <v>961176.25160077831</v>
      </c>
      <c r="G55" s="524">
        <f t="shared" si="22"/>
        <v>359833.36185342423</v>
      </c>
      <c r="H55" s="491">
        <f t="shared" si="23"/>
        <v>359833.36185342423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961176.25160077831</v>
      </c>
      <c r="E56" s="522">
        <f>IF(+I14&lt;F55,I14,D56)</f>
        <v>230931.1469767442</v>
      </c>
      <c r="F56" s="523">
        <f t="shared" si="21"/>
        <v>730245.10462403414</v>
      </c>
      <c r="G56" s="524">
        <f t="shared" si="22"/>
        <v>332184.85736879718</v>
      </c>
      <c r="H56" s="491">
        <f t="shared" si="23"/>
        <v>332184.85736879718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730245.10462403414</v>
      </c>
      <c r="E57" s="522">
        <f>IF(+I14&lt;F56,I14,D57)</f>
        <v>230931.1469767442</v>
      </c>
      <c r="F57" s="523">
        <f t="shared" si="21"/>
        <v>499313.95764728996</v>
      </c>
      <c r="G57" s="524">
        <f t="shared" si="22"/>
        <v>304536.35288417008</v>
      </c>
      <c r="H57" s="491">
        <f t="shared" si="23"/>
        <v>304536.35288417008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499313.95764728996</v>
      </c>
      <c r="E58" s="522">
        <f>IF(+I14&lt;F57,I14,D58)</f>
        <v>230931.1469767442</v>
      </c>
      <c r="F58" s="523">
        <f t="shared" si="21"/>
        <v>268382.81067054579</v>
      </c>
      <c r="G58" s="524">
        <f t="shared" si="22"/>
        <v>276887.84839954297</v>
      </c>
      <c r="H58" s="491">
        <f t="shared" si="23"/>
        <v>276887.84839954297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268382.81067054579</v>
      </c>
      <c r="E59" s="522">
        <f>IF(+I14&lt;F58,I14,D59)</f>
        <v>230931.1469767442</v>
      </c>
      <c r="F59" s="523">
        <f t="shared" si="21"/>
        <v>37451.663693801587</v>
      </c>
      <c r="G59" s="524">
        <f t="shared" si="22"/>
        <v>249239.34391491592</v>
      </c>
      <c r="H59" s="491">
        <f t="shared" si="23"/>
        <v>249239.34391491592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37451.663693801587</v>
      </c>
      <c r="E60" s="522">
        <f>IF(+I14&lt;F59,I14,D60)</f>
        <v>37451.663693801587</v>
      </c>
      <c r="F60" s="523">
        <f t="shared" si="21"/>
        <v>0</v>
      </c>
      <c r="G60" s="524">
        <f t="shared" si="22"/>
        <v>39693.636041730679</v>
      </c>
      <c r="H60" s="491">
        <f t="shared" si="23"/>
        <v>39693.636041730679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2"/>
        <v>0</v>
      </c>
      <c r="H61" s="491">
        <f t="shared" si="2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2"/>
        <v>0</v>
      </c>
      <c r="H62" s="491">
        <f t="shared" si="2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9930039.320000004</v>
      </c>
      <c r="F73" s="375"/>
      <c r="G73" s="375">
        <f>SUM(G17:G72)</f>
        <v>34632262.136672832</v>
      </c>
      <c r="H73" s="375">
        <f>SUM(H17:H72)</f>
        <v>34632262.136672832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1305651.7696958741</v>
      </c>
      <c r="N87" s="546">
        <f>IF(J92&lt;D11,0,VLOOKUP(J92,C17:O72,11))</f>
        <v>1305651.7696958741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1269716.0149934774</v>
      </c>
      <c r="N88" s="550">
        <f>IF(J92&lt;D11,0,VLOOKUP(J92,C99:P154,7))</f>
        <v>1269716.0149934774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-35935.754702396691</v>
      </c>
      <c r="N89" s="555">
        <f>+N88-N87</f>
        <v>-35935.754702396691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225682.70454545456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24">+I99-H99</f>
        <v>0</v>
      </c>
      <c r="K99" s="514"/>
      <c r="L99" s="512">
        <f>+H99</f>
        <v>692287.9381010225</v>
      </c>
      <c r="M99" s="513">
        <f t="shared" ref="M99:M102" si="25">IF(L99&lt;&gt;0,+H99-L99,0)</f>
        <v>0</v>
      </c>
      <c r="N99" s="512">
        <f>+I99</f>
        <v>692287.9381010225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24"/>
        <v>0</v>
      </c>
      <c r="K100" s="514"/>
      <c r="L100" s="655">
        <f>+H100</f>
        <v>1262507.7864101741</v>
      </c>
      <c r="M100" s="514">
        <f t="shared" si="25"/>
        <v>0</v>
      </c>
      <c r="N100" s="655">
        <f>+I100</f>
        <v>1262507.7864101741</v>
      </c>
      <c r="O100" s="514">
        <f t="shared" si="26"/>
        <v>0</v>
      </c>
      <c r="P100" s="514">
        <f t="shared" si="27"/>
        <v>0</v>
      </c>
    </row>
    <row r="101" spans="1:16" ht="12.5">
      <c r="B101" s="195" t="str">
        <f t="shared" ref="B101:B154" si="28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24"/>
        <v>0</v>
      </c>
      <c r="K101" s="514"/>
      <c r="L101" s="655">
        <f>+H101</f>
        <v>1237788.7910207789</v>
      </c>
      <c r="M101" s="514">
        <f t="shared" si="25"/>
        <v>0</v>
      </c>
      <c r="N101" s="655">
        <f>+I101</f>
        <v>1237788.7910207789</v>
      </c>
      <c r="O101" s="514">
        <f t="shared" si="26"/>
        <v>0</v>
      </c>
      <c r="P101" s="514">
        <f t="shared" si="27"/>
        <v>0</v>
      </c>
    </row>
    <row r="102" spans="1:16" ht="12.5">
      <c r="B102" s="195" t="str">
        <f t="shared" si="28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24"/>
        <v>0</v>
      </c>
      <c r="K102" s="514"/>
      <c r="L102" s="655">
        <f>+H102</f>
        <v>1223165.5223756898</v>
      </c>
      <c r="M102" s="514">
        <f t="shared" si="25"/>
        <v>0</v>
      </c>
      <c r="N102" s="655">
        <f>+I102</f>
        <v>1223165.5223756898</v>
      </c>
      <c r="O102" s="514">
        <f t="shared" si="26"/>
        <v>0</v>
      </c>
      <c r="P102" s="514">
        <f t="shared" si="27"/>
        <v>0</v>
      </c>
    </row>
    <row r="103" spans="1:16" ht="12.5">
      <c r="B103" s="195" t="str">
        <f t="shared" si="28"/>
        <v/>
      </c>
      <c r="C103" s="507">
        <f>IF(D93="","-",+C102+1)</f>
        <v>2021</v>
      </c>
      <c r="D103" s="629">
        <v>9054425.0959302336</v>
      </c>
      <c r="E103" s="630">
        <v>242196.07317073172</v>
      </c>
      <c r="F103" s="631">
        <v>8812229.0227595028</v>
      </c>
      <c r="G103" s="631">
        <v>8933327.0593448691</v>
      </c>
      <c r="H103" s="633">
        <v>1256255.7832385232</v>
      </c>
      <c r="I103" s="634">
        <v>1256255.7832385232</v>
      </c>
      <c r="J103" s="514">
        <f t="shared" si="24"/>
        <v>0</v>
      </c>
      <c r="K103" s="514"/>
      <c r="L103" s="655">
        <f>+H103</f>
        <v>1256255.7832385232</v>
      </c>
      <c r="M103" s="514">
        <f t="shared" ref="M103" si="29">IF(L103&lt;&gt;0,+H103-L103,0)</f>
        <v>0</v>
      </c>
      <c r="N103" s="655">
        <f>+I103</f>
        <v>1256255.7832385232</v>
      </c>
      <c r="O103" s="514">
        <f t="shared" ref="O103" si="30">IF(N103&lt;&gt;0,+I103-N103,0)</f>
        <v>0</v>
      </c>
      <c r="P103" s="514">
        <f t="shared" ref="P103" si="31">+O103-M103</f>
        <v>0</v>
      </c>
    </row>
    <row r="104" spans="1:16" ht="13">
      <c r="B104" s="195" t="str">
        <f t="shared" si="28"/>
        <v/>
      </c>
      <c r="C104" s="669">
        <f>IF(D93="","-",+C103+1)</f>
        <v>2022</v>
      </c>
      <c r="D104" s="374">
        <v>8812229.0227595028</v>
      </c>
      <c r="E104" s="522">
        <v>236429.5</v>
      </c>
      <c r="F104" s="523">
        <v>8575799.5227595028</v>
      </c>
      <c r="G104" s="523">
        <v>8694014.2727595028</v>
      </c>
      <c r="H104" s="526">
        <v>1257609.663858267</v>
      </c>
      <c r="I104" s="577">
        <v>1257609.663858267</v>
      </c>
      <c r="J104" s="514">
        <f t="shared" si="24"/>
        <v>0</v>
      </c>
      <c r="K104" s="514"/>
      <c r="L104" s="525"/>
      <c r="M104" s="514">
        <f t="shared" ref="M104:M130" si="32">IF(L104&lt;&gt;0,+H104-L104,0)</f>
        <v>0</v>
      </c>
      <c r="N104" s="525"/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8"/>
        <v/>
      </c>
      <c r="C105" s="507">
        <f>IF(D93="","-",+C104+1)</f>
        <v>2023</v>
      </c>
      <c r="D105" s="374">
        <f>IF(F104+SUM(E$99:E104)=D$92,F104,D$92-SUM(E$99:E104))</f>
        <v>8575799.5227595028</v>
      </c>
      <c r="E105" s="522">
        <f>IF(+J96&lt;F104,J96,D105)</f>
        <v>225682.70454545456</v>
      </c>
      <c r="F105" s="523">
        <f t="shared" ref="F105:F154" si="33">+D105-E105</f>
        <v>8350116.8182140486</v>
      </c>
      <c r="G105" s="523">
        <f t="shared" ref="G105:G154" si="34">+(F105+D105)/2</f>
        <v>8462958.1704867762</v>
      </c>
      <c r="H105" s="526">
        <f t="shared" ref="H105:H154" si="35">+J$94*G105+E105</f>
        <v>1269716.0149934774</v>
      </c>
      <c r="I105" s="577">
        <f t="shared" ref="I105:I154" si="36">+J$95*G105+E105</f>
        <v>1269716.0149934774</v>
      </c>
      <c r="J105" s="514">
        <f t="shared" si="24"/>
        <v>0</v>
      </c>
      <c r="K105" s="514"/>
      <c r="L105" s="525"/>
      <c r="M105" s="514">
        <f t="shared" si="32"/>
        <v>0</v>
      </c>
      <c r="N105" s="525"/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8"/>
        <v/>
      </c>
      <c r="C106" s="507">
        <f>IF(D93="","-",+C105+1)</f>
        <v>2024</v>
      </c>
      <c r="D106" s="374">
        <f>IF(F105+SUM(E$99:E105)=D$92,F105,D$92-SUM(E$99:E105))</f>
        <v>8350116.8182140486</v>
      </c>
      <c r="E106" s="522">
        <f>IF(+J96&lt;F105,J96,D106)</f>
        <v>225682.70454545456</v>
      </c>
      <c r="F106" s="523">
        <f t="shared" si="33"/>
        <v>8124434.1136685945</v>
      </c>
      <c r="G106" s="523">
        <f t="shared" si="34"/>
        <v>8237275.4659413211</v>
      </c>
      <c r="H106" s="526">
        <f t="shared" si="35"/>
        <v>1241874.6554604548</v>
      </c>
      <c r="I106" s="577">
        <f t="shared" si="36"/>
        <v>1241874.6554604548</v>
      </c>
      <c r="J106" s="514">
        <f t="shared" si="24"/>
        <v>0</v>
      </c>
      <c r="K106" s="514"/>
      <c r="L106" s="525"/>
      <c r="M106" s="514">
        <f t="shared" si="32"/>
        <v>0</v>
      </c>
      <c r="N106" s="525"/>
      <c r="O106" s="514">
        <f t="shared" si="26"/>
        <v>0</v>
      </c>
      <c r="P106" s="514">
        <f t="shared" si="27"/>
        <v>0</v>
      </c>
    </row>
    <row r="107" spans="1:16" ht="12.5">
      <c r="B107" s="195" t="str">
        <f t="shared" si="28"/>
        <v/>
      </c>
      <c r="C107" s="507">
        <f>IF(D93="","-",+C106+1)</f>
        <v>2025</v>
      </c>
      <c r="D107" s="374">
        <f>IF(F106+SUM(E$99:E106)=D$92,F106,D$92-SUM(E$99:E106))</f>
        <v>8124434.1136685945</v>
      </c>
      <c r="E107" s="522">
        <f>IF(+J96&lt;F106,J96,D107)</f>
        <v>225682.70454545456</v>
      </c>
      <c r="F107" s="523">
        <f t="shared" si="33"/>
        <v>7898751.4091231404</v>
      </c>
      <c r="G107" s="523">
        <f t="shared" si="34"/>
        <v>8011592.7613958679</v>
      </c>
      <c r="H107" s="526">
        <f t="shared" si="35"/>
        <v>1214033.2959274321</v>
      </c>
      <c r="I107" s="577">
        <f t="shared" si="36"/>
        <v>1214033.2959274321</v>
      </c>
      <c r="J107" s="514">
        <f t="shared" si="24"/>
        <v>0</v>
      </c>
      <c r="K107" s="514"/>
      <c r="L107" s="525"/>
      <c r="M107" s="514">
        <f t="shared" si="32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8"/>
        <v/>
      </c>
      <c r="C108" s="507">
        <f>IF(D93="","-",+C107+1)</f>
        <v>2026</v>
      </c>
      <c r="D108" s="374">
        <f>IF(F107+SUM(E$99:E107)=D$92,F107,D$92-SUM(E$99:E107))</f>
        <v>7898751.4091231404</v>
      </c>
      <c r="E108" s="522">
        <f>IF(+J96&lt;F107,J96,D108)</f>
        <v>225682.70454545456</v>
      </c>
      <c r="F108" s="523">
        <f t="shared" si="33"/>
        <v>7673068.7045776863</v>
      </c>
      <c r="G108" s="523">
        <f t="shared" si="34"/>
        <v>7785910.0568504129</v>
      </c>
      <c r="H108" s="526">
        <f t="shared" si="35"/>
        <v>1186191.9363944095</v>
      </c>
      <c r="I108" s="577">
        <f t="shared" si="36"/>
        <v>1186191.9363944095</v>
      </c>
      <c r="J108" s="514">
        <f t="shared" si="24"/>
        <v>0</v>
      </c>
      <c r="K108" s="514"/>
      <c r="L108" s="525"/>
      <c r="M108" s="514">
        <f t="shared" si="32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8"/>
        <v/>
      </c>
      <c r="C109" s="507">
        <f>IF(D93="","-",+C108+1)</f>
        <v>2027</v>
      </c>
      <c r="D109" s="374">
        <f>IF(F108+SUM(E$99:E108)=D$92,F108,D$92-SUM(E$99:E108))</f>
        <v>7673068.7045776863</v>
      </c>
      <c r="E109" s="522">
        <f>IF(+J96&lt;F108,J96,D109)</f>
        <v>225682.70454545456</v>
      </c>
      <c r="F109" s="523">
        <f t="shared" si="33"/>
        <v>7447386.0000322321</v>
      </c>
      <c r="G109" s="523">
        <f t="shared" si="34"/>
        <v>7560227.3523049597</v>
      </c>
      <c r="H109" s="526">
        <f t="shared" si="35"/>
        <v>1158350.5768613871</v>
      </c>
      <c r="I109" s="577">
        <f t="shared" si="36"/>
        <v>1158350.5768613871</v>
      </c>
      <c r="J109" s="514">
        <f t="shared" si="24"/>
        <v>0</v>
      </c>
      <c r="K109" s="514"/>
      <c r="L109" s="525"/>
      <c r="M109" s="514">
        <f t="shared" si="32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8"/>
        <v/>
      </c>
      <c r="C110" s="507">
        <f>IF(D93="","-",+C109+1)</f>
        <v>2028</v>
      </c>
      <c r="D110" s="374">
        <f>IF(F109+SUM(E$99:E109)=D$92,F109,D$92-SUM(E$99:E109))</f>
        <v>7447386.0000322321</v>
      </c>
      <c r="E110" s="522">
        <f>IF(+J96&lt;F109,J96,D110)</f>
        <v>225682.70454545456</v>
      </c>
      <c r="F110" s="523">
        <f t="shared" si="33"/>
        <v>7221703.295486778</v>
      </c>
      <c r="G110" s="523">
        <f t="shared" si="34"/>
        <v>7334544.6477595046</v>
      </c>
      <c r="H110" s="526">
        <f t="shared" si="35"/>
        <v>1130509.2173283643</v>
      </c>
      <c r="I110" s="577">
        <f t="shared" si="36"/>
        <v>1130509.2173283643</v>
      </c>
      <c r="J110" s="514">
        <f t="shared" si="24"/>
        <v>0</v>
      </c>
      <c r="K110" s="514"/>
      <c r="L110" s="525"/>
      <c r="M110" s="514">
        <f t="shared" si="32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8"/>
        <v/>
      </c>
      <c r="C111" s="507">
        <f>IF(D93="","-",+C110+1)</f>
        <v>2029</v>
      </c>
      <c r="D111" s="374">
        <f>IF(F110+SUM(E$99:E110)=D$92,F110,D$92-SUM(E$99:E110))</f>
        <v>7221703.295486778</v>
      </c>
      <c r="E111" s="522">
        <f>IF(+J96&lt;F110,J96,D111)</f>
        <v>225682.70454545456</v>
      </c>
      <c r="F111" s="523">
        <f t="shared" si="33"/>
        <v>6996020.5909413239</v>
      </c>
      <c r="G111" s="523">
        <f t="shared" si="34"/>
        <v>7108861.9432140514</v>
      </c>
      <c r="H111" s="526">
        <f t="shared" si="35"/>
        <v>1102667.8577953419</v>
      </c>
      <c r="I111" s="577">
        <f t="shared" si="36"/>
        <v>1102667.8577953419</v>
      </c>
      <c r="J111" s="514">
        <f t="shared" si="24"/>
        <v>0</v>
      </c>
      <c r="K111" s="514"/>
      <c r="L111" s="525"/>
      <c r="M111" s="514">
        <f t="shared" si="32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8"/>
        <v/>
      </c>
      <c r="C112" s="507">
        <f>IF(D93="","-",+C111+1)</f>
        <v>2030</v>
      </c>
      <c r="D112" s="374">
        <f>IF(F111+SUM(E$99:E111)=D$92,F111,D$92-SUM(E$99:E111))</f>
        <v>6996020.5909413192</v>
      </c>
      <c r="E112" s="522">
        <f>IF(+J96&lt;F111,J96,D112)</f>
        <v>225682.70454545456</v>
      </c>
      <c r="F112" s="523">
        <f t="shared" si="33"/>
        <v>6770337.8863958651</v>
      </c>
      <c r="G112" s="523">
        <f t="shared" si="34"/>
        <v>6883179.2386685926</v>
      </c>
      <c r="H112" s="526">
        <f t="shared" si="35"/>
        <v>1074826.4982623185</v>
      </c>
      <c r="I112" s="577">
        <f t="shared" si="36"/>
        <v>1074826.4982623185</v>
      </c>
      <c r="J112" s="514">
        <f t="shared" si="24"/>
        <v>0</v>
      </c>
      <c r="K112" s="514"/>
      <c r="L112" s="525"/>
      <c r="M112" s="514">
        <f t="shared" si="32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8"/>
        <v/>
      </c>
      <c r="C113" s="507">
        <f>IF(D93="","-",+C112+1)</f>
        <v>2031</v>
      </c>
      <c r="D113" s="374">
        <f>IF(F112+SUM(E$99:E112)=D$92,F112,D$92-SUM(E$99:E112))</f>
        <v>6770337.8863958651</v>
      </c>
      <c r="E113" s="522">
        <f>IF(+J96&lt;F112,J96,D113)</f>
        <v>225682.70454545456</v>
      </c>
      <c r="F113" s="523">
        <f t="shared" si="33"/>
        <v>6544655.181850411</v>
      </c>
      <c r="G113" s="523">
        <f t="shared" si="34"/>
        <v>6657496.5341231376</v>
      </c>
      <c r="H113" s="526">
        <f t="shared" si="35"/>
        <v>1046985.1387292959</v>
      </c>
      <c r="I113" s="577">
        <f t="shared" si="36"/>
        <v>1046985.1387292959</v>
      </c>
      <c r="J113" s="514">
        <f t="shared" si="24"/>
        <v>0</v>
      </c>
      <c r="K113" s="514"/>
      <c r="L113" s="525"/>
      <c r="M113" s="514">
        <f t="shared" si="32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8"/>
        <v/>
      </c>
      <c r="C114" s="507">
        <f>IF(D93="","-",+C113+1)</f>
        <v>2032</v>
      </c>
      <c r="D114" s="374">
        <f>IF(F113+SUM(E$99:E113)=D$92,F113,D$92-SUM(E$99:E113))</f>
        <v>6544655.181850411</v>
      </c>
      <c r="E114" s="522">
        <f>IF(+J96&lt;F113,J96,D114)</f>
        <v>225682.70454545456</v>
      </c>
      <c r="F114" s="523">
        <f t="shared" si="33"/>
        <v>6318972.4773049569</v>
      </c>
      <c r="G114" s="523">
        <f t="shared" si="34"/>
        <v>6431813.8295776844</v>
      </c>
      <c r="H114" s="526">
        <f t="shared" si="35"/>
        <v>1019143.7791962735</v>
      </c>
      <c r="I114" s="577">
        <f t="shared" si="36"/>
        <v>1019143.7791962735</v>
      </c>
      <c r="J114" s="514">
        <f t="shared" si="24"/>
        <v>0</v>
      </c>
      <c r="K114" s="514"/>
      <c r="L114" s="525"/>
      <c r="M114" s="514">
        <f t="shared" si="32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8"/>
        <v/>
      </c>
      <c r="C115" s="507">
        <f>IF(D93="","-",+C114+1)</f>
        <v>2033</v>
      </c>
      <c r="D115" s="374">
        <f>IF(F114+SUM(E$99:E114)=D$92,F114,D$92-SUM(E$99:E114))</f>
        <v>6318972.4773049569</v>
      </c>
      <c r="E115" s="522">
        <f>IF(+J96&lt;F114,J96,D115)</f>
        <v>225682.70454545456</v>
      </c>
      <c r="F115" s="523">
        <f t="shared" si="33"/>
        <v>6093289.7727595028</v>
      </c>
      <c r="G115" s="523">
        <f t="shared" si="34"/>
        <v>6206131.1250322293</v>
      </c>
      <c r="H115" s="526">
        <f t="shared" si="35"/>
        <v>991302.4196632508</v>
      </c>
      <c r="I115" s="577">
        <f t="shared" si="36"/>
        <v>991302.4196632508</v>
      </c>
      <c r="J115" s="514">
        <f t="shared" si="24"/>
        <v>0</v>
      </c>
      <c r="K115" s="514"/>
      <c r="L115" s="525"/>
      <c r="M115" s="514">
        <f t="shared" si="32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8"/>
        <v/>
      </c>
      <c r="C116" s="507">
        <f>IF(D93="","-",+C115+1)</f>
        <v>2034</v>
      </c>
      <c r="D116" s="374">
        <f>IF(F115+SUM(E$99:E115)=D$92,F115,D$92-SUM(E$99:E115))</f>
        <v>6093289.7727595028</v>
      </c>
      <c r="E116" s="522">
        <f>IF(+J96&lt;F115,J96,D116)</f>
        <v>225682.70454545456</v>
      </c>
      <c r="F116" s="523">
        <f t="shared" si="33"/>
        <v>5867607.0682140486</v>
      </c>
      <c r="G116" s="523">
        <f t="shared" si="34"/>
        <v>5980448.4204867762</v>
      </c>
      <c r="H116" s="526">
        <f t="shared" si="35"/>
        <v>963461.06013022829</v>
      </c>
      <c r="I116" s="577">
        <f t="shared" si="36"/>
        <v>963461.06013022829</v>
      </c>
      <c r="J116" s="514">
        <f t="shared" si="24"/>
        <v>0</v>
      </c>
      <c r="K116" s="514"/>
      <c r="L116" s="525"/>
      <c r="M116" s="514">
        <f t="shared" si="32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8"/>
        <v/>
      </c>
      <c r="C117" s="507">
        <f>IF(D93="","-",+C116+1)</f>
        <v>2035</v>
      </c>
      <c r="D117" s="374">
        <f>IF(F116+SUM(E$99:E116)=D$92,F116,D$92-SUM(E$99:E116))</f>
        <v>5867607.0682140486</v>
      </c>
      <c r="E117" s="522">
        <f>IF(+J96&lt;F116,J96,D117)</f>
        <v>225682.70454545456</v>
      </c>
      <c r="F117" s="523">
        <f t="shared" si="33"/>
        <v>5641924.3636685945</v>
      </c>
      <c r="G117" s="523">
        <f t="shared" si="34"/>
        <v>5754765.7159413211</v>
      </c>
      <c r="H117" s="526">
        <f t="shared" si="35"/>
        <v>935619.70059720555</v>
      </c>
      <c r="I117" s="577">
        <f t="shared" si="36"/>
        <v>935619.70059720555</v>
      </c>
      <c r="J117" s="514">
        <f t="shared" si="24"/>
        <v>0</v>
      </c>
      <c r="K117" s="514"/>
      <c r="L117" s="525"/>
      <c r="M117" s="514">
        <f t="shared" si="32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8"/>
        <v/>
      </c>
      <c r="C118" s="507">
        <f>IF(D93="","-",+C117+1)</f>
        <v>2036</v>
      </c>
      <c r="D118" s="374">
        <f>IF(F117+SUM(E$99:E117)=D$92,F117,D$92-SUM(E$99:E117))</f>
        <v>5641924.3636685945</v>
      </c>
      <c r="E118" s="522">
        <f>IF(+J96&lt;F117,J96,D118)</f>
        <v>225682.70454545456</v>
      </c>
      <c r="F118" s="523">
        <f t="shared" si="33"/>
        <v>5416241.6591231404</v>
      </c>
      <c r="G118" s="523">
        <f t="shared" si="34"/>
        <v>5529083.0113958679</v>
      </c>
      <c r="H118" s="526">
        <f t="shared" si="35"/>
        <v>907778.34106418304</v>
      </c>
      <c r="I118" s="577">
        <f t="shared" si="36"/>
        <v>907778.34106418304</v>
      </c>
      <c r="J118" s="514">
        <f t="shared" si="24"/>
        <v>0</v>
      </c>
      <c r="K118" s="514"/>
      <c r="L118" s="525"/>
      <c r="M118" s="514">
        <f t="shared" si="32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8"/>
        <v/>
      </c>
      <c r="C119" s="507">
        <f>IF(D93="","-",+C118+1)</f>
        <v>2037</v>
      </c>
      <c r="D119" s="374">
        <f>IF(F118+SUM(E$99:E118)=D$92,F118,D$92-SUM(E$99:E118))</f>
        <v>5416241.6591231404</v>
      </c>
      <c r="E119" s="522">
        <f>IF(+J96&lt;F118,J96,D119)</f>
        <v>225682.70454545456</v>
      </c>
      <c r="F119" s="523">
        <f t="shared" si="33"/>
        <v>5190558.9545776863</v>
      </c>
      <c r="G119" s="523">
        <f t="shared" si="34"/>
        <v>5303400.3068504129</v>
      </c>
      <c r="H119" s="526">
        <f t="shared" si="35"/>
        <v>879936.98153116042</v>
      </c>
      <c r="I119" s="577">
        <f t="shared" si="36"/>
        <v>879936.98153116042</v>
      </c>
      <c r="J119" s="514">
        <f t="shared" si="24"/>
        <v>0</v>
      </c>
      <c r="K119" s="514"/>
      <c r="L119" s="525"/>
      <c r="M119" s="514">
        <f t="shared" si="32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8"/>
        <v/>
      </c>
      <c r="C120" s="507">
        <f>IF(D93="","-",+C119+1)</f>
        <v>2038</v>
      </c>
      <c r="D120" s="374">
        <f>IF(F119+SUM(E$99:E119)=D$92,F119,D$92-SUM(E$99:E119))</f>
        <v>5190558.9545776863</v>
      </c>
      <c r="E120" s="522">
        <f>IF(+J96&lt;F119,J96,D120)</f>
        <v>225682.70454545456</v>
      </c>
      <c r="F120" s="523">
        <f t="shared" si="33"/>
        <v>4964876.2500322321</v>
      </c>
      <c r="G120" s="523">
        <f t="shared" si="34"/>
        <v>5077717.6023049597</v>
      </c>
      <c r="H120" s="526">
        <f t="shared" si="35"/>
        <v>852095.62199813791</v>
      </c>
      <c r="I120" s="577">
        <f t="shared" si="36"/>
        <v>852095.62199813791</v>
      </c>
      <c r="J120" s="514">
        <f t="shared" si="24"/>
        <v>0</v>
      </c>
      <c r="K120" s="514"/>
      <c r="L120" s="525"/>
      <c r="M120" s="514">
        <f t="shared" si="32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8"/>
        <v/>
      </c>
      <c r="C121" s="507">
        <f>IF(D93="","-",+C120+1)</f>
        <v>2039</v>
      </c>
      <c r="D121" s="374">
        <f>IF(F120+SUM(E$99:E120)=D$92,F120,D$92-SUM(E$99:E120))</f>
        <v>4964876.2500322321</v>
      </c>
      <c r="E121" s="522">
        <f>IF(+J96&lt;F120,J96,D121)</f>
        <v>225682.70454545456</v>
      </c>
      <c r="F121" s="523">
        <f t="shared" si="33"/>
        <v>4739193.545486778</v>
      </c>
      <c r="G121" s="523">
        <f t="shared" si="34"/>
        <v>4852034.8977595046</v>
      </c>
      <c r="H121" s="526">
        <f t="shared" si="35"/>
        <v>824254.26246511517</v>
      </c>
      <c r="I121" s="577">
        <f t="shared" si="36"/>
        <v>824254.26246511517</v>
      </c>
      <c r="J121" s="514">
        <f t="shared" si="24"/>
        <v>0</v>
      </c>
      <c r="K121" s="514"/>
      <c r="L121" s="525"/>
      <c r="M121" s="514">
        <f t="shared" si="32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8"/>
        <v/>
      </c>
      <c r="C122" s="507">
        <f>IF(D93="","-",+C121+1)</f>
        <v>2040</v>
      </c>
      <c r="D122" s="374">
        <f>IF(F121+SUM(E$99:E121)=D$92,F121,D$92-SUM(E$99:E121))</f>
        <v>4739193.545486778</v>
      </c>
      <c r="E122" s="522">
        <f>IF(+J96&lt;F121,J96,D122)</f>
        <v>225682.70454545456</v>
      </c>
      <c r="F122" s="523">
        <f t="shared" si="33"/>
        <v>4513510.8409413239</v>
      </c>
      <c r="G122" s="523">
        <f t="shared" si="34"/>
        <v>4626352.1932140514</v>
      </c>
      <c r="H122" s="526">
        <f t="shared" si="35"/>
        <v>796412.90293209266</v>
      </c>
      <c r="I122" s="577">
        <f t="shared" si="36"/>
        <v>796412.90293209266</v>
      </c>
      <c r="J122" s="514">
        <f t="shared" si="24"/>
        <v>0</v>
      </c>
      <c r="K122" s="514"/>
      <c r="L122" s="525"/>
      <c r="M122" s="514">
        <f t="shared" si="32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8"/>
        <v/>
      </c>
      <c r="C123" s="507">
        <f>IF(D93="","-",+C122+1)</f>
        <v>2041</v>
      </c>
      <c r="D123" s="374">
        <f>IF(F122+SUM(E$99:E122)=D$92,F122,D$92-SUM(E$99:E122))</f>
        <v>4513510.8409413239</v>
      </c>
      <c r="E123" s="522">
        <f>IF(+J96&lt;F122,J96,D123)</f>
        <v>225682.70454545456</v>
      </c>
      <c r="F123" s="523">
        <f t="shared" si="33"/>
        <v>4287828.1363958698</v>
      </c>
      <c r="G123" s="523">
        <f t="shared" si="34"/>
        <v>4400669.4886685964</v>
      </c>
      <c r="H123" s="526">
        <f t="shared" si="35"/>
        <v>768571.54339906992</v>
      </c>
      <c r="I123" s="577">
        <f t="shared" si="36"/>
        <v>768571.54339906992</v>
      </c>
      <c r="J123" s="514">
        <f t="shared" si="24"/>
        <v>0</v>
      </c>
      <c r="K123" s="514"/>
      <c r="L123" s="525"/>
      <c r="M123" s="514">
        <f t="shared" si="32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8"/>
        <v/>
      </c>
      <c r="C124" s="507">
        <f>IF(D93="","-",+C123+1)</f>
        <v>2042</v>
      </c>
      <c r="D124" s="374">
        <f>IF(F123+SUM(E$99:E123)=D$92,F123,D$92-SUM(E$99:E123))</f>
        <v>4287828.1363958698</v>
      </c>
      <c r="E124" s="522">
        <f>IF(+J96&lt;F123,J96,D124)</f>
        <v>225682.70454545456</v>
      </c>
      <c r="F124" s="523">
        <f t="shared" si="33"/>
        <v>4062145.4318504152</v>
      </c>
      <c r="G124" s="523">
        <f t="shared" si="34"/>
        <v>4174986.7841231422</v>
      </c>
      <c r="H124" s="526">
        <f t="shared" si="35"/>
        <v>740730.1838660473</v>
      </c>
      <c r="I124" s="577">
        <f t="shared" si="36"/>
        <v>740730.1838660473</v>
      </c>
      <c r="J124" s="514">
        <f t="shared" si="24"/>
        <v>0</v>
      </c>
      <c r="K124" s="514"/>
      <c r="L124" s="525"/>
      <c r="M124" s="514">
        <f t="shared" si="32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8"/>
        <v/>
      </c>
      <c r="C125" s="507">
        <f>IF(D93="","-",+C124+1)</f>
        <v>2043</v>
      </c>
      <c r="D125" s="374">
        <f>IF(F124+SUM(E$99:E124)=D$92,F124,D$92-SUM(E$99:E124))</f>
        <v>4062145.4318504152</v>
      </c>
      <c r="E125" s="522">
        <f>IF(+J96&lt;F124,J96,D125)</f>
        <v>225682.70454545456</v>
      </c>
      <c r="F125" s="523">
        <f t="shared" si="33"/>
        <v>3836462.7273049606</v>
      </c>
      <c r="G125" s="523">
        <f t="shared" si="34"/>
        <v>3949304.0795776881</v>
      </c>
      <c r="H125" s="526">
        <f t="shared" si="35"/>
        <v>712888.82433302468</v>
      </c>
      <c r="I125" s="577">
        <f t="shared" si="36"/>
        <v>712888.82433302468</v>
      </c>
      <c r="J125" s="514">
        <f t="shared" si="24"/>
        <v>0</v>
      </c>
      <c r="K125" s="514"/>
      <c r="L125" s="525"/>
      <c r="M125" s="514">
        <f t="shared" si="32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8"/>
        <v/>
      </c>
      <c r="C126" s="507">
        <f>IF(D93="","-",+C125+1)</f>
        <v>2044</v>
      </c>
      <c r="D126" s="374">
        <f>IF(F125+SUM(E$99:E125)=D$92,F125,D$92-SUM(E$99:E125))</f>
        <v>3836462.7273049606</v>
      </c>
      <c r="E126" s="522">
        <f>IF(+J96&lt;F125,J96,D126)</f>
        <v>225682.70454545456</v>
      </c>
      <c r="F126" s="523">
        <f t="shared" si="33"/>
        <v>3610780.022759506</v>
      </c>
      <c r="G126" s="523">
        <f t="shared" si="34"/>
        <v>3723621.3750322331</v>
      </c>
      <c r="H126" s="526">
        <f t="shared" si="35"/>
        <v>685047.46480000205</v>
      </c>
      <c r="I126" s="577">
        <f t="shared" si="36"/>
        <v>685047.46480000205</v>
      </c>
      <c r="J126" s="514">
        <f t="shared" si="24"/>
        <v>0</v>
      </c>
      <c r="K126" s="514"/>
      <c r="L126" s="525"/>
      <c r="M126" s="514">
        <f t="shared" si="32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8"/>
        <v/>
      </c>
      <c r="C127" s="507">
        <f>IF(D93="","-",+C126+1)</f>
        <v>2045</v>
      </c>
      <c r="D127" s="374">
        <f>IF(F126+SUM(E$99:E126)=D$92,F126,D$92-SUM(E$99:E126))</f>
        <v>3610780.022759506</v>
      </c>
      <c r="E127" s="522">
        <f>IF(+J96&lt;F126,J96,D127)</f>
        <v>225682.70454545456</v>
      </c>
      <c r="F127" s="523">
        <f t="shared" si="33"/>
        <v>3385097.3182140514</v>
      </c>
      <c r="G127" s="523">
        <f t="shared" si="34"/>
        <v>3497938.670486779</v>
      </c>
      <c r="H127" s="526">
        <f t="shared" si="35"/>
        <v>657206.10526697943</v>
      </c>
      <c r="I127" s="577">
        <f t="shared" si="36"/>
        <v>657206.10526697943</v>
      </c>
      <c r="J127" s="514">
        <f t="shared" si="24"/>
        <v>0</v>
      </c>
      <c r="K127" s="514"/>
      <c r="L127" s="525"/>
      <c r="M127" s="514">
        <f t="shared" si="32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8"/>
        <v/>
      </c>
      <c r="C128" s="507">
        <f>IF(D93="","-",+C127+1)</f>
        <v>2046</v>
      </c>
      <c r="D128" s="374">
        <f>IF(F127+SUM(E$99:E127)=D$92,F127,D$92-SUM(E$99:E127))</f>
        <v>3385097.3182140514</v>
      </c>
      <c r="E128" s="522">
        <f>IF(+J96&lt;F127,J96,D128)</f>
        <v>225682.70454545456</v>
      </c>
      <c r="F128" s="523">
        <f t="shared" si="33"/>
        <v>3159414.6136685968</v>
      </c>
      <c r="G128" s="523">
        <f t="shared" si="34"/>
        <v>3272255.9659413239</v>
      </c>
      <c r="H128" s="526">
        <f t="shared" si="35"/>
        <v>629364.74573395669</v>
      </c>
      <c r="I128" s="577">
        <f t="shared" si="36"/>
        <v>629364.74573395669</v>
      </c>
      <c r="J128" s="514">
        <f t="shared" si="24"/>
        <v>0</v>
      </c>
      <c r="K128" s="514"/>
      <c r="L128" s="525"/>
      <c r="M128" s="514">
        <f t="shared" si="32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8"/>
        <v/>
      </c>
      <c r="C129" s="507">
        <f>IF(D93="","-",+C128+1)</f>
        <v>2047</v>
      </c>
      <c r="D129" s="374">
        <f>IF(F128+SUM(E$99:E128)=D$92,F128,D$92-SUM(E$99:E128))</f>
        <v>3159414.6136685968</v>
      </c>
      <c r="E129" s="522">
        <f>IF(+J96&lt;F128,J96,D129)</f>
        <v>225682.70454545456</v>
      </c>
      <c r="F129" s="523">
        <f t="shared" si="33"/>
        <v>2933731.9091231422</v>
      </c>
      <c r="G129" s="523">
        <f t="shared" si="34"/>
        <v>3046573.2613958698</v>
      </c>
      <c r="H129" s="526">
        <f t="shared" si="35"/>
        <v>601523.38620093407</v>
      </c>
      <c r="I129" s="577">
        <f t="shared" si="36"/>
        <v>601523.38620093407</v>
      </c>
      <c r="J129" s="514">
        <f t="shared" si="24"/>
        <v>0</v>
      </c>
      <c r="K129" s="514"/>
      <c r="L129" s="525"/>
      <c r="M129" s="514">
        <f t="shared" si="32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8"/>
        <v/>
      </c>
      <c r="C130" s="507">
        <f>IF(D93="","-",+C129+1)</f>
        <v>2048</v>
      </c>
      <c r="D130" s="374">
        <f>IF(F129+SUM(E$99:E129)=D$92,F129,D$92-SUM(E$99:E129))</f>
        <v>2933731.9091231422</v>
      </c>
      <c r="E130" s="522">
        <f>IF(+J96&lt;F129,J96,D130)</f>
        <v>225682.70454545456</v>
      </c>
      <c r="F130" s="523">
        <f t="shared" si="33"/>
        <v>2708049.2045776877</v>
      </c>
      <c r="G130" s="523">
        <f t="shared" si="34"/>
        <v>2820890.5568504147</v>
      </c>
      <c r="H130" s="526">
        <f t="shared" si="35"/>
        <v>573682.02666791133</v>
      </c>
      <c r="I130" s="577">
        <f t="shared" si="36"/>
        <v>573682.02666791133</v>
      </c>
      <c r="J130" s="514">
        <f t="shared" si="24"/>
        <v>0</v>
      </c>
      <c r="K130" s="514"/>
      <c r="L130" s="525"/>
      <c r="M130" s="514">
        <f t="shared" si="32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8"/>
        <v/>
      </c>
      <c r="C131" s="507">
        <f>IF(D93="","-",+C130+1)</f>
        <v>2049</v>
      </c>
      <c r="D131" s="374">
        <f>IF(F130+SUM(E$99:E130)=D$92,F130,D$92-SUM(E$99:E130))</f>
        <v>2708049.2045776877</v>
      </c>
      <c r="E131" s="522">
        <f>IF(+J96&lt;F130,J96,D131)</f>
        <v>225682.70454545456</v>
      </c>
      <c r="F131" s="523">
        <f t="shared" si="33"/>
        <v>2482366.5000322331</v>
      </c>
      <c r="G131" s="523">
        <f t="shared" si="34"/>
        <v>2595207.8523049606</v>
      </c>
      <c r="H131" s="526">
        <f t="shared" si="35"/>
        <v>545840.6671348887</v>
      </c>
      <c r="I131" s="577">
        <f t="shared" si="36"/>
        <v>545840.6671348887</v>
      </c>
      <c r="J131" s="514">
        <f t="shared" ref="J131:J154" si="37">+I541-H541</f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</row>
    <row r="132" spans="2:16" ht="12.5">
      <c r="B132" s="195" t="str">
        <f t="shared" si="28"/>
        <v/>
      </c>
      <c r="C132" s="507">
        <f>IF(D93="","-",+C131+1)</f>
        <v>2050</v>
      </c>
      <c r="D132" s="374">
        <f>IF(F131+SUM(E$99:E131)=D$92,F131,D$92-SUM(E$99:E131))</f>
        <v>2482366.5000322331</v>
      </c>
      <c r="E132" s="522">
        <f>IF(+J96&lt;F131,J96,D132)</f>
        <v>225682.70454545456</v>
      </c>
      <c r="F132" s="523">
        <f t="shared" si="33"/>
        <v>2256683.7954867785</v>
      </c>
      <c r="G132" s="523">
        <f t="shared" si="34"/>
        <v>2369525.1477595055</v>
      </c>
      <c r="H132" s="526">
        <f t="shared" si="35"/>
        <v>517999.30760186608</v>
      </c>
      <c r="I132" s="577">
        <f t="shared" si="36"/>
        <v>517999.30760186608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</row>
    <row r="133" spans="2:16" ht="12.5">
      <c r="B133" s="195" t="str">
        <f t="shared" si="28"/>
        <v/>
      </c>
      <c r="C133" s="507">
        <f>IF(D93="","-",+C132+1)</f>
        <v>2051</v>
      </c>
      <c r="D133" s="374">
        <f>IF(F132+SUM(E$99:E132)=D$92,F132,D$92-SUM(E$99:E132))</f>
        <v>2256683.7954867785</v>
      </c>
      <c r="E133" s="522">
        <f>IF(+J96&lt;F132,J96,D133)</f>
        <v>225682.70454545456</v>
      </c>
      <c r="F133" s="523">
        <f t="shared" si="33"/>
        <v>2031001.0909413239</v>
      </c>
      <c r="G133" s="523">
        <f t="shared" si="34"/>
        <v>2143842.4432140514</v>
      </c>
      <c r="H133" s="526">
        <f t="shared" si="35"/>
        <v>490157.94806884346</v>
      </c>
      <c r="I133" s="577">
        <f t="shared" si="36"/>
        <v>490157.94806884346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</row>
    <row r="134" spans="2:16" ht="12.5">
      <c r="B134" s="195" t="str">
        <f t="shared" si="28"/>
        <v/>
      </c>
      <c r="C134" s="507">
        <f>IF(D93="","-",+C133+1)</f>
        <v>2052</v>
      </c>
      <c r="D134" s="374">
        <f>IF(F133+SUM(E$99:E133)=D$92,F133,D$92-SUM(E$99:E133))</f>
        <v>2031001.0909413239</v>
      </c>
      <c r="E134" s="522">
        <f>IF(+J96&lt;F133,J96,D134)</f>
        <v>225682.70454545456</v>
      </c>
      <c r="F134" s="523">
        <f t="shared" si="33"/>
        <v>1805318.3863958693</v>
      </c>
      <c r="G134" s="523">
        <f t="shared" si="34"/>
        <v>1918159.7386685966</v>
      </c>
      <c r="H134" s="526">
        <f t="shared" si="35"/>
        <v>462316.58853582072</v>
      </c>
      <c r="I134" s="577">
        <f t="shared" si="36"/>
        <v>462316.58853582072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</row>
    <row r="135" spans="2:16" ht="12.5">
      <c r="B135" s="195" t="str">
        <f t="shared" si="28"/>
        <v/>
      </c>
      <c r="C135" s="507">
        <f>IF(D93="","-",+C134+1)</f>
        <v>2053</v>
      </c>
      <c r="D135" s="374">
        <f>IF(F134+SUM(E$99:E134)=D$92,F134,D$92-SUM(E$99:E134))</f>
        <v>1805318.3863958693</v>
      </c>
      <c r="E135" s="522">
        <f>IF(+J96&lt;F134,J96,D135)</f>
        <v>225682.70454545456</v>
      </c>
      <c r="F135" s="523">
        <f t="shared" si="33"/>
        <v>1579635.6818504147</v>
      </c>
      <c r="G135" s="523">
        <f t="shared" si="34"/>
        <v>1692477.034123142</v>
      </c>
      <c r="H135" s="526">
        <f t="shared" si="35"/>
        <v>434475.22900279809</v>
      </c>
      <c r="I135" s="577">
        <f t="shared" si="36"/>
        <v>434475.22900279809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</row>
    <row r="136" spans="2:16" ht="12.5">
      <c r="B136" s="195" t="str">
        <f t="shared" si="28"/>
        <v/>
      </c>
      <c r="C136" s="507">
        <f>IF(D93="","-",+C135+1)</f>
        <v>2054</v>
      </c>
      <c r="D136" s="374">
        <f>IF(F135+SUM(E$99:E135)=D$92,F135,D$92-SUM(E$99:E135))</f>
        <v>1579635.6818504147</v>
      </c>
      <c r="E136" s="522">
        <f>IF(+J96&lt;F135,J96,D136)</f>
        <v>225682.70454545456</v>
      </c>
      <c r="F136" s="523">
        <f t="shared" si="33"/>
        <v>1353952.9773049601</v>
      </c>
      <c r="G136" s="523">
        <f t="shared" si="34"/>
        <v>1466794.3295776874</v>
      </c>
      <c r="H136" s="526">
        <f t="shared" si="35"/>
        <v>406633.86946977541</v>
      </c>
      <c r="I136" s="577">
        <f t="shared" si="36"/>
        <v>406633.86946977541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</row>
    <row r="137" spans="2:16" ht="12.5">
      <c r="B137" s="195" t="str">
        <f t="shared" si="28"/>
        <v/>
      </c>
      <c r="C137" s="507">
        <f>IF(D93="","-",+C136+1)</f>
        <v>2055</v>
      </c>
      <c r="D137" s="374">
        <f>IF(F136+SUM(E$99:E136)=D$92,F136,D$92-SUM(E$99:E136))</f>
        <v>1353952.9773049601</v>
      </c>
      <c r="E137" s="522">
        <f>IF(+J96&lt;F136,J96,D137)</f>
        <v>225682.70454545456</v>
      </c>
      <c r="F137" s="523">
        <f t="shared" si="33"/>
        <v>1128270.2727595055</v>
      </c>
      <c r="G137" s="523">
        <f t="shared" si="34"/>
        <v>1241111.6250322328</v>
      </c>
      <c r="H137" s="526">
        <f t="shared" si="35"/>
        <v>378792.50993675273</v>
      </c>
      <c r="I137" s="577">
        <f t="shared" si="36"/>
        <v>378792.50993675273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</row>
    <row r="138" spans="2:16" ht="12.5">
      <c r="B138" s="195" t="str">
        <f t="shared" si="28"/>
        <v/>
      </c>
      <c r="C138" s="507">
        <f>IF(D93="","-",+C137+1)</f>
        <v>2056</v>
      </c>
      <c r="D138" s="374">
        <f>IF(F137+SUM(E$99:E137)=D$92,F137,D$92-SUM(E$99:E137))</f>
        <v>1128270.2727595055</v>
      </c>
      <c r="E138" s="522">
        <f>IF(+J96&lt;F137,J96,D138)</f>
        <v>225682.70454545456</v>
      </c>
      <c r="F138" s="523">
        <f t="shared" si="33"/>
        <v>902587.56821405096</v>
      </c>
      <c r="G138" s="523">
        <f t="shared" si="34"/>
        <v>1015428.9204867783</v>
      </c>
      <c r="H138" s="526">
        <f t="shared" si="35"/>
        <v>350951.15040373011</v>
      </c>
      <c r="I138" s="577">
        <f t="shared" si="36"/>
        <v>350951.15040373011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</row>
    <row r="139" spans="2:16" ht="12.5">
      <c r="B139" s="195" t="str">
        <f t="shared" si="28"/>
        <v/>
      </c>
      <c r="C139" s="507">
        <f>IF(D93="","-",+C138+1)</f>
        <v>2057</v>
      </c>
      <c r="D139" s="374">
        <f>IF(F138+SUM(E$99:E138)=D$92,F138,D$92-SUM(E$99:E138))</f>
        <v>902587.56821405096</v>
      </c>
      <c r="E139" s="522">
        <f>IF(+J96&lt;F138,J96,D139)</f>
        <v>225682.70454545456</v>
      </c>
      <c r="F139" s="523">
        <f t="shared" si="33"/>
        <v>676904.86366859637</v>
      </c>
      <c r="G139" s="523">
        <f t="shared" si="34"/>
        <v>789746.21594132367</v>
      </c>
      <c r="H139" s="526">
        <f t="shared" si="35"/>
        <v>323109.79087070742</v>
      </c>
      <c r="I139" s="577">
        <f t="shared" si="36"/>
        <v>323109.79087070742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</row>
    <row r="140" spans="2:16" ht="12.5">
      <c r="B140" s="195" t="str">
        <f t="shared" si="28"/>
        <v/>
      </c>
      <c r="C140" s="507">
        <f>IF(D93="","-",+C139+1)</f>
        <v>2058</v>
      </c>
      <c r="D140" s="374">
        <f>IF(F139+SUM(E$99:E139)=D$92,F139,D$92-SUM(E$99:E139))</f>
        <v>676904.86366859637</v>
      </c>
      <c r="E140" s="522">
        <f>IF(+J96&lt;F139,J96,D140)</f>
        <v>225682.70454545456</v>
      </c>
      <c r="F140" s="523">
        <f t="shared" si="33"/>
        <v>451222.15912314178</v>
      </c>
      <c r="G140" s="523">
        <f t="shared" si="34"/>
        <v>564063.51139586908</v>
      </c>
      <c r="H140" s="526">
        <f t="shared" si="35"/>
        <v>295268.43133768474</v>
      </c>
      <c r="I140" s="577">
        <f t="shared" si="36"/>
        <v>295268.43133768474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</row>
    <row r="141" spans="2:16" ht="12.5">
      <c r="B141" s="195" t="str">
        <f t="shared" si="28"/>
        <v/>
      </c>
      <c r="C141" s="507">
        <f>IF(D93="","-",+C140+1)</f>
        <v>2059</v>
      </c>
      <c r="D141" s="374">
        <f>IF(F140+SUM(E$99:E140)=D$92,F140,D$92-SUM(E$99:E140))</f>
        <v>451222.15912314178</v>
      </c>
      <c r="E141" s="522">
        <f>IF(+J96&lt;F140,J96,D141)</f>
        <v>225682.70454545456</v>
      </c>
      <c r="F141" s="523">
        <f t="shared" si="33"/>
        <v>225539.45457768723</v>
      </c>
      <c r="G141" s="523">
        <f t="shared" si="34"/>
        <v>338380.80685041449</v>
      </c>
      <c r="H141" s="526">
        <f t="shared" si="35"/>
        <v>267427.07180466212</v>
      </c>
      <c r="I141" s="577">
        <f t="shared" si="36"/>
        <v>267427.07180466212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</row>
    <row r="142" spans="2:16" ht="12.5">
      <c r="B142" s="195" t="str">
        <f t="shared" si="28"/>
        <v/>
      </c>
      <c r="C142" s="507">
        <f>IF(D93="","-",+C141+1)</f>
        <v>2060</v>
      </c>
      <c r="D142" s="374">
        <f>IF(F141+SUM(E$99:E141)=D$92,F141,D$92-SUM(E$99:E141))</f>
        <v>225539.45457768723</v>
      </c>
      <c r="E142" s="522">
        <f>IF(+J96&lt;F141,J96,D142)</f>
        <v>225539.45457768723</v>
      </c>
      <c r="F142" s="523">
        <f t="shared" si="33"/>
        <v>0</v>
      </c>
      <c r="G142" s="523">
        <f t="shared" si="34"/>
        <v>112769.72728884361</v>
      </c>
      <c r="H142" s="526">
        <f t="shared" si="35"/>
        <v>239451.29832403534</v>
      </c>
      <c r="I142" s="577">
        <f t="shared" si="36"/>
        <v>239451.29832403534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</row>
    <row r="143" spans="2:16" ht="12.5">
      <c r="B143" s="195" t="str">
        <f t="shared" si="28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</row>
    <row r="144" spans="2:16" ht="12.5">
      <c r="B144" s="195" t="str">
        <f t="shared" si="28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</row>
    <row r="145" spans="2:16" ht="12.5">
      <c r="B145" s="195" t="str">
        <f t="shared" si="28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</row>
    <row r="146" spans="2:16" ht="12.5">
      <c r="B146" s="195" t="str">
        <f t="shared" si="28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</row>
    <row r="147" spans="2:16" ht="12.5">
      <c r="B147" s="195" t="str">
        <f t="shared" si="28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</row>
    <row r="148" spans="2:16" ht="12.5">
      <c r="B148" s="195" t="str">
        <f t="shared" si="28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</row>
    <row r="149" spans="2:16" ht="12.5">
      <c r="B149" s="195" t="str">
        <f t="shared" si="28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</row>
    <row r="150" spans="2:16" ht="12.5">
      <c r="B150" s="195" t="str">
        <f t="shared" si="28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</row>
    <row r="151" spans="2:16" ht="12.5">
      <c r="B151" s="195" t="str">
        <f t="shared" si="28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</row>
    <row r="152" spans="2:16" ht="12.5">
      <c r="B152" s="195" t="str">
        <f t="shared" si="28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</row>
    <row r="153" spans="2:16" ht="12.5">
      <c r="B153" s="195" t="str">
        <f t="shared" si="28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</row>
    <row r="154" spans="2:16" ht="13" thickBot="1">
      <c r="B154" s="195" t="str">
        <f t="shared" si="28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3"/>
        <v>0</v>
      </c>
      <c r="G154" s="528">
        <f t="shared" si="34"/>
        <v>0</v>
      </c>
      <c r="H154" s="530">
        <f t="shared" si="35"/>
        <v>0</v>
      </c>
      <c r="I154" s="579">
        <f t="shared" si="36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</row>
    <row r="155" spans="2:16" ht="12.5">
      <c r="C155" s="374" t="s">
        <v>78</v>
      </c>
      <c r="D155" s="375"/>
      <c r="E155" s="375">
        <f>SUM(E99:E154)</f>
        <v>9930039</v>
      </c>
      <c r="F155" s="375"/>
      <c r="G155" s="375"/>
      <c r="H155" s="375">
        <f>SUM(H99:H154)</f>
        <v>35606213.889094062</v>
      </c>
      <c r="I155" s="375">
        <f>SUM(I99:I154)</f>
        <v>35606213.889094062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A8" zoomScale="80" zoomScaleNormal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882258.20848955121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882258.20848955121</v>
      </c>
      <c r="O6" s="269"/>
      <c r="P6" s="269"/>
    </row>
    <row r="7" spans="1:16" ht="13.5" thickBot="1">
      <c r="C7" s="467" t="s">
        <v>48</v>
      </c>
      <c r="D7" s="624" t="s">
        <v>432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424</v>
      </c>
      <c r="E9" s="637" t="s">
        <v>425</v>
      </c>
      <c r="F9" s="478"/>
      <c r="G9" s="672" t="s">
        <v>584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7196364.3600000003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167357.31069767443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 t="shared" ref="K17:K22" si="1">+G17</f>
        <v>591116.43032923993</v>
      </c>
      <c r="L17" s="513">
        <f t="shared" ref="L17:L72" si="2">IF(K17&lt;&gt;0,+G17-K17,0)</f>
        <v>0</v>
      </c>
      <c r="M17" s="512">
        <f t="shared" ref="M17:M22" si="3">+H17</f>
        <v>591116.43032923993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 t="shared" si="1"/>
        <v>1170011.6780969028</v>
      </c>
      <c r="L18" s="519">
        <f t="shared" si="2"/>
        <v>0</v>
      </c>
      <c r="M18" s="518">
        <f t="shared" si="3"/>
        <v>1170011.6780969028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 t="shared" si="1"/>
        <v>873342.3819354173</v>
      </c>
      <c r="L19" s="519">
        <f t="shared" ref="L19" si="6">IF(K19&lt;&gt;0,+G19-K19,0)</f>
        <v>0</v>
      </c>
      <c r="M19" s="518">
        <f t="shared" si="3"/>
        <v>873342.3819354173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 t="shared" si="1"/>
        <v>876872.6916380648</v>
      </c>
      <c r="L20" s="519">
        <f t="shared" ref="L20" si="8">IF(K20&lt;&gt;0,+G20-K20,0)</f>
        <v>0</v>
      </c>
      <c r="M20" s="518">
        <f t="shared" si="3"/>
        <v>876872.6916380648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6561048.5609756093</v>
      </c>
      <c r="E21" s="630">
        <v>171342</v>
      </c>
      <c r="F21" s="631">
        <v>6389706.5609756093</v>
      </c>
      <c r="G21" s="630">
        <v>899459.98182080162</v>
      </c>
      <c r="H21" s="639">
        <v>899459.98182080162</v>
      </c>
      <c r="I21" s="511">
        <f t="shared" si="0"/>
        <v>0</v>
      </c>
      <c r="J21" s="511"/>
      <c r="K21" s="518">
        <f t="shared" si="1"/>
        <v>899459.98182080162</v>
      </c>
      <c r="L21" s="519">
        <f t="shared" ref="L21" si="9">IF(K21&lt;&gt;0,+G21-K21,0)</f>
        <v>0</v>
      </c>
      <c r="M21" s="518">
        <f t="shared" si="3"/>
        <v>899459.98182080162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6389706.9209756106</v>
      </c>
      <c r="E22" s="630">
        <v>171342.00857142857</v>
      </c>
      <c r="F22" s="631">
        <v>6218364.9124041824</v>
      </c>
      <c r="G22" s="630">
        <v>967710.61723506683</v>
      </c>
      <c r="H22" s="639">
        <v>967710.61723506683</v>
      </c>
      <c r="I22" s="511">
        <f t="shared" si="0"/>
        <v>0</v>
      </c>
      <c r="J22" s="511"/>
      <c r="K22" s="518">
        <f t="shared" si="1"/>
        <v>967710.61723506683</v>
      </c>
      <c r="L22" s="519">
        <f t="shared" ref="L22" si="10">IF(K22&lt;&gt;0,+G22-K22,0)</f>
        <v>0</v>
      </c>
      <c r="M22" s="518">
        <f t="shared" si="3"/>
        <v>967710.61723506683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 ht="13">
      <c r="B23" s="195" t="str">
        <f t="shared" si="7"/>
        <v/>
      </c>
      <c r="C23" s="669">
        <f>IF(D11="","-",+C22+1)</f>
        <v>2024</v>
      </c>
      <c r="D23" s="631">
        <v>6218364.9124041824</v>
      </c>
      <c r="E23" s="630">
        <v>163553.73545454547</v>
      </c>
      <c r="F23" s="631">
        <v>6054811.176949637</v>
      </c>
      <c r="G23" s="630">
        <v>897042.5025772223</v>
      </c>
      <c r="H23" s="639">
        <v>897042.5025772223</v>
      </c>
      <c r="I23" s="511">
        <f t="shared" si="0"/>
        <v>0</v>
      </c>
      <c r="J23" s="511"/>
      <c r="K23" s="518">
        <f t="shared" ref="K23" si="13">+G23</f>
        <v>897042.5025772223</v>
      </c>
      <c r="L23" s="519">
        <f t="shared" ref="L23" si="14">IF(K23&lt;&gt;0,+G23-K23,0)</f>
        <v>0</v>
      </c>
      <c r="M23" s="518">
        <f t="shared" ref="M23" si="15">+H23</f>
        <v>897042.5025772223</v>
      </c>
      <c r="N23" s="514">
        <f t="shared" ref="N23" si="16">IF(M23&lt;&gt;0,+H23-M23,0)</f>
        <v>0</v>
      </c>
      <c r="O23" s="514">
        <f t="shared" ref="O23" si="17">+N23-L23</f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6054811.176949637</v>
      </c>
      <c r="E24" s="522">
        <f>IF(+I14&lt;F23,I14,D24)</f>
        <v>167357.31069767443</v>
      </c>
      <c r="F24" s="523">
        <f t="shared" ref="F24:F72" si="18">+D24-E24</f>
        <v>5887453.8662519623</v>
      </c>
      <c r="G24" s="524">
        <f t="shared" ref="G24:G72" si="19">+I$12*((D24+F24)/2)+E24</f>
        <v>882258.20848955121</v>
      </c>
      <c r="H24" s="491">
        <f t="shared" ref="H24:H72" si="20">+I$13*((D24+F24)/2)+E24</f>
        <v>882258.20848955121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5887453.8662519623</v>
      </c>
      <c r="E25" s="522">
        <f>IF(+I14&lt;F24,I14,D25)</f>
        <v>167357.31069767443</v>
      </c>
      <c r="F25" s="523">
        <f t="shared" si="18"/>
        <v>5720096.5555542875</v>
      </c>
      <c r="G25" s="524">
        <f t="shared" si="19"/>
        <v>862221.15668455686</v>
      </c>
      <c r="H25" s="491">
        <f t="shared" si="20"/>
        <v>862221.15668455686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5720096.5555542875</v>
      </c>
      <c r="E26" s="522">
        <f>IF(+I14&lt;F25,I14,D26)</f>
        <v>167357.31069767443</v>
      </c>
      <c r="F26" s="523">
        <f t="shared" si="18"/>
        <v>5552739.2448566128</v>
      </c>
      <c r="G26" s="524">
        <f t="shared" si="19"/>
        <v>842184.10487956251</v>
      </c>
      <c r="H26" s="491">
        <f t="shared" si="20"/>
        <v>842184.10487956251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5552739.2448566128</v>
      </c>
      <c r="E27" s="522">
        <f>IF(+I14&lt;F26,I14,D27)</f>
        <v>167357.31069767443</v>
      </c>
      <c r="F27" s="523">
        <f t="shared" si="18"/>
        <v>5385381.934158938</v>
      </c>
      <c r="G27" s="524">
        <f t="shared" si="19"/>
        <v>822147.05307456816</v>
      </c>
      <c r="H27" s="491">
        <f t="shared" si="20"/>
        <v>822147.05307456816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5385381.934158938</v>
      </c>
      <c r="E28" s="522">
        <f>IF(+I14&lt;F27,I14,D28)</f>
        <v>167357.31069767443</v>
      </c>
      <c r="F28" s="523">
        <f t="shared" si="18"/>
        <v>5218024.6234612633</v>
      </c>
      <c r="G28" s="524">
        <f t="shared" si="19"/>
        <v>802110.00126957381</v>
      </c>
      <c r="H28" s="491">
        <f t="shared" si="20"/>
        <v>802110.00126957381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5218024.6234612633</v>
      </c>
      <c r="E29" s="522">
        <f>IF(+I14&lt;F28,I14,D29)</f>
        <v>167357.31069767443</v>
      </c>
      <c r="F29" s="523">
        <f t="shared" si="18"/>
        <v>5050667.3127635885</v>
      </c>
      <c r="G29" s="524">
        <f t="shared" si="19"/>
        <v>782072.94946457946</v>
      </c>
      <c r="H29" s="491">
        <f t="shared" si="20"/>
        <v>782072.94946457946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5050667.3127635885</v>
      </c>
      <c r="E30" s="522">
        <f>IF(+I14&lt;F29,I14,D30)</f>
        <v>167357.31069767443</v>
      </c>
      <c r="F30" s="523">
        <f t="shared" si="18"/>
        <v>4883310.0020659138</v>
      </c>
      <c r="G30" s="524">
        <f t="shared" si="19"/>
        <v>762035.89765958511</v>
      </c>
      <c r="H30" s="491">
        <f t="shared" si="20"/>
        <v>762035.89765958511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4883310.0020659138</v>
      </c>
      <c r="E31" s="522">
        <f>IF(+I14&lt;F30,I14,D31)</f>
        <v>167357.31069767443</v>
      </c>
      <c r="F31" s="523">
        <f t="shared" si="18"/>
        <v>4715952.691368239</v>
      </c>
      <c r="G31" s="524">
        <f t="shared" si="19"/>
        <v>741998.84585459076</v>
      </c>
      <c r="H31" s="491">
        <f t="shared" si="20"/>
        <v>741998.84585459076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4715952.691368239</v>
      </c>
      <c r="E32" s="522">
        <f>IF(+I14&lt;F31,I14,D32)</f>
        <v>167357.31069767443</v>
      </c>
      <c r="F32" s="523">
        <f t="shared" si="18"/>
        <v>4548595.3806705642</v>
      </c>
      <c r="G32" s="524">
        <f t="shared" si="19"/>
        <v>721961.79404959641</v>
      </c>
      <c r="H32" s="491">
        <f t="shared" si="20"/>
        <v>721961.79404959641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4548595.3806705642</v>
      </c>
      <c r="E33" s="522">
        <f>IF(+I14&lt;F32,I14,D33)</f>
        <v>167357.31069767443</v>
      </c>
      <c r="F33" s="523">
        <f t="shared" si="18"/>
        <v>4381238.0699728895</v>
      </c>
      <c r="G33" s="524">
        <f t="shared" si="19"/>
        <v>701924.74224460206</v>
      </c>
      <c r="H33" s="491">
        <f t="shared" si="20"/>
        <v>701924.74224460206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4381238.0699728895</v>
      </c>
      <c r="E34" s="522">
        <f>IF(+I14&lt;F33,I14,D34)</f>
        <v>167357.31069767443</v>
      </c>
      <c r="F34" s="523">
        <f t="shared" si="18"/>
        <v>4213880.7592752147</v>
      </c>
      <c r="G34" s="524">
        <f t="shared" si="19"/>
        <v>681887.69043960783</v>
      </c>
      <c r="H34" s="491">
        <f t="shared" si="20"/>
        <v>681887.69043960783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4213880.7592752147</v>
      </c>
      <c r="E35" s="522">
        <f>IF(+I14&lt;F34,I14,D35)</f>
        <v>167357.31069767443</v>
      </c>
      <c r="F35" s="523">
        <f t="shared" si="18"/>
        <v>4046523.4485775405</v>
      </c>
      <c r="G35" s="524">
        <f t="shared" si="19"/>
        <v>661850.63863461348</v>
      </c>
      <c r="H35" s="491">
        <f t="shared" si="20"/>
        <v>661850.63863461348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4046523.4485775405</v>
      </c>
      <c r="E36" s="522">
        <f>IF(+I14&lt;F35,I14,D36)</f>
        <v>167357.31069767443</v>
      </c>
      <c r="F36" s="523">
        <f t="shared" si="18"/>
        <v>3879166.1378798662</v>
      </c>
      <c r="G36" s="524">
        <f t="shared" si="19"/>
        <v>641813.58682961925</v>
      </c>
      <c r="H36" s="491">
        <f t="shared" si="20"/>
        <v>641813.58682961925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3879166.1378798662</v>
      </c>
      <c r="E37" s="522">
        <f>IF(+I14&lt;F36,I14,D37)</f>
        <v>167357.31069767443</v>
      </c>
      <c r="F37" s="523">
        <f t="shared" si="18"/>
        <v>3711808.8271821919</v>
      </c>
      <c r="G37" s="524">
        <f t="shared" si="19"/>
        <v>621776.5350246249</v>
      </c>
      <c r="H37" s="491">
        <f t="shared" si="20"/>
        <v>621776.5350246249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3711808.8271821919</v>
      </c>
      <c r="E38" s="522">
        <f>IF(+I14&lt;F37,I14,D38)</f>
        <v>167357.31069767443</v>
      </c>
      <c r="F38" s="523">
        <f t="shared" si="18"/>
        <v>3544451.5164845176</v>
      </c>
      <c r="G38" s="524">
        <f t="shared" si="19"/>
        <v>601739.48321963067</v>
      </c>
      <c r="H38" s="491">
        <f t="shared" si="20"/>
        <v>601739.48321963067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3544451.5164845176</v>
      </c>
      <c r="E39" s="522">
        <f>IF(+I14&lt;F38,I14,D39)</f>
        <v>167357.31069767443</v>
      </c>
      <c r="F39" s="523">
        <f t="shared" si="18"/>
        <v>3377094.2057868433</v>
      </c>
      <c r="G39" s="524">
        <f t="shared" si="19"/>
        <v>581702.43141463632</v>
      </c>
      <c r="H39" s="491">
        <f t="shared" si="20"/>
        <v>581702.43141463632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3377094.2057868433</v>
      </c>
      <c r="E40" s="522">
        <f>IF(+I14&lt;F39,I14,D40)</f>
        <v>167357.31069767443</v>
      </c>
      <c r="F40" s="523">
        <f t="shared" si="18"/>
        <v>3209736.895089169</v>
      </c>
      <c r="G40" s="524">
        <f t="shared" si="19"/>
        <v>561665.37960964208</v>
      </c>
      <c r="H40" s="491">
        <f t="shared" si="20"/>
        <v>561665.37960964208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3209736.895089169</v>
      </c>
      <c r="E41" s="522">
        <f>IF(+I14&lt;F40,I14,D41)</f>
        <v>167357.31069767443</v>
      </c>
      <c r="F41" s="523">
        <f t="shared" si="18"/>
        <v>3042379.5843914947</v>
      </c>
      <c r="G41" s="524">
        <f t="shared" si="19"/>
        <v>541628.32780464774</v>
      </c>
      <c r="H41" s="491">
        <f t="shared" si="20"/>
        <v>541628.32780464774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3042379.5843914947</v>
      </c>
      <c r="E42" s="522">
        <f>IF(+I14&lt;F41,I14,D42)</f>
        <v>167357.31069767443</v>
      </c>
      <c r="F42" s="523">
        <f t="shared" si="18"/>
        <v>2875022.2736938205</v>
      </c>
      <c r="G42" s="524">
        <f t="shared" si="19"/>
        <v>521591.2759996535</v>
      </c>
      <c r="H42" s="491">
        <f t="shared" si="20"/>
        <v>521591.2759996535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2875022.2736938205</v>
      </c>
      <c r="E43" s="522">
        <f>IF(+I14&lt;F42,I14,D43)</f>
        <v>167357.31069767443</v>
      </c>
      <c r="F43" s="523">
        <f t="shared" si="18"/>
        <v>2707664.9629961462</v>
      </c>
      <c r="G43" s="524">
        <f t="shared" si="19"/>
        <v>501554.22419465915</v>
      </c>
      <c r="H43" s="491">
        <f t="shared" si="20"/>
        <v>501554.22419465915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2707664.9629961462</v>
      </c>
      <c r="E44" s="522">
        <f>IF(+I14&lt;F43,I14,D44)</f>
        <v>167357.31069767443</v>
      </c>
      <c r="F44" s="523">
        <f t="shared" si="18"/>
        <v>2540307.6522984719</v>
      </c>
      <c r="G44" s="524">
        <f t="shared" si="19"/>
        <v>481517.17238966492</v>
      </c>
      <c r="H44" s="491">
        <f t="shared" si="20"/>
        <v>481517.17238966492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2540307.6522984719</v>
      </c>
      <c r="E45" s="522">
        <f>IF(+I14&lt;F44,I14,D45)</f>
        <v>167357.31069767443</v>
      </c>
      <c r="F45" s="523">
        <f t="shared" si="18"/>
        <v>2372950.3416007976</v>
      </c>
      <c r="G45" s="524">
        <f t="shared" si="19"/>
        <v>461480.12058467057</v>
      </c>
      <c r="H45" s="491">
        <f t="shared" si="20"/>
        <v>461480.12058467057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2372950.3416007976</v>
      </c>
      <c r="E46" s="522">
        <f>IF(+I14&lt;F45,I14,D46)</f>
        <v>167357.31069767443</v>
      </c>
      <c r="F46" s="523">
        <f t="shared" si="18"/>
        <v>2205593.0309031233</v>
      </c>
      <c r="G46" s="524">
        <f t="shared" si="19"/>
        <v>441443.06877967634</v>
      </c>
      <c r="H46" s="491">
        <f t="shared" si="20"/>
        <v>441443.06877967634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2205593.0309031233</v>
      </c>
      <c r="E47" s="522">
        <f>IF(+I14&lt;F46,I14,D47)</f>
        <v>167357.31069767443</v>
      </c>
      <c r="F47" s="523">
        <f t="shared" si="18"/>
        <v>2038235.7202054488</v>
      </c>
      <c r="G47" s="524">
        <f t="shared" si="19"/>
        <v>421406.01697468193</v>
      </c>
      <c r="H47" s="491">
        <f t="shared" si="20"/>
        <v>421406.01697468193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2038235.7202054488</v>
      </c>
      <c r="E48" s="522">
        <f>IF(+I14&lt;F47,I14,D48)</f>
        <v>167357.31069767443</v>
      </c>
      <c r="F48" s="523">
        <f t="shared" si="18"/>
        <v>1870878.4095077743</v>
      </c>
      <c r="G48" s="524">
        <f t="shared" si="19"/>
        <v>401368.96516968764</v>
      </c>
      <c r="H48" s="491">
        <f t="shared" si="20"/>
        <v>401368.96516968764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1870878.4095077743</v>
      </c>
      <c r="E49" s="522">
        <f>IF(+I14&lt;F48,I14,D49)</f>
        <v>167357.31069767443</v>
      </c>
      <c r="F49" s="523">
        <f t="shared" si="18"/>
        <v>1703521.0988100998</v>
      </c>
      <c r="G49" s="524">
        <f t="shared" si="19"/>
        <v>381331.91336469329</v>
      </c>
      <c r="H49" s="491">
        <f t="shared" si="20"/>
        <v>381331.91336469329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1703521.0988100998</v>
      </c>
      <c r="E50" s="522">
        <f>IF(+I14&lt;F49,I14,D50)</f>
        <v>167357.31069767443</v>
      </c>
      <c r="F50" s="523">
        <f t="shared" si="18"/>
        <v>1536163.7881124252</v>
      </c>
      <c r="G50" s="524">
        <f t="shared" si="19"/>
        <v>361294.861559699</v>
      </c>
      <c r="H50" s="491">
        <f t="shared" si="20"/>
        <v>361294.861559699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1536163.7881124252</v>
      </c>
      <c r="E51" s="522">
        <f>IF(+I14&lt;F50,I14,D51)</f>
        <v>167357.31069767443</v>
      </c>
      <c r="F51" s="523">
        <f t="shared" si="18"/>
        <v>1368806.4774147507</v>
      </c>
      <c r="G51" s="524">
        <f t="shared" si="19"/>
        <v>341257.80975470465</v>
      </c>
      <c r="H51" s="491">
        <f t="shared" si="20"/>
        <v>341257.80975470465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1368806.4774147507</v>
      </c>
      <c r="E52" s="522">
        <f>IF(+I14&lt;F51,I14,D52)</f>
        <v>167357.31069767443</v>
      </c>
      <c r="F52" s="523">
        <f t="shared" si="18"/>
        <v>1201449.1667170762</v>
      </c>
      <c r="G52" s="524">
        <f t="shared" si="19"/>
        <v>321220.75794971036</v>
      </c>
      <c r="H52" s="491">
        <f t="shared" si="20"/>
        <v>321220.75794971036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1201449.1667170762</v>
      </c>
      <c r="E53" s="522">
        <f>IF(+I14&lt;F52,I14,D53)</f>
        <v>167357.31069767443</v>
      </c>
      <c r="F53" s="523">
        <f t="shared" si="18"/>
        <v>1034091.8560194018</v>
      </c>
      <c r="G53" s="524">
        <f t="shared" si="19"/>
        <v>301183.70614471601</v>
      </c>
      <c r="H53" s="491">
        <f t="shared" si="20"/>
        <v>301183.70614471601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1034091.8560194018</v>
      </c>
      <c r="E54" s="522">
        <f>IF(+I14&lt;F53,I14,D54)</f>
        <v>167357.31069767443</v>
      </c>
      <c r="F54" s="523">
        <f t="shared" si="18"/>
        <v>866734.5453217274</v>
      </c>
      <c r="G54" s="524">
        <f t="shared" si="19"/>
        <v>281146.65433972172</v>
      </c>
      <c r="H54" s="491">
        <f t="shared" si="20"/>
        <v>281146.65433972172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866734.5453217274</v>
      </c>
      <c r="E55" s="522">
        <f>IF(+I14&lt;F54,I14,D55)</f>
        <v>167357.31069767443</v>
      </c>
      <c r="F55" s="523">
        <f t="shared" si="18"/>
        <v>699377.234624053</v>
      </c>
      <c r="G55" s="524">
        <f t="shared" si="19"/>
        <v>261109.60253472743</v>
      </c>
      <c r="H55" s="491">
        <f t="shared" si="20"/>
        <v>261109.60253472743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699377.234624053</v>
      </c>
      <c r="E56" s="522">
        <f>IF(+I14&lt;F55,I14,D56)</f>
        <v>167357.31069767443</v>
      </c>
      <c r="F56" s="523">
        <f t="shared" si="18"/>
        <v>532019.9239263786</v>
      </c>
      <c r="G56" s="524">
        <f t="shared" si="19"/>
        <v>241072.55072973314</v>
      </c>
      <c r="H56" s="491">
        <f t="shared" si="20"/>
        <v>241072.55072973314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532019.9239263786</v>
      </c>
      <c r="E57" s="522">
        <f>IF(+I14&lt;F56,I14,D57)</f>
        <v>167357.31069767443</v>
      </c>
      <c r="F57" s="523">
        <f t="shared" si="18"/>
        <v>364662.6132287042</v>
      </c>
      <c r="G57" s="524">
        <f t="shared" si="19"/>
        <v>221035.49892473881</v>
      </c>
      <c r="H57" s="491">
        <f t="shared" si="20"/>
        <v>221035.49892473881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364662.6132287042</v>
      </c>
      <c r="E58" s="522">
        <f>IF(+I14&lt;F57,I14,D58)</f>
        <v>167357.31069767443</v>
      </c>
      <c r="F58" s="523">
        <f t="shared" si="18"/>
        <v>197305.30253102977</v>
      </c>
      <c r="G58" s="524">
        <f t="shared" si="19"/>
        <v>200998.44711974449</v>
      </c>
      <c r="H58" s="491">
        <f t="shared" si="20"/>
        <v>200998.44711974449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197305.30253102977</v>
      </c>
      <c r="E59" s="522">
        <f>IF(+I14&lt;F58,I14,D59)</f>
        <v>167357.31069767443</v>
      </c>
      <c r="F59" s="523">
        <f t="shared" si="18"/>
        <v>29947.991833355336</v>
      </c>
      <c r="G59" s="524">
        <f t="shared" si="19"/>
        <v>180961.3953147502</v>
      </c>
      <c r="H59" s="491">
        <f t="shared" si="20"/>
        <v>180961.3953147502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29947.991833355336</v>
      </c>
      <c r="E60" s="522">
        <f>IF(+I14&lt;F59,I14,D60)</f>
        <v>29947.991833355336</v>
      </c>
      <c r="F60" s="523">
        <f t="shared" si="18"/>
        <v>0</v>
      </c>
      <c r="G60" s="524">
        <f t="shared" si="19"/>
        <v>31740.771190644642</v>
      </c>
      <c r="H60" s="491">
        <f t="shared" si="20"/>
        <v>31740.771190644642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9"/>
        <v>0</v>
      </c>
      <c r="H61" s="491">
        <f t="shared" si="20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7196364.3600000031</v>
      </c>
      <c r="F73" s="375"/>
      <c r="G73" s="375">
        <f>SUM(G17:G72)</f>
        <v>25445249.923300777</v>
      </c>
      <c r="H73" s="375">
        <f>SUM(H17:H72)</f>
        <v>25445249.923300777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967710.61723506683</v>
      </c>
      <c r="N87" s="546">
        <f>IF(J92&lt;D11,0,VLOOKUP(J92,C17:O72,11))</f>
        <v>967710.61723506683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946103.32018023753</v>
      </c>
      <c r="N88" s="550">
        <f>IF(J92&lt;D11,0,VLOOKUP(J92,C99:P154,7))</f>
        <v>946103.32018023753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-21607.297054829309</v>
      </c>
      <c r="N89" s="555">
        <f>+N88-N87</f>
        <v>-21607.297054829309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163553.72727272726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21">+I99-H99</f>
        <v>0</v>
      </c>
      <c r="K99" s="514"/>
      <c r="L99" s="512">
        <f>+H99</f>
        <v>461070.82780968421</v>
      </c>
      <c r="M99" s="513">
        <f t="shared" ref="M99:M101" si="22">IF(L99&lt;&gt;0,+H99-L99,0)</f>
        <v>0</v>
      </c>
      <c r="N99" s="512">
        <f>+I99</f>
        <v>461070.82780968421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21"/>
        <v>0</v>
      </c>
      <c r="K100" s="514"/>
      <c r="L100" s="655">
        <f>+H100</f>
        <v>919533.97318451235</v>
      </c>
      <c r="M100" s="514">
        <f t="shared" si="22"/>
        <v>0</v>
      </c>
      <c r="N100" s="655">
        <f>+I100</f>
        <v>919533.97318451235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21"/>
        <v>0</v>
      </c>
      <c r="K101" s="514"/>
      <c r="L101" s="655">
        <f>+H101</f>
        <v>909048.49398459145</v>
      </c>
      <c r="M101" s="514">
        <f t="shared" si="22"/>
        <v>0</v>
      </c>
      <c r="N101" s="655">
        <f>+I101</f>
        <v>909048.49398459145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2021</v>
      </c>
      <c r="D102" s="629">
        <v>6772005.0429125139</v>
      </c>
      <c r="E102" s="630">
        <v>175521.07317073172</v>
      </c>
      <c r="F102" s="631">
        <v>6596483.9697417822</v>
      </c>
      <c r="G102" s="631">
        <v>6684244.5063271485</v>
      </c>
      <c r="H102" s="633">
        <v>934277.91718640598</v>
      </c>
      <c r="I102" s="634">
        <v>934277.91718640598</v>
      </c>
      <c r="J102" s="514">
        <f t="shared" si="21"/>
        <v>0</v>
      </c>
      <c r="K102" s="514"/>
      <c r="L102" s="655">
        <f>+H102</f>
        <v>934277.91718640598</v>
      </c>
      <c r="M102" s="514">
        <f t="shared" ref="M102" si="26">IF(L102&lt;&gt;0,+H102-L102,0)</f>
        <v>0</v>
      </c>
      <c r="N102" s="655">
        <f>+I102</f>
        <v>934277.91718640598</v>
      </c>
      <c r="O102" s="514">
        <f t="shared" ref="O102" si="27">IF(N102&lt;&gt;0,+I102-N102,0)</f>
        <v>0</v>
      </c>
      <c r="P102" s="514">
        <f t="shared" ref="P102" si="28">+O102-M102</f>
        <v>0</v>
      </c>
    </row>
    <row r="103" spans="1:16" ht="13">
      <c r="B103" s="195" t="str">
        <f t="shared" si="25"/>
        <v/>
      </c>
      <c r="C103" s="669">
        <f>IF(D93="","-",+C102+1)</f>
        <v>2022</v>
      </c>
      <c r="D103" s="374">
        <v>6596483.9697417822</v>
      </c>
      <c r="E103" s="522">
        <v>171342</v>
      </c>
      <c r="F103" s="523">
        <v>6425141.9697417822</v>
      </c>
      <c r="G103" s="523">
        <v>6510812.9697417822</v>
      </c>
      <c r="H103" s="526">
        <v>936088.0478784244</v>
      </c>
      <c r="I103" s="577">
        <v>936088.0478784244</v>
      </c>
      <c r="J103" s="514">
        <f t="shared" si="21"/>
        <v>0</v>
      </c>
      <c r="K103" s="514"/>
      <c r="L103" s="525"/>
      <c r="M103" s="514">
        <f t="shared" ref="M103:M130" si="29">IF(L103&lt;&gt;0,+H103-L103,0)</f>
        <v>0</v>
      </c>
      <c r="N103" s="525"/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2023</v>
      </c>
      <c r="D104" s="374">
        <f>IF(F103+SUM(E$99:E103)=D$92,F103,D$92-SUM(E$99:E103))</f>
        <v>6425141.9697417822</v>
      </c>
      <c r="E104" s="522">
        <f>IF(+J96&lt;F103,J96,D104)</f>
        <v>163553.72727272726</v>
      </c>
      <c r="F104" s="523">
        <f t="shared" ref="F104:F154" si="30">+D104-E104</f>
        <v>6261588.2424690546</v>
      </c>
      <c r="G104" s="523">
        <f t="shared" ref="G104:G154" si="31">+(F104+D104)/2</f>
        <v>6343365.1061054189</v>
      </c>
      <c r="H104" s="526">
        <f t="shared" ref="H104:H154" si="32">+J$94*G104+E104</f>
        <v>946103.32018023753</v>
      </c>
      <c r="I104" s="577">
        <f t="shared" ref="I104:I154" si="33">+J$95*G104+E104</f>
        <v>946103.32018023753</v>
      </c>
      <c r="J104" s="514">
        <f t="shared" si="21"/>
        <v>0</v>
      </c>
      <c r="K104" s="514"/>
      <c r="L104" s="525"/>
      <c r="M104" s="514">
        <f t="shared" si="29"/>
        <v>0</v>
      </c>
      <c r="N104" s="525"/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2024</v>
      </c>
      <c r="D105" s="374">
        <f>IF(F104+SUM(E$99:E104)=D$92,F104,D$92-SUM(E$99:E104))</f>
        <v>6261588.2424690546</v>
      </c>
      <c r="E105" s="522">
        <f>IF(+J96&lt;F104,J96,D105)</f>
        <v>163553.72727272726</v>
      </c>
      <c r="F105" s="523">
        <f t="shared" si="30"/>
        <v>6098034.5151963271</v>
      </c>
      <c r="G105" s="523">
        <f t="shared" si="31"/>
        <v>6179811.3788326904</v>
      </c>
      <c r="H105" s="526">
        <f t="shared" si="32"/>
        <v>925926.50542105059</v>
      </c>
      <c r="I105" s="577">
        <f t="shared" si="33"/>
        <v>925926.50542105059</v>
      </c>
      <c r="J105" s="514">
        <f t="shared" si="21"/>
        <v>0</v>
      </c>
      <c r="K105" s="514"/>
      <c r="L105" s="525"/>
      <c r="M105" s="514">
        <f t="shared" si="29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2025</v>
      </c>
      <c r="D106" s="374">
        <f>IF(F105+SUM(E$99:E105)=D$92,F105,D$92-SUM(E$99:E105))</f>
        <v>6098034.5151963271</v>
      </c>
      <c r="E106" s="522">
        <f>IF(+J96&lt;F105,J96,D106)</f>
        <v>163553.72727272726</v>
      </c>
      <c r="F106" s="523">
        <f t="shared" si="30"/>
        <v>5934480.7879235996</v>
      </c>
      <c r="G106" s="523">
        <f t="shared" si="31"/>
        <v>6016257.6515599638</v>
      </c>
      <c r="H106" s="526">
        <f t="shared" si="32"/>
        <v>905749.69066186377</v>
      </c>
      <c r="I106" s="577">
        <f t="shared" si="33"/>
        <v>905749.69066186377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2026</v>
      </c>
      <c r="D107" s="374">
        <f>IF(F106+SUM(E$99:E106)=D$92,F106,D$92-SUM(E$99:E106))</f>
        <v>5934480.7879235996</v>
      </c>
      <c r="E107" s="522">
        <f>IF(+J96&lt;F106,J96,D107)</f>
        <v>163553.72727272726</v>
      </c>
      <c r="F107" s="523">
        <f t="shared" si="30"/>
        <v>5770927.0606508721</v>
      </c>
      <c r="G107" s="523">
        <f t="shared" si="31"/>
        <v>5852703.9242872354</v>
      </c>
      <c r="H107" s="526">
        <f t="shared" si="32"/>
        <v>885572.87590267684</v>
      </c>
      <c r="I107" s="577">
        <f t="shared" si="33"/>
        <v>885572.87590267684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2027</v>
      </c>
      <c r="D108" s="374">
        <f>IF(F107+SUM(E$99:E107)=D$92,F107,D$92-SUM(E$99:E107))</f>
        <v>5770927.0606508721</v>
      </c>
      <c r="E108" s="522">
        <f>IF(+J96&lt;F107,J96,D108)</f>
        <v>163553.72727272726</v>
      </c>
      <c r="F108" s="523">
        <f t="shared" si="30"/>
        <v>5607373.3333781445</v>
      </c>
      <c r="G108" s="523">
        <f t="shared" si="31"/>
        <v>5689150.1970145088</v>
      </c>
      <c r="H108" s="526">
        <f t="shared" si="32"/>
        <v>865396.06114349002</v>
      </c>
      <c r="I108" s="577">
        <f t="shared" si="33"/>
        <v>865396.06114349002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2028</v>
      </c>
      <c r="D109" s="374">
        <f>IF(F108+SUM(E$99:E108)=D$92,F108,D$92-SUM(E$99:E108))</f>
        <v>5607373.3333781445</v>
      </c>
      <c r="E109" s="522">
        <f>IF(+J96&lt;F108,J96,D109)</f>
        <v>163553.72727272726</v>
      </c>
      <c r="F109" s="523">
        <f t="shared" si="30"/>
        <v>5443819.606105417</v>
      </c>
      <c r="G109" s="523">
        <f t="shared" si="31"/>
        <v>5525596.4697417803</v>
      </c>
      <c r="H109" s="526">
        <f t="shared" si="32"/>
        <v>845219.24638430309</v>
      </c>
      <c r="I109" s="577">
        <f t="shared" si="33"/>
        <v>845219.24638430309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2029</v>
      </c>
      <c r="D110" s="374">
        <f>IF(F109+SUM(E$99:E109)=D$92,F109,D$92-SUM(E$99:E109))</f>
        <v>5443819.606105417</v>
      </c>
      <c r="E110" s="522">
        <f>IF(+J96&lt;F109,J96,D110)</f>
        <v>163553.72727272726</v>
      </c>
      <c r="F110" s="523">
        <f t="shared" si="30"/>
        <v>5280265.8788326895</v>
      </c>
      <c r="G110" s="523">
        <f t="shared" si="31"/>
        <v>5362042.7424690537</v>
      </c>
      <c r="H110" s="526">
        <f t="shared" si="32"/>
        <v>825042.43162511627</v>
      </c>
      <c r="I110" s="577">
        <f t="shared" si="33"/>
        <v>825042.43162511627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2030</v>
      </c>
      <c r="D111" s="374">
        <f>IF(F110+SUM(E$99:E110)=D$92,F110,D$92-SUM(E$99:E110))</f>
        <v>5280265.8788326895</v>
      </c>
      <c r="E111" s="522">
        <f>IF(+J96&lt;F110,J96,D111)</f>
        <v>163553.72727272726</v>
      </c>
      <c r="F111" s="523">
        <f t="shared" si="30"/>
        <v>5116712.151559962</v>
      </c>
      <c r="G111" s="523">
        <f t="shared" si="31"/>
        <v>5198489.0151963253</v>
      </c>
      <c r="H111" s="526">
        <f t="shared" si="32"/>
        <v>804865.61686592922</v>
      </c>
      <c r="I111" s="577">
        <f t="shared" si="33"/>
        <v>804865.61686592922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2031</v>
      </c>
      <c r="D112" s="374">
        <f>IF(F111+SUM(E$99:E111)=D$92,F111,D$92-SUM(E$99:E111))</f>
        <v>5116712.151559962</v>
      </c>
      <c r="E112" s="522">
        <f>IF(+J96&lt;F111,J96,D112)</f>
        <v>163553.72727272726</v>
      </c>
      <c r="F112" s="523">
        <f t="shared" si="30"/>
        <v>4953158.4242872344</v>
      </c>
      <c r="G112" s="523">
        <f t="shared" si="31"/>
        <v>5034935.2879235987</v>
      </c>
      <c r="H112" s="526">
        <f t="shared" si="32"/>
        <v>784688.80210674251</v>
      </c>
      <c r="I112" s="577">
        <f t="shared" si="33"/>
        <v>784688.80210674251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2032</v>
      </c>
      <c r="D113" s="374">
        <f>IF(F112+SUM(E$99:E112)=D$92,F112,D$92-SUM(E$99:E112))</f>
        <v>4953158.4242872344</v>
      </c>
      <c r="E113" s="522">
        <f>IF(+J96&lt;F112,J96,D113)</f>
        <v>163553.72727272726</v>
      </c>
      <c r="F113" s="523">
        <f t="shared" si="30"/>
        <v>4789604.6970145069</v>
      </c>
      <c r="G113" s="523">
        <f t="shared" si="31"/>
        <v>4871381.5606508702</v>
      </c>
      <c r="H113" s="526">
        <f t="shared" si="32"/>
        <v>764511.98734755546</v>
      </c>
      <c r="I113" s="577">
        <f t="shared" si="33"/>
        <v>764511.98734755546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2033</v>
      </c>
      <c r="D114" s="374">
        <f>IF(F113+SUM(E$99:E113)=D$92,F113,D$92-SUM(E$99:E113))</f>
        <v>4789604.6970145069</v>
      </c>
      <c r="E114" s="522">
        <f>IF(+J96&lt;F113,J96,D114)</f>
        <v>163553.72727272726</v>
      </c>
      <c r="F114" s="523">
        <f t="shared" si="30"/>
        <v>4626050.9697417794</v>
      </c>
      <c r="G114" s="523">
        <f t="shared" si="31"/>
        <v>4707827.8333781436</v>
      </c>
      <c r="H114" s="526">
        <f t="shared" si="32"/>
        <v>744335.17258836876</v>
      </c>
      <c r="I114" s="577">
        <f t="shared" si="33"/>
        <v>744335.17258836876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2034</v>
      </c>
      <c r="D115" s="374">
        <f>IF(F114+SUM(E$99:E114)=D$92,F114,D$92-SUM(E$99:E114))</f>
        <v>4626050.9697417794</v>
      </c>
      <c r="E115" s="522">
        <f>IF(+J96&lt;F114,J96,D115)</f>
        <v>163553.72727272726</v>
      </c>
      <c r="F115" s="523">
        <f t="shared" si="30"/>
        <v>4462497.2424690519</v>
      </c>
      <c r="G115" s="523">
        <f t="shared" si="31"/>
        <v>4544274.1061054152</v>
      </c>
      <c r="H115" s="526">
        <f t="shared" si="32"/>
        <v>724158.35782918171</v>
      </c>
      <c r="I115" s="577">
        <f t="shared" si="33"/>
        <v>724158.35782918171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2035</v>
      </c>
      <c r="D116" s="374">
        <f>IF(F115+SUM(E$99:E115)=D$92,F115,D$92-SUM(E$99:E115))</f>
        <v>4462497.2424690519</v>
      </c>
      <c r="E116" s="522">
        <f>IF(+J96&lt;F115,J96,D116)</f>
        <v>163553.72727272726</v>
      </c>
      <c r="F116" s="523">
        <f t="shared" si="30"/>
        <v>4298943.5151963243</v>
      </c>
      <c r="G116" s="523">
        <f t="shared" si="31"/>
        <v>4380720.3788326886</v>
      </c>
      <c r="H116" s="526">
        <f t="shared" si="32"/>
        <v>703981.54306999501</v>
      </c>
      <c r="I116" s="577">
        <f t="shared" si="33"/>
        <v>703981.54306999501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2036</v>
      </c>
      <c r="D117" s="374">
        <f>IF(F116+SUM(E$99:E116)=D$92,F116,D$92-SUM(E$99:E116))</f>
        <v>4298943.5151963243</v>
      </c>
      <c r="E117" s="522">
        <f>IF(+J96&lt;F116,J96,D117)</f>
        <v>163553.72727272726</v>
      </c>
      <c r="F117" s="523">
        <f t="shared" si="30"/>
        <v>4135389.7879235973</v>
      </c>
      <c r="G117" s="523">
        <f t="shared" si="31"/>
        <v>4217166.651559961</v>
      </c>
      <c r="H117" s="526">
        <f t="shared" si="32"/>
        <v>683804.72831080807</v>
      </c>
      <c r="I117" s="577">
        <f t="shared" si="33"/>
        <v>683804.72831080807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2037</v>
      </c>
      <c r="D118" s="374">
        <f>IF(F117+SUM(E$99:E117)=D$92,F117,D$92-SUM(E$99:E117))</f>
        <v>4135389.7879235973</v>
      </c>
      <c r="E118" s="522">
        <f>IF(+J96&lt;F117,J96,D118)</f>
        <v>163553.72727272726</v>
      </c>
      <c r="F118" s="523">
        <f t="shared" si="30"/>
        <v>3971836.0606508702</v>
      </c>
      <c r="G118" s="523">
        <f t="shared" si="31"/>
        <v>4053612.9242872335</v>
      </c>
      <c r="H118" s="526">
        <f t="shared" si="32"/>
        <v>663627.91355162114</v>
      </c>
      <c r="I118" s="577">
        <f t="shared" si="33"/>
        <v>663627.91355162114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2038</v>
      </c>
      <c r="D119" s="374">
        <f>IF(F118+SUM(E$99:E118)=D$92,F118,D$92-SUM(E$99:E118))</f>
        <v>3971836.0606508702</v>
      </c>
      <c r="E119" s="522">
        <f>IF(+J96&lt;F118,J96,D119)</f>
        <v>163553.72727272726</v>
      </c>
      <c r="F119" s="523">
        <f t="shared" si="30"/>
        <v>3808282.3333781431</v>
      </c>
      <c r="G119" s="523">
        <f t="shared" si="31"/>
        <v>3890059.1970145069</v>
      </c>
      <c r="H119" s="526">
        <f t="shared" si="32"/>
        <v>643451.09879243444</v>
      </c>
      <c r="I119" s="577">
        <f t="shared" si="33"/>
        <v>643451.09879243444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2039</v>
      </c>
      <c r="D120" s="374">
        <f>IF(F119+SUM(E$99:E119)=D$92,F119,D$92-SUM(E$99:E119))</f>
        <v>3808282.3333781431</v>
      </c>
      <c r="E120" s="522">
        <f>IF(+J96&lt;F119,J96,D120)</f>
        <v>163553.72727272726</v>
      </c>
      <c r="F120" s="523">
        <f t="shared" si="30"/>
        <v>3644728.6061054161</v>
      </c>
      <c r="G120" s="523">
        <f t="shared" si="31"/>
        <v>3726505.4697417794</v>
      </c>
      <c r="H120" s="526">
        <f t="shared" si="32"/>
        <v>623274.2840332475</v>
      </c>
      <c r="I120" s="577">
        <f t="shared" si="33"/>
        <v>623274.2840332475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2040</v>
      </c>
      <c r="D121" s="374">
        <f>IF(F120+SUM(E$99:E120)=D$92,F120,D$92-SUM(E$99:E120))</f>
        <v>3644728.6061054161</v>
      </c>
      <c r="E121" s="522">
        <f>IF(+J96&lt;F120,J96,D121)</f>
        <v>163553.72727272726</v>
      </c>
      <c r="F121" s="523">
        <f t="shared" si="30"/>
        <v>3481174.878832689</v>
      </c>
      <c r="G121" s="523">
        <f t="shared" si="31"/>
        <v>3562951.7424690528</v>
      </c>
      <c r="H121" s="526">
        <f t="shared" si="32"/>
        <v>603097.4692740608</v>
      </c>
      <c r="I121" s="577">
        <f t="shared" si="33"/>
        <v>603097.4692740608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2041</v>
      </c>
      <c r="D122" s="374">
        <f>IF(F121+SUM(E$99:E121)=D$92,F121,D$92-SUM(E$99:E121))</f>
        <v>3481174.878832689</v>
      </c>
      <c r="E122" s="522">
        <f>IF(+J96&lt;F121,J96,D122)</f>
        <v>163553.72727272726</v>
      </c>
      <c r="F122" s="523">
        <f t="shared" si="30"/>
        <v>3317621.151559962</v>
      </c>
      <c r="G122" s="523">
        <f t="shared" si="31"/>
        <v>3399398.0151963253</v>
      </c>
      <c r="H122" s="526">
        <f t="shared" si="32"/>
        <v>582920.65451487387</v>
      </c>
      <c r="I122" s="577">
        <f t="shared" si="33"/>
        <v>582920.65451487387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2042</v>
      </c>
      <c r="D123" s="374">
        <f>IF(F122+SUM(E$99:E122)=D$92,F122,D$92-SUM(E$99:E122))</f>
        <v>3317621.151559962</v>
      </c>
      <c r="E123" s="522">
        <f>IF(+J96&lt;F122,J96,D123)</f>
        <v>163553.72727272726</v>
      </c>
      <c r="F123" s="523">
        <f t="shared" si="30"/>
        <v>3154067.4242872349</v>
      </c>
      <c r="G123" s="523">
        <f t="shared" si="31"/>
        <v>3235844.2879235987</v>
      </c>
      <c r="H123" s="526">
        <f t="shared" si="32"/>
        <v>562743.83975568705</v>
      </c>
      <c r="I123" s="577">
        <f t="shared" si="33"/>
        <v>562743.83975568705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2043</v>
      </c>
      <c r="D124" s="374">
        <f>IF(F123+SUM(E$99:E123)=D$92,F123,D$92-SUM(E$99:E123))</f>
        <v>3154067.4242872349</v>
      </c>
      <c r="E124" s="522">
        <f>IF(+J96&lt;F123,J96,D124)</f>
        <v>163553.72727272726</v>
      </c>
      <c r="F124" s="523">
        <f t="shared" si="30"/>
        <v>2990513.6970145078</v>
      </c>
      <c r="G124" s="523">
        <f t="shared" si="31"/>
        <v>3072290.5606508711</v>
      </c>
      <c r="H124" s="526">
        <f t="shared" si="32"/>
        <v>542567.02499650023</v>
      </c>
      <c r="I124" s="577">
        <f t="shared" si="33"/>
        <v>542567.02499650023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2044</v>
      </c>
      <c r="D125" s="374">
        <f>IF(F124+SUM(E$99:E124)=D$92,F124,D$92-SUM(E$99:E124))</f>
        <v>2990513.6970145078</v>
      </c>
      <c r="E125" s="522">
        <f>IF(+J96&lt;F124,J96,D125)</f>
        <v>163553.72727272726</v>
      </c>
      <c r="F125" s="523">
        <f t="shared" si="30"/>
        <v>2826959.9697417808</v>
      </c>
      <c r="G125" s="523">
        <f t="shared" si="31"/>
        <v>2908736.8333781445</v>
      </c>
      <c r="H125" s="526">
        <f t="shared" si="32"/>
        <v>522390.21023731341</v>
      </c>
      <c r="I125" s="577">
        <f t="shared" si="33"/>
        <v>522390.21023731341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2045</v>
      </c>
      <c r="D126" s="374">
        <f>IF(F125+SUM(E$99:E125)=D$92,F125,D$92-SUM(E$99:E125))</f>
        <v>2826959.9697417808</v>
      </c>
      <c r="E126" s="522">
        <f>IF(+J96&lt;F125,J96,D126)</f>
        <v>163553.72727272726</v>
      </c>
      <c r="F126" s="523">
        <f t="shared" si="30"/>
        <v>2663406.2424690537</v>
      </c>
      <c r="G126" s="523">
        <f t="shared" si="31"/>
        <v>2745183.106105417</v>
      </c>
      <c r="H126" s="526">
        <f t="shared" si="32"/>
        <v>502213.39547812659</v>
      </c>
      <c r="I126" s="577">
        <f t="shared" si="33"/>
        <v>502213.39547812659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2046</v>
      </c>
      <c r="D127" s="374">
        <f>IF(F126+SUM(E$99:E126)=D$92,F126,D$92-SUM(E$99:E126))</f>
        <v>2663406.2424690537</v>
      </c>
      <c r="E127" s="522">
        <f>IF(+J96&lt;F126,J96,D127)</f>
        <v>163553.72727272726</v>
      </c>
      <c r="F127" s="523">
        <f t="shared" si="30"/>
        <v>2499852.5151963267</v>
      </c>
      <c r="G127" s="523">
        <f t="shared" si="31"/>
        <v>2581629.3788326904</v>
      </c>
      <c r="H127" s="526">
        <f t="shared" si="32"/>
        <v>482036.58071893977</v>
      </c>
      <c r="I127" s="577">
        <f t="shared" si="33"/>
        <v>482036.58071893977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2047</v>
      </c>
      <c r="D128" s="374">
        <f>IF(F127+SUM(E$99:E127)=D$92,F127,D$92-SUM(E$99:E127))</f>
        <v>2499852.5151963267</v>
      </c>
      <c r="E128" s="522">
        <f>IF(+J96&lt;F127,J96,D128)</f>
        <v>163553.72727272726</v>
      </c>
      <c r="F128" s="523">
        <f t="shared" si="30"/>
        <v>2336298.7879235996</v>
      </c>
      <c r="G128" s="523">
        <f t="shared" si="31"/>
        <v>2418075.6515599629</v>
      </c>
      <c r="H128" s="526">
        <f t="shared" si="32"/>
        <v>461859.76595975296</v>
      </c>
      <c r="I128" s="577">
        <f t="shared" si="33"/>
        <v>461859.76595975296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2048</v>
      </c>
      <c r="D129" s="374">
        <f>IF(F128+SUM(E$99:E128)=D$92,F128,D$92-SUM(E$99:E128))</f>
        <v>2336298.7879235996</v>
      </c>
      <c r="E129" s="522">
        <f>IF(+J96&lt;F128,J96,D129)</f>
        <v>163553.72727272726</v>
      </c>
      <c r="F129" s="523">
        <f t="shared" si="30"/>
        <v>2172745.0606508725</v>
      </c>
      <c r="G129" s="523">
        <f t="shared" si="31"/>
        <v>2254521.9242872363</v>
      </c>
      <c r="H129" s="526">
        <f t="shared" si="32"/>
        <v>441682.95120056614</v>
      </c>
      <c r="I129" s="577">
        <f t="shared" si="33"/>
        <v>441682.95120056614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2049</v>
      </c>
      <c r="D130" s="374">
        <f>IF(F129+SUM(E$99:E129)=D$92,F129,D$92-SUM(E$99:E129))</f>
        <v>2172745.0606508725</v>
      </c>
      <c r="E130" s="522">
        <f>IF(+J96&lt;F129,J96,D130)</f>
        <v>163553.72727272726</v>
      </c>
      <c r="F130" s="523">
        <f t="shared" si="30"/>
        <v>2009191.3333781452</v>
      </c>
      <c r="G130" s="523">
        <f t="shared" si="31"/>
        <v>2090968.1970145088</v>
      </c>
      <c r="H130" s="526">
        <f t="shared" si="32"/>
        <v>421506.13644137926</v>
      </c>
      <c r="I130" s="577">
        <f t="shared" si="33"/>
        <v>421506.13644137926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2050</v>
      </c>
      <c r="D131" s="374">
        <f>IF(F130+SUM(E$99:E130)=D$92,F130,D$92-SUM(E$99:E130))</f>
        <v>2009191.3333781452</v>
      </c>
      <c r="E131" s="522">
        <f>IF(+J96&lt;F130,J96,D131)</f>
        <v>163553.72727272726</v>
      </c>
      <c r="F131" s="523">
        <f t="shared" si="30"/>
        <v>1845637.6061054179</v>
      </c>
      <c r="G131" s="523">
        <f t="shared" si="31"/>
        <v>1927414.4697417817</v>
      </c>
      <c r="H131" s="526">
        <f t="shared" si="32"/>
        <v>401329.32168219244</v>
      </c>
      <c r="I131" s="577">
        <f t="shared" si="33"/>
        <v>401329.32168219244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5"/>
        <v/>
      </c>
      <c r="C132" s="507">
        <f>IF(D93="","-",+C131+1)</f>
        <v>2051</v>
      </c>
      <c r="D132" s="374">
        <f>IF(F131+SUM(E$99:E131)=D$92,F131,D$92-SUM(E$99:E131))</f>
        <v>1845637.6061054179</v>
      </c>
      <c r="E132" s="522">
        <f>IF(+J96&lt;F131,J96,D132)</f>
        <v>163553.72727272726</v>
      </c>
      <c r="F132" s="523">
        <f t="shared" si="30"/>
        <v>1682083.8788326907</v>
      </c>
      <c r="G132" s="523">
        <f t="shared" si="31"/>
        <v>1763860.7424690542</v>
      </c>
      <c r="H132" s="526">
        <f t="shared" si="32"/>
        <v>381152.50692300557</v>
      </c>
      <c r="I132" s="577">
        <f t="shared" si="33"/>
        <v>381152.50692300557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5"/>
        <v/>
      </c>
      <c r="C133" s="507">
        <f>IF(D93="","-",+C132+1)</f>
        <v>2052</v>
      </c>
      <c r="D133" s="374">
        <f>IF(F132+SUM(E$99:E132)=D$92,F132,D$92-SUM(E$99:E132))</f>
        <v>1682083.8788326907</v>
      </c>
      <c r="E133" s="522">
        <f>IF(+J96&lt;F132,J96,D133)</f>
        <v>163553.72727272726</v>
      </c>
      <c r="F133" s="523">
        <f t="shared" si="30"/>
        <v>1518530.1515599634</v>
      </c>
      <c r="G133" s="523">
        <f t="shared" si="31"/>
        <v>1600307.0151963271</v>
      </c>
      <c r="H133" s="526">
        <f t="shared" si="32"/>
        <v>360975.69216381875</v>
      </c>
      <c r="I133" s="577">
        <f t="shared" si="33"/>
        <v>360975.69216381875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5"/>
        <v/>
      </c>
      <c r="C134" s="507">
        <f>IF(D93="","-",+C133+1)</f>
        <v>2053</v>
      </c>
      <c r="D134" s="374">
        <f>IF(F133+SUM(E$99:E133)=D$92,F133,D$92-SUM(E$99:E133))</f>
        <v>1518530.1515599634</v>
      </c>
      <c r="E134" s="522">
        <f>IF(+J96&lt;F133,J96,D134)</f>
        <v>163553.72727272726</v>
      </c>
      <c r="F134" s="523">
        <f t="shared" si="30"/>
        <v>1354976.4242872361</v>
      </c>
      <c r="G134" s="523">
        <f t="shared" si="31"/>
        <v>1436753.2879235996</v>
      </c>
      <c r="H134" s="526">
        <f t="shared" si="32"/>
        <v>340798.87740463181</v>
      </c>
      <c r="I134" s="577">
        <f t="shared" si="33"/>
        <v>340798.87740463181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5"/>
        <v/>
      </c>
      <c r="C135" s="507">
        <f>IF(D93="","-",+C134+1)</f>
        <v>2054</v>
      </c>
      <c r="D135" s="374">
        <f>IF(F134+SUM(E$99:E134)=D$92,F134,D$92-SUM(E$99:E134))</f>
        <v>1354976.4242872361</v>
      </c>
      <c r="E135" s="522">
        <f>IF(+J96&lt;F134,J96,D135)</f>
        <v>163553.72727272726</v>
      </c>
      <c r="F135" s="523">
        <f t="shared" si="30"/>
        <v>1191422.6970145088</v>
      </c>
      <c r="G135" s="523">
        <f t="shared" si="31"/>
        <v>1273199.5606508725</v>
      </c>
      <c r="H135" s="526">
        <f t="shared" si="32"/>
        <v>320622.062645445</v>
      </c>
      <c r="I135" s="577">
        <f t="shared" si="33"/>
        <v>320622.062645445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5"/>
        <v/>
      </c>
      <c r="C136" s="507">
        <f>IF(D93="","-",+C135+1)</f>
        <v>2055</v>
      </c>
      <c r="D136" s="374">
        <f>IF(F135+SUM(E$99:E135)=D$92,F135,D$92-SUM(E$99:E135))</f>
        <v>1191422.6970145088</v>
      </c>
      <c r="E136" s="522">
        <f>IF(+J96&lt;F135,J96,D136)</f>
        <v>163553.72727272726</v>
      </c>
      <c r="F136" s="523">
        <f t="shared" si="30"/>
        <v>1027868.9697417815</v>
      </c>
      <c r="G136" s="523">
        <f t="shared" si="31"/>
        <v>1109645.833378145</v>
      </c>
      <c r="H136" s="526">
        <f t="shared" si="32"/>
        <v>300445.24788625812</v>
      </c>
      <c r="I136" s="577">
        <f t="shared" si="33"/>
        <v>300445.24788625812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5"/>
        <v/>
      </c>
      <c r="C137" s="507">
        <f>IF(D93="","-",+C136+1)</f>
        <v>2056</v>
      </c>
      <c r="D137" s="374">
        <f>IF(F136+SUM(E$99:E136)=D$92,F136,D$92-SUM(E$99:E136))</f>
        <v>1027868.9697417815</v>
      </c>
      <c r="E137" s="522">
        <f>IF(+J96&lt;F136,J96,D137)</f>
        <v>163553.72727272726</v>
      </c>
      <c r="F137" s="523">
        <f t="shared" si="30"/>
        <v>864315.24246905418</v>
      </c>
      <c r="G137" s="523">
        <f t="shared" si="31"/>
        <v>946092.10610541783</v>
      </c>
      <c r="H137" s="526">
        <f t="shared" si="32"/>
        <v>280268.4331270713</v>
      </c>
      <c r="I137" s="577">
        <f t="shared" si="33"/>
        <v>280268.4331270713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5"/>
        <v/>
      </c>
      <c r="C138" s="507">
        <f>IF(D93="","-",+C137+1)</f>
        <v>2057</v>
      </c>
      <c r="D138" s="374">
        <f>IF(F137+SUM(E$99:E137)=D$92,F137,D$92-SUM(E$99:E137))</f>
        <v>864315.24246905418</v>
      </c>
      <c r="E138" s="522">
        <f>IF(+J96&lt;F137,J96,D138)</f>
        <v>163553.72727272726</v>
      </c>
      <c r="F138" s="523">
        <f t="shared" si="30"/>
        <v>700761.51519632689</v>
      </c>
      <c r="G138" s="523">
        <f t="shared" si="31"/>
        <v>782538.37883269053</v>
      </c>
      <c r="H138" s="526">
        <f t="shared" si="32"/>
        <v>260091.61836788442</v>
      </c>
      <c r="I138" s="577">
        <f t="shared" si="33"/>
        <v>260091.61836788442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5"/>
        <v/>
      </c>
      <c r="C139" s="507">
        <f>IF(D93="","-",+C138+1)</f>
        <v>2058</v>
      </c>
      <c r="D139" s="374">
        <f>IF(F138+SUM(E$99:E138)=D$92,F138,D$92-SUM(E$99:E138))</f>
        <v>700761.51519632689</v>
      </c>
      <c r="E139" s="522">
        <f>IF(+J96&lt;F138,J96,D139)</f>
        <v>163553.72727272726</v>
      </c>
      <c r="F139" s="523">
        <f t="shared" si="30"/>
        <v>537207.78792359959</v>
      </c>
      <c r="G139" s="523">
        <f t="shared" si="31"/>
        <v>618984.65155996324</v>
      </c>
      <c r="H139" s="526">
        <f t="shared" si="32"/>
        <v>239914.80360869758</v>
      </c>
      <c r="I139" s="577">
        <f t="shared" si="33"/>
        <v>239914.80360869758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5"/>
        <v/>
      </c>
      <c r="C140" s="507">
        <f>IF(D93="","-",+C139+1)</f>
        <v>2059</v>
      </c>
      <c r="D140" s="374">
        <f>IF(F139+SUM(E$99:E139)=D$92,F139,D$92-SUM(E$99:E139))</f>
        <v>537207.78792359959</v>
      </c>
      <c r="E140" s="522">
        <f>IF(+J96&lt;F139,J96,D140)</f>
        <v>163553.72727272726</v>
      </c>
      <c r="F140" s="523">
        <f t="shared" si="30"/>
        <v>373654.0606508723</v>
      </c>
      <c r="G140" s="523">
        <f t="shared" si="31"/>
        <v>455430.92428723595</v>
      </c>
      <c r="H140" s="526">
        <f t="shared" si="32"/>
        <v>219737.98884951073</v>
      </c>
      <c r="I140" s="577">
        <f t="shared" si="33"/>
        <v>219737.98884951073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5"/>
        <v/>
      </c>
      <c r="C141" s="507">
        <f>IF(D93="","-",+C140+1)</f>
        <v>2060</v>
      </c>
      <c r="D141" s="374">
        <f>IF(F140+SUM(E$99:E140)=D$92,F140,D$92-SUM(E$99:E140))</f>
        <v>373654.0606508723</v>
      </c>
      <c r="E141" s="522">
        <f>IF(+J96&lt;F140,J96,D141)</f>
        <v>163553.72727272726</v>
      </c>
      <c r="F141" s="523">
        <f t="shared" si="30"/>
        <v>210100.33337814503</v>
      </c>
      <c r="G141" s="523">
        <f t="shared" si="31"/>
        <v>291877.19701450865</v>
      </c>
      <c r="H141" s="526">
        <f t="shared" si="32"/>
        <v>199561.17409032385</v>
      </c>
      <c r="I141" s="577">
        <f t="shared" si="33"/>
        <v>199561.17409032385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5"/>
        <v/>
      </c>
      <c r="C142" s="507">
        <f>IF(D93="","-",+C141+1)</f>
        <v>2061</v>
      </c>
      <c r="D142" s="374">
        <f>IF(F141+SUM(E$99:E141)=D$92,F141,D$92-SUM(E$99:E141))</f>
        <v>210100.33337814503</v>
      </c>
      <c r="E142" s="522">
        <f>IF(+J96&lt;F141,J96,D142)</f>
        <v>163553.72727272726</v>
      </c>
      <c r="F142" s="523">
        <f t="shared" si="30"/>
        <v>46546.60610541777</v>
      </c>
      <c r="G142" s="523">
        <f t="shared" si="31"/>
        <v>128323.4697417814</v>
      </c>
      <c r="H142" s="526">
        <f t="shared" si="32"/>
        <v>179384.35933113704</v>
      </c>
      <c r="I142" s="577">
        <f t="shared" si="33"/>
        <v>179384.35933113704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5"/>
        <v/>
      </c>
      <c r="C143" s="507">
        <f>IF(D93="","-",+C142+1)</f>
        <v>2062</v>
      </c>
      <c r="D143" s="374">
        <f>IF(F142+SUM(E$99:E142)=D$92,F142,D$92-SUM(E$99:E142))</f>
        <v>46546.60610541777</v>
      </c>
      <c r="E143" s="522">
        <f>IF(+J96&lt;F142,J96,D143)</f>
        <v>46546.60610541777</v>
      </c>
      <c r="F143" s="523">
        <f t="shared" si="30"/>
        <v>0</v>
      </c>
      <c r="G143" s="523">
        <f t="shared" si="31"/>
        <v>23273.303052708885</v>
      </c>
      <c r="H143" s="526">
        <f t="shared" si="32"/>
        <v>49417.718444825936</v>
      </c>
      <c r="I143" s="577">
        <f t="shared" si="33"/>
        <v>49417.718444825936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32"/>
        <v>0</v>
      </c>
      <c r="I154" s="579">
        <f t="shared" si="33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7196364.0000000019</v>
      </c>
      <c r="F155" s="375"/>
      <c r="G155" s="375"/>
      <c r="H155" s="375">
        <f>SUM(H99:H154)</f>
        <v>26156446.728960242</v>
      </c>
      <c r="I155" s="375">
        <f>SUM(I99:I154)</f>
        <v>26156446.728960242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topLeftCell="A5"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218536.58070047409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218536.58070047409</v>
      </c>
      <c r="O6" s="269"/>
      <c r="P6" s="269"/>
    </row>
    <row r="7" spans="1:16" ht="13.5" thickBot="1">
      <c r="C7" s="467" t="s">
        <v>48</v>
      </c>
      <c r="D7" s="624" t="s">
        <v>433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426</v>
      </c>
      <c r="E9" s="637" t="s">
        <v>427</v>
      </c>
      <c r="F9" s="478"/>
      <c r="G9" s="672" t="s">
        <v>585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1742923.9700000002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40533.115581395352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 t="shared" ref="K17:K22" si="1">+G17</f>
        <v>79688.000028018621</v>
      </c>
      <c r="L17" s="513">
        <f t="shared" ref="L17:L72" si="2">IF(K17&lt;&gt;0,+G17-K17,0)</f>
        <v>0</v>
      </c>
      <c r="M17" s="512">
        <f t="shared" ref="M17:M22" si="3">+H17</f>
        <v>79688.000028018621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 t="shared" si="1"/>
        <v>188017.75615291481</v>
      </c>
      <c r="L18" s="519">
        <f t="shared" si="2"/>
        <v>0</v>
      </c>
      <c r="M18" s="518">
        <f t="shared" si="3"/>
        <v>188017.75615291481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 t="shared" si="1"/>
        <v>208882.8109309049</v>
      </c>
      <c r="L19" s="519">
        <f t="shared" ref="L19" si="6">IF(K19&lt;&gt;0,+G19-K19,0)</f>
        <v>0</v>
      </c>
      <c r="M19" s="518">
        <f t="shared" si="3"/>
        <v>208882.8109309049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 t="shared" si="1"/>
        <v>215521.79480403315</v>
      </c>
      <c r="L20" s="519">
        <f t="shared" ref="L20" si="8">IF(K20&lt;&gt;0,+G20-K20,0)</f>
        <v>0</v>
      </c>
      <c r="M20" s="518">
        <f t="shared" si="3"/>
        <v>215521.79480403315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1629629.5900116144</v>
      </c>
      <c r="E21" s="630">
        <v>41498.190476190473</v>
      </c>
      <c r="F21" s="631">
        <v>1588131.3995354238</v>
      </c>
      <c r="G21" s="630">
        <v>222407.30470378633</v>
      </c>
      <c r="H21" s="639">
        <v>222407.30470378633</v>
      </c>
      <c r="I21" s="511">
        <f t="shared" si="0"/>
        <v>0</v>
      </c>
      <c r="J21" s="511"/>
      <c r="K21" s="518">
        <f t="shared" si="1"/>
        <v>222407.30470378633</v>
      </c>
      <c r="L21" s="519">
        <f t="shared" ref="L21" si="9">IF(K21&lt;&gt;0,+G21-K21,0)</f>
        <v>0</v>
      </c>
      <c r="M21" s="518">
        <f t="shared" si="3"/>
        <v>222407.30470378633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1588131.369535424</v>
      </c>
      <c r="E22" s="630">
        <v>41498.189761904767</v>
      </c>
      <c r="F22" s="631">
        <v>1546633.1797735193</v>
      </c>
      <c r="G22" s="630">
        <v>239500.55805520574</v>
      </c>
      <c r="H22" s="639">
        <v>239500.55805520574</v>
      </c>
      <c r="I22" s="511">
        <f t="shared" si="0"/>
        <v>0</v>
      </c>
      <c r="J22" s="511"/>
      <c r="K22" s="518">
        <f t="shared" si="1"/>
        <v>239500.55805520574</v>
      </c>
      <c r="L22" s="519">
        <f t="shared" ref="L22" si="10">IF(K22&lt;&gt;0,+G22-K22,0)</f>
        <v>0</v>
      </c>
      <c r="M22" s="518">
        <f t="shared" si="3"/>
        <v>239500.55805520574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 ht="13">
      <c r="B23" s="195" t="str">
        <f t="shared" si="7"/>
        <v/>
      </c>
      <c r="C23" s="669">
        <f>IF(D11="","-",+C22+1)</f>
        <v>2024</v>
      </c>
      <c r="D23" s="631">
        <v>1546633.1797735193</v>
      </c>
      <c r="E23" s="630">
        <v>39611.908409090916</v>
      </c>
      <c r="F23" s="631">
        <v>1507021.2713644283</v>
      </c>
      <c r="G23" s="630">
        <v>222109.18721263934</v>
      </c>
      <c r="H23" s="639">
        <v>222109.18721263934</v>
      </c>
      <c r="I23" s="511">
        <f t="shared" si="0"/>
        <v>0</v>
      </c>
      <c r="J23" s="511"/>
      <c r="K23" s="518">
        <f t="shared" ref="K23" si="13">+G23</f>
        <v>222109.18721263934</v>
      </c>
      <c r="L23" s="519">
        <f t="shared" ref="L23" si="14">IF(K23&lt;&gt;0,+G23-K23,0)</f>
        <v>0</v>
      </c>
      <c r="M23" s="518">
        <f t="shared" ref="M23" si="15">+H23</f>
        <v>222109.18721263934</v>
      </c>
      <c r="N23" s="514">
        <f t="shared" ref="N23" si="16">IF(M23&lt;&gt;0,+H23-M23,0)</f>
        <v>0</v>
      </c>
      <c r="O23" s="514">
        <f t="shared" ref="O23" si="17">+N23-L23</f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1507021.2713644283</v>
      </c>
      <c r="E24" s="522">
        <f>IF(+I14&lt;F23,I14,D24)</f>
        <v>40533.115581395352</v>
      </c>
      <c r="F24" s="523">
        <f t="shared" ref="F24:F72" si="18">+D24-E24</f>
        <v>1466488.155783033</v>
      </c>
      <c r="G24" s="524">
        <f t="shared" ref="G24:G72" si="19">+I$12*((D24+F24)/2)+E24</f>
        <v>218536.58070047409</v>
      </c>
      <c r="H24" s="491">
        <f t="shared" ref="H24:H72" si="20">+I$13*((D24+F24)/2)+E24</f>
        <v>218536.58070047409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1466488.155783033</v>
      </c>
      <c r="E25" s="522">
        <f>IF(+I14&lt;F24,I14,D25)</f>
        <v>40533.115581395352</v>
      </c>
      <c r="F25" s="523">
        <f t="shared" si="18"/>
        <v>1425955.0402016377</v>
      </c>
      <c r="G25" s="524">
        <f t="shared" si="19"/>
        <v>213683.70553573518</v>
      </c>
      <c r="H25" s="491">
        <f t="shared" si="20"/>
        <v>213683.70553573518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1425955.0402016377</v>
      </c>
      <c r="E26" s="522">
        <f>IF(+I14&lt;F25,I14,D26)</f>
        <v>40533.115581395352</v>
      </c>
      <c r="F26" s="523">
        <f t="shared" si="18"/>
        <v>1385421.9246202423</v>
      </c>
      <c r="G26" s="524">
        <f t="shared" si="19"/>
        <v>208830.83037099626</v>
      </c>
      <c r="H26" s="491">
        <f t="shared" si="20"/>
        <v>208830.83037099626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1385421.9246202423</v>
      </c>
      <c r="E27" s="522">
        <f>IF(+I14&lt;F26,I14,D27)</f>
        <v>40533.115581395352</v>
      </c>
      <c r="F27" s="523">
        <f t="shared" si="18"/>
        <v>1344888.809038847</v>
      </c>
      <c r="G27" s="524">
        <f t="shared" si="19"/>
        <v>203977.95520625735</v>
      </c>
      <c r="H27" s="491">
        <f t="shared" si="20"/>
        <v>203977.95520625735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1344888.809038847</v>
      </c>
      <c r="E28" s="522">
        <f>IF(+I14&lt;F27,I14,D28)</f>
        <v>40533.115581395352</v>
      </c>
      <c r="F28" s="523">
        <f t="shared" si="18"/>
        <v>1304355.6934574516</v>
      </c>
      <c r="G28" s="524">
        <f t="shared" si="19"/>
        <v>199125.08004151838</v>
      </c>
      <c r="H28" s="491">
        <f t="shared" si="20"/>
        <v>199125.08004151838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1304355.6934574516</v>
      </c>
      <c r="E29" s="522">
        <f>IF(+I14&lt;F28,I14,D29)</f>
        <v>40533.115581395352</v>
      </c>
      <c r="F29" s="523">
        <f t="shared" si="18"/>
        <v>1263822.5778760563</v>
      </c>
      <c r="G29" s="524">
        <f t="shared" si="19"/>
        <v>194272.20487677952</v>
      </c>
      <c r="H29" s="491">
        <f t="shared" si="20"/>
        <v>194272.20487677952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1263822.5778760563</v>
      </c>
      <c r="E30" s="522">
        <f>IF(+I14&lt;F29,I14,D30)</f>
        <v>40533.115581395352</v>
      </c>
      <c r="F30" s="523">
        <f t="shared" si="18"/>
        <v>1223289.462294661</v>
      </c>
      <c r="G30" s="524">
        <f t="shared" si="19"/>
        <v>189419.32971204055</v>
      </c>
      <c r="H30" s="491">
        <f t="shared" si="20"/>
        <v>189419.32971204055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1223289.462294661</v>
      </c>
      <c r="E31" s="522">
        <f>IF(+I14&lt;F30,I14,D31)</f>
        <v>40533.115581395352</v>
      </c>
      <c r="F31" s="523">
        <f t="shared" si="18"/>
        <v>1182756.3467132656</v>
      </c>
      <c r="G31" s="524">
        <f t="shared" si="19"/>
        <v>184566.45454730163</v>
      </c>
      <c r="H31" s="491">
        <f t="shared" si="20"/>
        <v>184566.45454730163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1182756.3467132656</v>
      </c>
      <c r="E32" s="522">
        <f>IF(+I14&lt;F31,I14,D32)</f>
        <v>40533.115581395352</v>
      </c>
      <c r="F32" s="523">
        <f t="shared" si="18"/>
        <v>1142223.2311318703</v>
      </c>
      <c r="G32" s="524">
        <f t="shared" si="19"/>
        <v>179713.57938256272</v>
      </c>
      <c r="H32" s="491">
        <f t="shared" si="20"/>
        <v>179713.57938256272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1142223.2311318703</v>
      </c>
      <c r="E33" s="522">
        <f>IF(+I14&lt;F32,I14,D33)</f>
        <v>40533.115581395352</v>
      </c>
      <c r="F33" s="523">
        <f t="shared" si="18"/>
        <v>1101690.115550475</v>
      </c>
      <c r="G33" s="524">
        <f t="shared" si="19"/>
        <v>174860.7042178238</v>
      </c>
      <c r="H33" s="491">
        <f t="shared" si="20"/>
        <v>174860.7042178238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1101690.115550475</v>
      </c>
      <c r="E34" s="522">
        <f>IF(+I14&lt;F33,I14,D34)</f>
        <v>40533.115581395352</v>
      </c>
      <c r="F34" s="523">
        <f t="shared" si="18"/>
        <v>1061156.9999690796</v>
      </c>
      <c r="G34" s="524">
        <f t="shared" si="19"/>
        <v>170007.82905308483</v>
      </c>
      <c r="H34" s="491">
        <f t="shared" si="20"/>
        <v>170007.82905308483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1061156.9999690796</v>
      </c>
      <c r="E35" s="522">
        <f>IF(+I14&lt;F34,I14,D35)</f>
        <v>40533.115581395352</v>
      </c>
      <c r="F35" s="523">
        <f t="shared" si="18"/>
        <v>1020623.8843876843</v>
      </c>
      <c r="G35" s="524">
        <f t="shared" si="19"/>
        <v>165154.95388834592</v>
      </c>
      <c r="H35" s="491">
        <f t="shared" si="20"/>
        <v>165154.95388834592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1020623.8843876843</v>
      </c>
      <c r="E36" s="522">
        <f>IF(+I14&lt;F35,I14,D36)</f>
        <v>40533.115581395352</v>
      </c>
      <c r="F36" s="523">
        <f t="shared" si="18"/>
        <v>980090.76880628895</v>
      </c>
      <c r="G36" s="524">
        <f t="shared" si="19"/>
        <v>160302.078723607</v>
      </c>
      <c r="H36" s="491">
        <f t="shared" si="20"/>
        <v>160302.078723607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980090.76880628895</v>
      </c>
      <c r="E37" s="522">
        <f>IF(+I14&lt;F36,I14,D37)</f>
        <v>40533.115581395352</v>
      </c>
      <c r="F37" s="523">
        <f t="shared" si="18"/>
        <v>939557.65322489361</v>
      </c>
      <c r="G37" s="524">
        <f t="shared" si="19"/>
        <v>155449.20355886809</v>
      </c>
      <c r="H37" s="491">
        <f t="shared" si="20"/>
        <v>155449.20355886809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939557.65322489361</v>
      </c>
      <c r="E38" s="522">
        <f>IF(+I14&lt;F37,I14,D38)</f>
        <v>40533.115581395352</v>
      </c>
      <c r="F38" s="523">
        <f t="shared" si="18"/>
        <v>899024.53764349828</v>
      </c>
      <c r="G38" s="524">
        <f t="shared" si="19"/>
        <v>150596.32839412914</v>
      </c>
      <c r="H38" s="491">
        <f t="shared" si="20"/>
        <v>150596.32839412914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899024.53764349828</v>
      </c>
      <c r="E39" s="522">
        <f>IF(+I14&lt;F38,I14,D39)</f>
        <v>40533.115581395352</v>
      </c>
      <c r="F39" s="523">
        <f t="shared" si="18"/>
        <v>858491.42206210294</v>
      </c>
      <c r="G39" s="524">
        <f t="shared" si="19"/>
        <v>145743.45322939023</v>
      </c>
      <c r="H39" s="491">
        <f t="shared" si="20"/>
        <v>145743.45322939023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858491.42206210294</v>
      </c>
      <c r="E40" s="522">
        <f>IF(+I14&lt;F39,I14,D40)</f>
        <v>40533.115581395352</v>
      </c>
      <c r="F40" s="523">
        <f t="shared" si="18"/>
        <v>817958.3064807076</v>
      </c>
      <c r="G40" s="524">
        <f t="shared" si="19"/>
        <v>140890.57806465129</v>
      </c>
      <c r="H40" s="491">
        <f t="shared" si="20"/>
        <v>140890.57806465129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817958.3064807076</v>
      </c>
      <c r="E41" s="522">
        <f>IF(+I14&lt;F40,I14,D41)</f>
        <v>40533.115581395352</v>
      </c>
      <c r="F41" s="523">
        <f t="shared" si="18"/>
        <v>777425.19089931226</v>
      </c>
      <c r="G41" s="524">
        <f t="shared" si="19"/>
        <v>136037.70289991237</v>
      </c>
      <c r="H41" s="491">
        <f t="shared" si="20"/>
        <v>136037.70289991237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777425.19089931226</v>
      </c>
      <c r="E42" s="522">
        <f>IF(+I14&lt;F41,I14,D42)</f>
        <v>40533.115581395352</v>
      </c>
      <c r="F42" s="523">
        <f t="shared" si="18"/>
        <v>736892.07531791693</v>
      </c>
      <c r="G42" s="524">
        <f t="shared" si="19"/>
        <v>131184.82773517346</v>
      </c>
      <c r="H42" s="491">
        <f t="shared" si="20"/>
        <v>131184.82773517346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736892.07531791693</v>
      </c>
      <c r="E43" s="522">
        <f>IF(+I14&lt;F42,I14,D43)</f>
        <v>40533.115581395352</v>
      </c>
      <c r="F43" s="523">
        <f t="shared" si="18"/>
        <v>696358.95973652159</v>
      </c>
      <c r="G43" s="524">
        <f t="shared" si="19"/>
        <v>126331.95257043453</v>
      </c>
      <c r="H43" s="491">
        <f t="shared" si="20"/>
        <v>126331.95257043453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696358.95973652159</v>
      </c>
      <c r="E44" s="522">
        <f>IF(+I14&lt;F43,I14,D44)</f>
        <v>40533.115581395352</v>
      </c>
      <c r="F44" s="523">
        <f t="shared" si="18"/>
        <v>655825.84415512625</v>
      </c>
      <c r="G44" s="524">
        <f t="shared" si="19"/>
        <v>121479.0774056956</v>
      </c>
      <c r="H44" s="491">
        <f t="shared" si="20"/>
        <v>121479.0774056956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655825.84415512625</v>
      </c>
      <c r="E45" s="522">
        <f>IF(+I14&lt;F44,I14,D45)</f>
        <v>40533.115581395352</v>
      </c>
      <c r="F45" s="523">
        <f t="shared" si="18"/>
        <v>615292.72857373091</v>
      </c>
      <c r="G45" s="524">
        <f t="shared" si="19"/>
        <v>116626.20224095667</v>
      </c>
      <c r="H45" s="491">
        <f t="shared" si="20"/>
        <v>116626.20224095667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615292.72857373091</v>
      </c>
      <c r="E46" s="522">
        <f>IF(+I14&lt;F45,I14,D46)</f>
        <v>40533.115581395352</v>
      </c>
      <c r="F46" s="523">
        <f t="shared" si="18"/>
        <v>574759.61299233558</v>
      </c>
      <c r="G46" s="524">
        <f t="shared" si="19"/>
        <v>111773.32707621774</v>
      </c>
      <c r="H46" s="491">
        <f t="shared" si="20"/>
        <v>111773.32707621774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574759.61299233558</v>
      </c>
      <c r="E47" s="522">
        <f>IF(+I14&lt;F46,I14,D47)</f>
        <v>40533.115581395352</v>
      </c>
      <c r="F47" s="523">
        <f t="shared" si="18"/>
        <v>534226.49741094024</v>
      </c>
      <c r="G47" s="524">
        <f t="shared" si="19"/>
        <v>106920.45191147881</v>
      </c>
      <c r="H47" s="491">
        <f t="shared" si="20"/>
        <v>106920.45191147881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534226.49741094024</v>
      </c>
      <c r="E48" s="522">
        <f>IF(+I14&lt;F47,I14,D48)</f>
        <v>40533.115581395352</v>
      </c>
      <c r="F48" s="523">
        <f t="shared" si="18"/>
        <v>493693.3818295449</v>
      </c>
      <c r="G48" s="524">
        <f t="shared" si="19"/>
        <v>102067.57674673988</v>
      </c>
      <c r="H48" s="491">
        <f t="shared" si="20"/>
        <v>102067.57674673988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493693.3818295449</v>
      </c>
      <c r="E49" s="522">
        <f>IF(+I14&lt;F48,I14,D49)</f>
        <v>40533.115581395352</v>
      </c>
      <c r="F49" s="523">
        <f t="shared" si="18"/>
        <v>453160.26624814956</v>
      </c>
      <c r="G49" s="524">
        <f t="shared" si="19"/>
        <v>97214.701582000969</v>
      </c>
      <c r="H49" s="491">
        <f t="shared" si="20"/>
        <v>97214.701582000969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453160.26624814956</v>
      </c>
      <c r="E50" s="522">
        <f>IF(+I14&lt;F49,I14,D50)</f>
        <v>40533.115581395352</v>
      </c>
      <c r="F50" s="523">
        <f t="shared" si="18"/>
        <v>412627.15066675423</v>
      </c>
      <c r="G50" s="524">
        <f t="shared" si="19"/>
        <v>92361.82641726204</v>
      </c>
      <c r="H50" s="491">
        <f t="shared" si="20"/>
        <v>92361.82641726204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412627.15066675423</v>
      </c>
      <c r="E51" s="522">
        <f>IF(+I14&lt;F50,I14,D51)</f>
        <v>40533.115581395352</v>
      </c>
      <c r="F51" s="523">
        <f t="shared" si="18"/>
        <v>372094.03508535889</v>
      </c>
      <c r="G51" s="524">
        <f t="shared" si="19"/>
        <v>87508.951252523111</v>
      </c>
      <c r="H51" s="491">
        <f t="shared" si="20"/>
        <v>87508.951252523111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372094.03508535889</v>
      </c>
      <c r="E52" s="522">
        <f>IF(+I14&lt;F51,I14,D52)</f>
        <v>40533.115581395352</v>
      </c>
      <c r="F52" s="523">
        <f t="shared" si="18"/>
        <v>331560.91950396355</v>
      </c>
      <c r="G52" s="524">
        <f t="shared" si="19"/>
        <v>82656.076087784197</v>
      </c>
      <c r="H52" s="491">
        <f t="shared" si="20"/>
        <v>82656.076087784197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331560.91950396355</v>
      </c>
      <c r="E53" s="522">
        <f>IF(+I14&lt;F52,I14,D53)</f>
        <v>40533.115581395352</v>
      </c>
      <c r="F53" s="523">
        <f t="shared" si="18"/>
        <v>291027.80392256822</v>
      </c>
      <c r="G53" s="524">
        <f t="shared" si="19"/>
        <v>77803.200923045253</v>
      </c>
      <c r="H53" s="491">
        <f t="shared" si="20"/>
        <v>77803.200923045253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291027.80392256822</v>
      </c>
      <c r="E54" s="522">
        <f>IF(+I14&lt;F53,I14,D54)</f>
        <v>40533.115581395352</v>
      </c>
      <c r="F54" s="523">
        <f t="shared" si="18"/>
        <v>250494.68834117288</v>
      </c>
      <c r="G54" s="524">
        <f t="shared" si="19"/>
        <v>72950.325758306339</v>
      </c>
      <c r="H54" s="491">
        <f t="shared" si="20"/>
        <v>72950.325758306339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250494.68834117288</v>
      </c>
      <c r="E55" s="522">
        <f>IF(+I14&lt;F54,I14,D55)</f>
        <v>40533.115581395352</v>
      </c>
      <c r="F55" s="523">
        <f t="shared" si="18"/>
        <v>209961.57275977754</v>
      </c>
      <c r="G55" s="524">
        <f t="shared" si="19"/>
        <v>68097.45059356741</v>
      </c>
      <c r="H55" s="491">
        <f t="shared" si="20"/>
        <v>68097.45059356741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209961.57275977754</v>
      </c>
      <c r="E56" s="522">
        <f>IF(+I14&lt;F55,I14,D56)</f>
        <v>40533.115581395352</v>
      </c>
      <c r="F56" s="523">
        <f t="shared" si="18"/>
        <v>169428.4571783822</v>
      </c>
      <c r="G56" s="524">
        <f t="shared" si="19"/>
        <v>63244.575428828481</v>
      </c>
      <c r="H56" s="491">
        <f t="shared" si="20"/>
        <v>63244.575428828481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169428.4571783822</v>
      </c>
      <c r="E57" s="522">
        <f>IF(+I14&lt;F56,I14,D57)</f>
        <v>40533.115581395352</v>
      </c>
      <c r="F57" s="523">
        <f t="shared" si="18"/>
        <v>128895.34159698685</v>
      </c>
      <c r="G57" s="524">
        <f t="shared" si="19"/>
        <v>58391.700264089559</v>
      </c>
      <c r="H57" s="491">
        <f t="shared" si="20"/>
        <v>58391.700264089559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128895.34159698685</v>
      </c>
      <c r="E58" s="522">
        <f>IF(+I14&lt;F57,I14,D58)</f>
        <v>40533.115581395352</v>
      </c>
      <c r="F58" s="523">
        <f t="shared" si="18"/>
        <v>88362.226015591499</v>
      </c>
      <c r="G58" s="524">
        <f t="shared" si="19"/>
        <v>53538.82509935063</v>
      </c>
      <c r="H58" s="491">
        <f t="shared" si="20"/>
        <v>53538.82509935063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88362.226015591499</v>
      </c>
      <c r="E59" s="522">
        <f>IF(+I14&lt;F58,I14,D59)</f>
        <v>40533.115581395352</v>
      </c>
      <c r="F59" s="523">
        <f t="shared" si="18"/>
        <v>47829.110434196147</v>
      </c>
      <c r="G59" s="524">
        <f t="shared" si="19"/>
        <v>48685.949934611701</v>
      </c>
      <c r="H59" s="491">
        <f t="shared" si="20"/>
        <v>48685.949934611701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47829.110434196147</v>
      </c>
      <c r="E60" s="522">
        <f>IF(+I14&lt;F59,I14,D60)</f>
        <v>40533.115581395352</v>
      </c>
      <c r="F60" s="523">
        <f t="shared" si="18"/>
        <v>7295.9948528007953</v>
      </c>
      <c r="G60" s="524">
        <f t="shared" si="19"/>
        <v>43833.074769872779</v>
      </c>
      <c r="H60" s="491">
        <f t="shared" si="20"/>
        <v>43833.074769872779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7295.9948528007953</v>
      </c>
      <c r="E61" s="522">
        <f>IF(+I14&lt;F60,I14,D61)</f>
        <v>7295.9948528007953</v>
      </c>
      <c r="F61" s="523">
        <f t="shared" si="18"/>
        <v>0</v>
      </c>
      <c r="G61" s="526">
        <f t="shared" si="19"/>
        <v>7732.7556558547749</v>
      </c>
      <c r="H61" s="491">
        <f t="shared" si="20"/>
        <v>7732.7556558547749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1742923.9700000002</v>
      </c>
      <c r="F73" s="375"/>
      <c r="G73" s="375">
        <f>SUM(G17:G72)</f>
        <v>6237698.7937447764</v>
      </c>
      <c r="H73" s="375">
        <f>SUM(H17:H72)</f>
        <v>6237698.7937447764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239500.55805520574</v>
      </c>
      <c r="N87" s="546">
        <f>IF(J92&lt;D11,0,VLOOKUP(J92,C17:O72,11))</f>
        <v>239500.55805520574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231700.94959910237</v>
      </c>
      <c r="N88" s="550">
        <f>IF(J92&lt;D11,0,VLOOKUP(J92,C99:P154,7))</f>
        <v>231700.94959910237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-7799.608456103364</v>
      </c>
      <c r="N89" s="555">
        <f>+N88-N87</f>
        <v>-7799.608456103364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39611.909090909088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21">+I99-H99</f>
        <v>0</v>
      </c>
      <c r="K99" s="514"/>
      <c r="L99" s="512">
        <f>+H99</f>
        <v>89217.130203738969</v>
      </c>
      <c r="M99" s="513">
        <f t="shared" ref="M99:M101" si="22">IF(L99&lt;&gt;0,+H99-L99,0)</f>
        <v>0</v>
      </c>
      <c r="N99" s="512">
        <f>+I99</f>
        <v>89217.130203738969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21"/>
        <v>0</v>
      </c>
      <c r="K100" s="514"/>
      <c r="L100" s="655">
        <f>+H100</f>
        <v>224927.31036056377</v>
      </c>
      <c r="M100" s="514">
        <f t="shared" si="22"/>
        <v>0</v>
      </c>
      <c r="N100" s="655">
        <f>+I100</f>
        <v>224927.31036056377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21"/>
        <v>0</v>
      </c>
      <c r="K101" s="514"/>
      <c r="L101" s="655">
        <f>+H101</f>
        <v>222398.8425566837</v>
      </c>
      <c r="M101" s="514">
        <f t="shared" si="22"/>
        <v>0</v>
      </c>
      <c r="N101" s="655">
        <f>+I101</f>
        <v>222398.8425566837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2021</v>
      </c>
      <c r="D102" s="629">
        <v>1660892.6932447397</v>
      </c>
      <c r="E102" s="630">
        <v>42510.341463414632</v>
      </c>
      <c r="F102" s="631">
        <v>1618382.3517813249</v>
      </c>
      <c r="G102" s="631">
        <v>1639637.5225130324</v>
      </c>
      <c r="H102" s="633">
        <v>228632.52636165477</v>
      </c>
      <c r="I102" s="634">
        <v>228632.52636165477</v>
      </c>
      <c r="J102" s="514">
        <f t="shared" si="21"/>
        <v>0</v>
      </c>
      <c r="K102" s="514"/>
      <c r="L102" s="655">
        <f>+H102</f>
        <v>228632.52636165477</v>
      </c>
      <c r="M102" s="514">
        <f t="shared" ref="M102" si="26">IF(L102&lt;&gt;0,+H102-L102,0)</f>
        <v>0</v>
      </c>
      <c r="N102" s="655">
        <f>+I102</f>
        <v>228632.52636165477</v>
      </c>
      <c r="O102" s="514">
        <f t="shared" ref="O102" si="27">IF(N102&lt;&gt;0,+I102-N102,0)</f>
        <v>0</v>
      </c>
      <c r="P102" s="514">
        <f t="shared" ref="P102" si="28">+O102-M102</f>
        <v>0</v>
      </c>
    </row>
    <row r="103" spans="1:16" ht="13">
      <c r="B103" s="195" t="str">
        <f t="shared" si="25"/>
        <v/>
      </c>
      <c r="C103" s="669">
        <f>IF(D93="","-",+C102+1)</f>
        <v>2022</v>
      </c>
      <c r="D103" s="374">
        <v>1618382.3517813249</v>
      </c>
      <c r="E103" s="522">
        <v>41498.190476190473</v>
      </c>
      <c r="F103" s="523">
        <v>1576884.1613051344</v>
      </c>
      <c r="G103" s="523">
        <v>1597633.2565432298</v>
      </c>
      <c r="H103" s="526">
        <v>229152.7467625812</v>
      </c>
      <c r="I103" s="577">
        <v>229152.7467625812</v>
      </c>
      <c r="J103" s="514">
        <f t="shared" si="21"/>
        <v>0</v>
      </c>
      <c r="K103" s="514"/>
      <c r="L103" s="525"/>
      <c r="M103" s="514">
        <f t="shared" ref="M103:M130" si="29">IF(L103&lt;&gt;0,+H103-L103,0)</f>
        <v>0</v>
      </c>
      <c r="N103" s="525"/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2023</v>
      </c>
      <c r="D104" s="374">
        <f>IF(F103+SUM(E$99:E103)=D$92,F103,D$92-SUM(E$99:E103))</f>
        <v>1576884.1613051344</v>
      </c>
      <c r="E104" s="522">
        <f>IF(+J96&lt;F103,J96,D104)</f>
        <v>39611.909090909088</v>
      </c>
      <c r="F104" s="523">
        <f t="shared" ref="F104:F154" si="30">+D104-E104</f>
        <v>1537272.2522142252</v>
      </c>
      <c r="G104" s="523">
        <f t="shared" ref="G104:G154" si="31">+(F104+D104)/2</f>
        <v>1557078.2067596798</v>
      </c>
      <c r="H104" s="526">
        <f t="shared" ref="H104:H154" si="32">+J$94*G104+E104</f>
        <v>231700.94959910237</v>
      </c>
      <c r="I104" s="577">
        <f t="shared" ref="I104:I154" si="33">+J$95*G104+E104</f>
        <v>231700.94959910237</v>
      </c>
      <c r="J104" s="514">
        <f t="shared" si="21"/>
        <v>0</v>
      </c>
      <c r="K104" s="514"/>
      <c r="L104" s="525"/>
      <c r="M104" s="514">
        <f t="shared" si="29"/>
        <v>0</v>
      </c>
      <c r="N104" s="525"/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2024</v>
      </c>
      <c r="D105" s="374">
        <f>IF(F104+SUM(E$99:E104)=D$92,F104,D$92-SUM(E$99:E104))</f>
        <v>1537272.2522142252</v>
      </c>
      <c r="E105" s="522">
        <f>IF(+J96&lt;F104,J96,D105)</f>
        <v>39611.909090909088</v>
      </c>
      <c r="F105" s="523">
        <f t="shared" si="30"/>
        <v>1497660.3431233161</v>
      </c>
      <c r="G105" s="523">
        <f t="shared" si="31"/>
        <v>1517466.2976687707</v>
      </c>
      <c r="H105" s="526">
        <f t="shared" si="32"/>
        <v>226814.22420731548</v>
      </c>
      <c r="I105" s="577">
        <f t="shared" si="33"/>
        <v>226814.22420731548</v>
      </c>
      <c r="J105" s="514">
        <f t="shared" si="21"/>
        <v>0</v>
      </c>
      <c r="K105" s="514"/>
      <c r="L105" s="525"/>
      <c r="M105" s="514">
        <f t="shared" si="29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2025</v>
      </c>
      <c r="D106" s="374">
        <f>IF(F105+SUM(E$99:E105)=D$92,F105,D$92-SUM(E$99:E105))</f>
        <v>1497660.3431233161</v>
      </c>
      <c r="E106" s="522">
        <f>IF(+J96&lt;F105,J96,D106)</f>
        <v>39611.909090909088</v>
      </c>
      <c r="F106" s="523">
        <f t="shared" si="30"/>
        <v>1458048.4340324069</v>
      </c>
      <c r="G106" s="523">
        <f t="shared" si="31"/>
        <v>1477854.3885778615</v>
      </c>
      <c r="H106" s="526">
        <f t="shared" si="32"/>
        <v>221927.49881552858</v>
      </c>
      <c r="I106" s="577">
        <f t="shared" si="33"/>
        <v>221927.49881552858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2026</v>
      </c>
      <c r="D107" s="374">
        <f>IF(F106+SUM(E$99:E106)=D$92,F106,D$92-SUM(E$99:E106))</f>
        <v>1458048.4340324069</v>
      </c>
      <c r="E107" s="522">
        <f>IF(+J96&lt;F106,J96,D107)</f>
        <v>39611.909090909088</v>
      </c>
      <c r="F107" s="523">
        <f t="shared" si="30"/>
        <v>1418436.5249414977</v>
      </c>
      <c r="G107" s="523">
        <f t="shared" si="31"/>
        <v>1438242.4794869523</v>
      </c>
      <c r="H107" s="526">
        <f t="shared" si="32"/>
        <v>217040.77342374169</v>
      </c>
      <c r="I107" s="577">
        <f t="shared" si="33"/>
        <v>217040.77342374169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2027</v>
      </c>
      <c r="D108" s="374">
        <f>IF(F107+SUM(E$99:E107)=D$92,F107,D$92-SUM(E$99:E107))</f>
        <v>1418436.5249414977</v>
      </c>
      <c r="E108" s="522">
        <f>IF(+J96&lt;F107,J96,D108)</f>
        <v>39611.909090909088</v>
      </c>
      <c r="F108" s="523">
        <f t="shared" si="30"/>
        <v>1378824.6158505885</v>
      </c>
      <c r="G108" s="523">
        <f t="shared" si="31"/>
        <v>1398630.5703960431</v>
      </c>
      <c r="H108" s="526">
        <f t="shared" si="32"/>
        <v>212154.04803195482</v>
      </c>
      <c r="I108" s="577">
        <f t="shared" si="33"/>
        <v>212154.04803195482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2028</v>
      </c>
      <c r="D109" s="374">
        <f>IF(F108+SUM(E$99:E108)=D$92,F108,D$92-SUM(E$99:E108))</f>
        <v>1378824.6158505885</v>
      </c>
      <c r="E109" s="522">
        <f>IF(+J96&lt;F108,J96,D109)</f>
        <v>39611.909090909088</v>
      </c>
      <c r="F109" s="523">
        <f t="shared" si="30"/>
        <v>1339212.7067596794</v>
      </c>
      <c r="G109" s="523">
        <f t="shared" si="31"/>
        <v>1359018.661305134</v>
      </c>
      <c r="H109" s="526">
        <f t="shared" si="32"/>
        <v>207267.32264016793</v>
      </c>
      <c r="I109" s="577">
        <f t="shared" si="33"/>
        <v>207267.32264016793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2029</v>
      </c>
      <c r="D110" s="374">
        <f>IF(F109+SUM(E$99:E109)=D$92,F109,D$92-SUM(E$99:E109))</f>
        <v>1339212.7067596794</v>
      </c>
      <c r="E110" s="522">
        <f>IF(+J96&lt;F109,J96,D110)</f>
        <v>39611.909090909088</v>
      </c>
      <c r="F110" s="523">
        <f t="shared" si="30"/>
        <v>1299600.7976687702</v>
      </c>
      <c r="G110" s="523">
        <f t="shared" si="31"/>
        <v>1319406.7522142248</v>
      </c>
      <c r="H110" s="526">
        <f t="shared" si="32"/>
        <v>202380.59724838103</v>
      </c>
      <c r="I110" s="577">
        <f t="shared" si="33"/>
        <v>202380.59724838103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2030</v>
      </c>
      <c r="D111" s="374">
        <f>IF(F110+SUM(E$99:E110)=D$92,F110,D$92-SUM(E$99:E110))</f>
        <v>1299600.7976687702</v>
      </c>
      <c r="E111" s="522">
        <f>IF(+J96&lt;F110,J96,D111)</f>
        <v>39611.909090909088</v>
      </c>
      <c r="F111" s="523">
        <f t="shared" si="30"/>
        <v>1259988.888577861</v>
      </c>
      <c r="G111" s="523">
        <f t="shared" si="31"/>
        <v>1279794.8431233156</v>
      </c>
      <c r="H111" s="526">
        <f t="shared" si="32"/>
        <v>197493.87185659414</v>
      </c>
      <c r="I111" s="577">
        <f t="shared" si="33"/>
        <v>197493.87185659414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2031</v>
      </c>
      <c r="D112" s="374">
        <f>IF(F111+SUM(E$99:E111)=D$92,F111,D$92-SUM(E$99:E111))</f>
        <v>1259988.888577861</v>
      </c>
      <c r="E112" s="522">
        <f>IF(+J96&lt;F111,J96,D112)</f>
        <v>39611.909090909088</v>
      </c>
      <c r="F112" s="523">
        <f t="shared" si="30"/>
        <v>1220376.9794869518</v>
      </c>
      <c r="G112" s="523">
        <f t="shared" si="31"/>
        <v>1240182.9340324064</v>
      </c>
      <c r="H112" s="526">
        <f t="shared" si="32"/>
        <v>192607.14646480724</v>
      </c>
      <c r="I112" s="577">
        <f t="shared" si="33"/>
        <v>192607.14646480724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2032</v>
      </c>
      <c r="D113" s="374">
        <f>IF(F112+SUM(E$99:E112)=D$92,F112,D$92-SUM(E$99:E112))</f>
        <v>1220376.9794869518</v>
      </c>
      <c r="E113" s="522">
        <f>IF(+J96&lt;F112,J96,D113)</f>
        <v>39611.909090909088</v>
      </c>
      <c r="F113" s="523">
        <f t="shared" si="30"/>
        <v>1180765.0703960427</v>
      </c>
      <c r="G113" s="523">
        <f t="shared" si="31"/>
        <v>1200571.0249414972</v>
      </c>
      <c r="H113" s="526">
        <f t="shared" si="32"/>
        <v>187720.42107302038</v>
      </c>
      <c r="I113" s="577">
        <f t="shared" si="33"/>
        <v>187720.42107302038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2033</v>
      </c>
      <c r="D114" s="374">
        <f>IF(F113+SUM(E$99:E113)=D$92,F113,D$92-SUM(E$99:E113))</f>
        <v>1180765.0703960427</v>
      </c>
      <c r="E114" s="522">
        <f>IF(+J96&lt;F113,J96,D114)</f>
        <v>39611.909090909088</v>
      </c>
      <c r="F114" s="523">
        <f t="shared" si="30"/>
        <v>1141153.1613051335</v>
      </c>
      <c r="G114" s="523">
        <f t="shared" si="31"/>
        <v>1160959.1158505881</v>
      </c>
      <c r="H114" s="526">
        <f t="shared" si="32"/>
        <v>182833.69568123348</v>
      </c>
      <c r="I114" s="577">
        <f t="shared" si="33"/>
        <v>182833.69568123348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2034</v>
      </c>
      <c r="D115" s="374">
        <f>IF(F114+SUM(E$99:E114)=D$92,F114,D$92-SUM(E$99:E114))</f>
        <v>1141153.1613051335</v>
      </c>
      <c r="E115" s="522">
        <f>IF(+J96&lt;F114,J96,D115)</f>
        <v>39611.909090909088</v>
      </c>
      <c r="F115" s="523">
        <f t="shared" si="30"/>
        <v>1101541.2522142243</v>
      </c>
      <c r="G115" s="523">
        <f t="shared" si="31"/>
        <v>1121347.2067596789</v>
      </c>
      <c r="H115" s="526">
        <f t="shared" si="32"/>
        <v>177946.97028944659</v>
      </c>
      <c r="I115" s="577">
        <f t="shared" si="33"/>
        <v>177946.97028944659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2035</v>
      </c>
      <c r="D116" s="374">
        <f>IF(F115+SUM(E$99:E115)=D$92,F115,D$92-SUM(E$99:E115))</f>
        <v>1101541.2522142243</v>
      </c>
      <c r="E116" s="522">
        <f>IF(+J96&lt;F115,J96,D116)</f>
        <v>39611.909090909088</v>
      </c>
      <c r="F116" s="523">
        <f t="shared" si="30"/>
        <v>1061929.3431233151</v>
      </c>
      <c r="G116" s="523">
        <f t="shared" si="31"/>
        <v>1081735.2976687697</v>
      </c>
      <c r="H116" s="526">
        <f t="shared" si="32"/>
        <v>173060.24489765969</v>
      </c>
      <c r="I116" s="577">
        <f t="shared" si="33"/>
        <v>173060.24489765969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2036</v>
      </c>
      <c r="D117" s="374">
        <f>IF(F116+SUM(E$99:E116)=D$92,F116,D$92-SUM(E$99:E116))</f>
        <v>1061929.3431233151</v>
      </c>
      <c r="E117" s="522">
        <f>IF(+J96&lt;F116,J96,D117)</f>
        <v>39611.909090909088</v>
      </c>
      <c r="F117" s="523">
        <f t="shared" si="30"/>
        <v>1022317.4340324061</v>
      </c>
      <c r="G117" s="523">
        <f t="shared" si="31"/>
        <v>1042123.3885778605</v>
      </c>
      <c r="H117" s="526">
        <f t="shared" si="32"/>
        <v>168173.5195058728</v>
      </c>
      <c r="I117" s="577">
        <f t="shared" si="33"/>
        <v>168173.5195058728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2037</v>
      </c>
      <c r="D118" s="374">
        <f>IF(F117+SUM(E$99:E117)=D$92,F117,D$92-SUM(E$99:E117))</f>
        <v>1022317.4340324061</v>
      </c>
      <c r="E118" s="522">
        <f>IF(+J96&lt;F117,J96,D118)</f>
        <v>39611.909090909088</v>
      </c>
      <c r="F118" s="523">
        <f t="shared" si="30"/>
        <v>982705.52494149702</v>
      </c>
      <c r="G118" s="523">
        <f t="shared" si="31"/>
        <v>1002511.4794869516</v>
      </c>
      <c r="H118" s="526">
        <f t="shared" si="32"/>
        <v>163286.79411408596</v>
      </c>
      <c r="I118" s="577">
        <f t="shared" si="33"/>
        <v>163286.79411408596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2038</v>
      </c>
      <c r="D119" s="374">
        <f>IF(F118+SUM(E$99:E118)=D$92,F118,D$92-SUM(E$99:E118))</f>
        <v>982705.52494149702</v>
      </c>
      <c r="E119" s="522">
        <f>IF(+J96&lt;F118,J96,D119)</f>
        <v>39611.909090909088</v>
      </c>
      <c r="F119" s="523">
        <f t="shared" si="30"/>
        <v>943093.61585058796</v>
      </c>
      <c r="G119" s="523">
        <f t="shared" si="31"/>
        <v>962899.57039604243</v>
      </c>
      <c r="H119" s="526">
        <f t="shared" si="32"/>
        <v>158400.06872229907</v>
      </c>
      <c r="I119" s="577">
        <f t="shared" si="33"/>
        <v>158400.06872229907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2039</v>
      </c>
      <c r="D120" s="374">
        <f>IF(F119+SUM(E$99:E119)=D$92,F119,D$92-SUM(E$99:E119))</f>
        <v>943093.61585058796</v>
      </c>
      <c r="E120" s="522">
        <f>IF(+J96&lt;F119,J96,D120)</f>
        <v>39611.909090909088</v>
      </c>
      <c r="F120" s="523">
        <f t="shared" si="30"/>
        <v>903481.7067596789</v>
      </c>
      <c r="G120" s="523">
        <f t="shared" si="31"/>
        <v>923287.66130513349</v>
      </c>
      <c r="H120" s="526">
        <f t="shared" si="32"/>
        <v>153513.3433305122</v>
      </c>
      <c r="I120" s="577">
        <f t="shared" si="33"/>
        <v>153513.3433305122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2040</v>
      </c>
      <c r="D121" s="374">
        <f>IF(F120+SUM(E$99:E120)=D$92,F120,D$92-SUM(E$99:E120))</f>
        <v>903481.7067596789</v>
      </c>
      <c r="E121" s="522">
        <f>IF(+J96&lt;F120,J96,D121)</f>
        <v>39611.909090909088</v>
      </c>
      <c r="F121" s="523">
        <f t="shared" si="30"/>
        <v>863869.79766876984</v>
      </c>
      <c r="G121" s="523">
        <f t="shared" si="31"/>
        <v>883675.75221422431</v>
      </c>
      <c r="H121" s="526">
        <f t="shared" si="32"/>
        <v>148626.61793872534</v>
      </c>
      <c r="I121" s="577">
        <f t="shared" si="33"/>
        <v>148626.61793872534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2041</v>
      </c>
      <c r="D122" s="374">
        <f>IF(F121+SUM(E$99:E121)=D$92,F121,D$92-SUM(E$99:E121))</f>
        <v>863869.79766876984</v>
      </c>
      <c r="E122" s="522">
        <f>IF(+J96&lt;F121,J96,D122)</f>
        <v>39611.909090909088</v>
      </c>
      <c r="F122" s="523">
        <f t="shared" si="30"/>
        <v>824257.88857786078</v>
      </c>
      <c r="G122" s="523">
        <f t="shared" si="31"/>
        <v>844063.84312331537</v>
      </c>
      <c r="H122" s="526">
        <f t="shared" si="32"/>
        <v>143739.89254693844</v>
      </c>
      <c r="I122" s="577">
        <f t="shared" si="33"/>
        <v>143739.89254693844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2042</v>
      </c>
      <c r="D123" s="374">
        <f>IF(F122+SUM(E$99:E122)=D$92,F122,D$92-SUM(E$99:E122))</f>
        <v>824257.88857786078</v>
      </c>
      <c r="E123" s="522">
        <f>IF(+J96&lt;F122,J96,D123)</f>
        <v>39611.909090909088</v>
      </c>
      <c r="F123" s="523">
        <f t="shared" si="30"/>
        <v>784645.97948695172</v>
      </c>
      <c r="G123" s="523">
        <f t="shared" si="31"/>
        <v>804451.93403240619</v>
      </c>
      <c r="H123" s="526">
        <f t="shared" si="32"/>
        <v>138853.16715515158</v>
      </c>
      <c r="I123" s="577">
        <f t="shared" si="33"/>
        <v>138853.16715515158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2043</v>
      </c>
      <c r="D124" s="374">
        <f>IF(F123+SUM(E$99:E123)=D$92,F123,D$92-SUM(E$99:E123))</f>
        <v>784645.97948695172</v>
      </c>
      <c r="E124" s="522">
        <f>IF(+J96&lt;F123,J96,D124)</f>
        <v>39611.909090909088</v>
      </c>
      <c r="F124" s="523">
        <f t="shared" si="30"/>
        <v>745034.07039604266</v>
      </c>
      <c r="G124" s="523">
        <f t="shared" si="31"/>
        <v>764840.02494149725</v>
      </c>
      <c r="H124" s="526">
        <f t="shared" si="32"/>
        <v>133966.44176336471</v>
      </c>
      <c r="I124" s="577">
        <f t="shared" si="33"/>
        <v>133966.44176336471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2044</v>
      </c>
      <c r="D125" s="374">
        <f>IF(F124+SUM(E$99:E124)=D$92,F124,D$92-SUM(E$99:E124))</f>
        <v>745034.07039604266</v>
      </c>
      <c r="E125" s="522">
        <f>IF(+J96&lt;F124,J96,D125)</f>
        <v>39611.909090909088</v>
      </c>
      <c r="F125" s="523">
        <f t="shared" si="30"/>
        <v>705422.1613051336</v>
      </c>
      <c r="G125" s="523">
        <f t="shared" si="31"/>
        <v>725228.11585058807</v>
      </c>
      <c r="H125" s="526">
        <f t="shared" si="32"/>
        <v>129079.71637157782</v>
      </c>
      <c r="I125" s="577">
        <f t="shared" si="33"/>
        <v>129079.71637157782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2045</v>
      </c>
      <c r="D126" s="374">
        <f>IF(F125+SUM(E$99:E125)=D$92,F125,D$92-SUM(E$99:E125))</f>
        <v>705422.1613051336</v>
      </c>
      <c r="E126" s="522">
        <f>IF(+J96&lt;F125,J96,D126)</f>
        <v>39611.909090909088</v>
      </c>
      <c r="F126" s="523">
        <f t="shared" si="30"/>
        <v>665810.25221422454</v>
      </c>
      <c r="G126" s="523">
        <f t="shared" si="31"/>
        <v>685616.20675967913</v>
      </c>
      <c r="H126" s="526">
        <f t="shared" si="32"/>
        <v>124192.99097979096</v>
      </c>
      <c r="I126" s="577">
        <f t="shared" si="33"/>
        <v>124192.99097979096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2046</v>
      </c>
      <c r="D127" s="374">
        <f>IF(F126+SUM(E$99:E126)=D$92,F126,D$92-SUM(E$99:E126))</f>
        <v>665810.25221422454</v>
      </c>
      <c r="E127" s="522">
        <f>IF(+J96&lt;F126,J96,D127)</f>
        <v>39611.909090909088</v>
      </c>
      <c r="F127" s="523">
        <f t="shared" si="30"/>
        <v>626198.34312331548</v>
      </c>
      <c r="G127" s="523">
        <f t="shared" si="31"/>
        <v>646004.29766876996</v>
      </c>
      <c r="H127" s="526">
        <f t="shared" si="32"/>
        <v>119306.26558800407</v>
      </c>
      <c r="I127" s="577">
        <f t="shared" si="33"/>
        <v>119306.26558800407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2047</v>
      </c>
      <c r="D128" s="374">
        <f>IF(F127+SUM(E$99:E127)=D$92,F127,D$92-SUM(E$99:E127))</f>
        <v>626198.34312331548</v>
      </c>
      <c r="E128" s="522">
        <f>IF(+J96&lt;F127,J96,D128)</f>
        <v>39611.909090909088</v>
      </c>
      <c r="F128" s="523">
        <f t="shared" si="30"/>
        <v>586586.43403240643</v>
      </c>
      <c r="G128" s="523">
        <f t="shared" si="31"/>
        <v>606392.38857786101</v>
      </c>
      <c r="H128" s="526">
        <f t="shared" si="32"/>
        <v>114419.54019621722</v>
      </c>
      <c r="I128" s="577">
        <f t="shared" si="33"/>
        <v>114419.54019621722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2048</v>
      </c>
      <c r="D129" s="374">
        <f>IF(F128+SUM(E$99:E128)=D$92,F128,D$92-SUM(E$99:E128))</f>
        <v>586586.43403240643</v>
      </c>
      <c r="E129" s="522">
        <f>IF(+J96&lt;F128,J96,D129)</f>
        <v>39611.909090909088</v>
      </c>
      <c r="F129" s="523">
        <f t="shared" si="30"/>
        <v>546974.52494149737</v>
      </c>
      <c r="G129" s="523">
        <f t="shared" si="31"/>
        <v>566780.47948695184</v>
      </c>
      <c r="H129" s="526">
        <f t="shared" si="32"/>
        <v>109532.81480443032</v>
      </c>
      <c r="I129" s="577">
        <f t="shared" si="33"/>
        <v>109532.81480443032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2049</v>
      </c>
      <c r="D130" s="374">
        <f>IF(F129+SUM(E$99:E129)=D$92,F129,D$92-SUM(E$99:E129))</f>
        <v>546974.52494149737</v>
      </c>
      <c r="E130" s="522">
        <f>IF(+J96&lt;F129,J96,D130)</f>
        <v>39611.909090909088</v>
      </c>
      <c r="F130" s="523">
        <f t="shared" si="30"/>
        <v>507362.61585058831</v>
      </c>
      <c r="G130" s="523">
        <f t="shared" si="31"/>
        <v>527168.57039604289</v>
      </c>
      <c r="H130" s="526">
        <f t="shared" si="32"/>
        <v>104646.08941264346</v>
      </c>
      <c r="I130" s="577">
        <f t="shared" si="33"/>
        <v>104646.08941264346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2050</v>
      </c>
      <c r="D131" s="374">
        <f>IF(F130+SUM(E$99:E130)=D$92,F130,D$92-SUM(E$99:E130))</f>
        <v>507362.61585058831</v>
      </c>
      <c r="E131" s="522">
        <f>IF(+J96&lt;F130,J96,D131)</f>
        <v>39611.909090909088</v>
      </c>
      <c r="F131" s="523">
        <f t="shared" si="30"/>
        <v>467750.70675967925</v>
      </c>
      <c r="G131" s="523">
        <f t="shared" si="31"/>
        <v>487556.66130513378</v>
      </c>
      <c r="H131" s="526">
        <f t="shared" si="32"/>
        <v>99759.364020856592</v>
      </c>
      <c r="I131" s="577">
        <f t="shared" si="33"/>
        <v>99759.364020856592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5"/>
        <v/>
      </c>
      <c r="C132" s="507">
        <f>IF(D93="","-",+C131+1)</f>
        <v>2051</v>
      </c>
      <c r="D132" s="374">
        <f>IF(F131+SUM(E$99:E131)=D$92,F131,D$92-SUM(E$99:E131))</f>
        <v>467750.70675967925</v>
      </c>
      <c r="E132" s="522">
        <f>IF(+J96&lt;F131,J96,D132)</f>
        <v>39611.909090909088</v>
      </c>
      <c r="F132" s="523">
        <f t="shared" si="30"/>
        <v>428138.79766877019</v>
      </c>
      <c r="G132" s="523">
        <f t="shared" si="31"/>
        <v>447944.75221422472</v>
      </c>
      <c r="H132" s="526">
        <f t="shared" si="32"/>
        <v>94872.638629069712</v>
      </c>
      <c r="I132" s="577">
        <f t="shared" si="33"/>
        <v>94872.638629069712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5"/>
        <v/>
      </c>
      <c r="C133" s="507">
        <f>IF(D93="","-",+C132+1)</f>
        <v>2052</v>
      </c>
      <c r="D133" s="374">
        <f>IF(F132+SUM(E$99:E132)=D$92,F132,D$92-SUM(E$99:E132))</f>
        <v>428138.79766877019</v>
      </c>
      <c r="E133" s="522">
        <f>IF(+J96&lt;F132,J96,D133)</f>
        <v>39611.909090909088</v>
      </c>
      <c r="F133" s="523">
        <f t="shared" si="30"/>
        <v>388526.88857786113</v>
      </c>
      <c r="G133" s="523">
        <f t="shared" si="31"/>
        <v>408332.84312331566</v>
      </c>
      <c r="H133" s="526">
        <f t="shared" si="32"/>
        <v>89985.913237282832</v>
      </c>
      <c r="I133" s="577">
        <f t="shared" si="33"/>
        <v>89985.913237282832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5"/>
        <v/>
      </c>
      <c r="C134" s="507">
        <f>IF(D93="","-",+C133+1)</f>
        <v>2053</v>
      </c>
      <c r="D134" s="374">
        <f>IF(F133+SUM(E$99:E133)=D$92,F133,D$92-SUM(E$99:E133))</f>
        <v>388526.88857786113</v>
      </c>
      <c r="E134" s="522">
        <f>IF(+J96&lt;F133,J96,D134)</f>
        <v>39611.909090909088</v>
      </c>
      <c r="F134" s="523">
        <f t="shared" si="30"/>
        <v>348914.97948695207</v>
      </c>
      <c r="G134" s="523">
        <f t="shared" si="31"/>
        <v>368720.9340324066</v>
      </c>
      <c r="H134" s="526">
        <f t="shared" si="32"/>
        <v>85099.187845495966</v>
      </c>
      <c r="I134" s="577">
        <f t="shared" si="33"/>
        <v>85099.187845495966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5"/>
        <v/>
      </c>
      <c r="C135" s="507">
        <f>IF(D93="","-",+C134+1)</f>
        <v>2054</v>
      </c>
      <c r="D135" s="374">
        <f>IF(F134+SUM(E$99:E134)=D$92,F134,D$92-SUM(E$99:E134))</f>
        <v>348914.97948695207</v>
      </c>
      <c r="E135" s="522">
        <f>IF(+J96&lt;F134,J96,D135)</f>
        <v>39611.909090909088</v>
      </c>
      <c r="F135" s="523">
        <f t="shared" si="30"/>
        <v>309303.07039604301</v>
      </c>
      <c r="G135" s="523">
        <f t="shared" si="31"/>
        <v>329109.02494149754</v>
      </c>
      <c r="H135" s="526">
        <f t="shared" si="32"/>
        <v>80212.462453709086</v>
      </c>
      <c r="I135" s="577">
        <f t="shared" si="33"/>
        <v>80212.462453709086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5"/>
        <v/>
      </c>
      <c r="C136" s="507">
        <f>IF(D93="","-",+C135+1)</f>
        <v>2055</v>
      </c>
      <c r="D136" s="374">
        <f>IF(F135+SUM(E$99:E135)=D$92,F135,D$92-SUM(E$99:E135))</f>
        <v>309303.07039604301</v>
      </c>
      <c r="E136" s="522">
        <f>IF(+J96&lt;F135,J96,D136)</f>
        <v>39611.909090909088</v>
      </c>
      <c r="F136" s="523">
        <f t="shared" si="30"/>
        <v>269691.16130513395</v>
      </c>
      <c r="G136" s="523">
        <f t="shared" si="31"/>
        <v>289497.11585058848</v>
      </c>
      <c r="H136" s="526">
        <f t="shared" si="32"/>
        <v>75325.737061922206</v>
      </c>
      <c r="I136" s="577">
        <f t="shared" si="33"/>
        <v>75325.737061922206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5"/>
        <v/>
      </c>
      <c r="C137" s="507">
        <f>IF(D93="","-",+C136+1)</f>
        <v>2056</v>
      </c>
      <c r="D137" s="374">
        <f>IF(F136+SUM(E$99:E136)=D$92,F136,D$92-SUM(E$99:E136))</f>
        <v>269691.16130513395</v>
      </c>
      <c r="E137" s="522">
        <f>IF(+J96&lt;F136,J96,D137)</f>
        <v>39611.909090909088</v>
      </c>
      <c r="F137" s="523">
        <f t="shared" si="30"/>
        <v>230079.25221422486</v>
      </c>
      <c r="G137" s="523">
        <f t="shared" si="31"/>
        <v>249885.20675967942</v>
      </c>
      <c r="H137" s="526">
        <f t="shared" si="32"/>
        <v>70439.01167013534</v>
      </c>
      <c r="I137" s="577">
        <f t="shared" si="33"/>
        <v>70439.01167013534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5"/>
        <v/>
      </c>
      <c r="C138" s="507">
        <f>IF(D93="","-",+C137+1)</f>
        <v>2057</v>
      </c>
      <c r="D138" s="374">
        <f>IF(F137+SUM(E$99:E137)=D$92,F137,D$92-SUM(E$99:E137))</f>
        <v>230079.25221422486</v>
      </c>
      <c r="E138" s="522">
        <f>IF(+J96&lt;F137,J96,D138)</f>
        <v>39611.909090909088</v>
      </c>
      <c r="F138" s="523">
        <f t="shared" si="30"/>
        <v>190467.34312331578</v>
      </c>
      <c r="G138" s="523">
        <f t="shared" si="31"/>
        <v>210273.2976687703</v>
      </c>
      <c r="H138" s="526">
        <f t="shared" si="32"/>
        <v>65552.28627834846</v>
      </c>
      <c r="I138" s="577">
        <f t="shared" si="33"/>
        <v>65552.28627834846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5"/>
        <v/>
      </c>
      <c r="C139" s="507">
        <f>IF(D93="","-",+C138+1)</f>
        <v>2058</v>
      </c>
      <c r="D139" s="374">
        <f>IF(F138+SUM(E$99:E138)=D$92,F138,D$92-SUM(E$99:E138))</f>
        <v>190467.34312331578</v>
      </c>
      <c r="E139" s="522">
        <f>IF(+J96&lt;F138,J96,D139)</f>
        <v>39611.909090909088</v>
      </c>
      <c r="F139" s="523">
        <f t="shared" si="30"/>
        <v>150855.43403240669</v>
      </c>
      <c r="G139" s="523">
        <f t="shared" si="31"/>
        <v>170661.38857786125</v>
      </c>
      <c r="H139" s="526">
        <f t="shared" si="32"/>
        <v>60665.56088656158</v>
      </c>
      <c r="I139" s="577">
        <f t="shared" si="33"/>
        <v>60665.56088656158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5"/>
        <v/>
      </c>
      <c r="C140" s="507">
        <f>IF(D93="","-",+C139+1)</f>
        <v>2059</v>
      </c>
      <c r="D140" s="374">
        <f>IF(F139+SUM(E$99:E139)=D$92,F139,D$92-SUM(E$99:E139))</f>
        <v>150855.43403240669</v>
      </c>
      <c r="E140" s="522">
        <f>IF(+J96&lt;F139,J96,D140)</f>
        <v>39611.909090909088</v>
      </c>
      <c r="F140" s="523">
        <f t="shared" si="30"/>
        <v>111243.5249414976</v>
      </c>
      <c r="G140" s="523">
        <f t="shared" si="31"/>
        <v>131049.47948695214</v>
      </c>
      <c r="H140" s="526">
        <f t="shared" si="32"/>
        <v>55778.835494774707</v>
      </c>
      <c r="I140" s="577">
        <f t="shared" si="33"/>
        <v>55778.835494774707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5"/>
        <v/>
      </c>
      <c r="C141" s="507">
        <f>IF(D93="","-",+C140+1)</f>
        <v>2060</v>
      </c>
      <c r="D141" s="374">
        <f>IF(F140+SUM(E$99:E140)=D$92,F140,D$92-SUM(E$99:E140))</f>
        <v>111243.5249414976</v>
      </c>
      <c r="E141" s="522">
        <f>IF(+J96&lt;F140,J96,D141)</f>
        <v>39611.909090909088</v>
      </c>
      <c r="F141" s="523">
        <f t="shared" si="30"/>
        <v>71631.615850588511</v>
      </c>
      <c r="G141" s="523">
        <f t="shared" si="31"/>
        <v>91437.570396043055</v>
      </c>
      <c r="H141" s="526">
        <f t="shared" si="32"/>
        <v>50892.110102987826</v>
      </c>
      <c r="I141" s="577">
        <f t="shared" si="33"/>
        <v>50892.110102987826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5"/>
        <v/>
      </c>
      <c r="C142" s="507">
        <f>IF(D93="","-",+C141+1)</f>
        <v>2061</v>
      </c>
      <c r="D142" s="374">
        <f>IF(F141+SUM(E$99:E141)=D$92,F141,D$92-SUM(E$99:E141))</f>
        <v>71631.615850588511</v>
      </c>
      <c r="E142" s="522">
        <f>IF(+J96&lt;F141,J96,D142)</f>
        <v>39611.909090909088</v>
      </c>
      <c r="F142" s="523">
        <f t="shared" si="30"/>
        <v>32019.706759679422</v>
      </c>
      <c r="G142" s="523">
        <f t="shared" si="31"/>
        <v>51825.661305133966</v>
      </c>
      <c r="H142" s="526">
        <f t="shared" si="32"/>
        <v>46005.384711200953</v>
      </c>
      <c r="I142" s="577">
        <f t="shared" si="33"/>
        <v>46005.384711200953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5"/>
        <v/>
      </c>
      <c r="C143" s="507">
        <f>IF(D93="","-",+C142+1)</f>
        <v>2062</v>
      </c>
      <c r="D143" s="374">
        <f>IF(F142+SUM(E$99:E142)=D$92,F142,D$92-SUM(E$99:E142))</f>
        <v>32019.706759679422</v>
      </c>
      <c r="E143" s="522">
        <f>IF(+J96&lt;F142,J96,D143)</f>
        <v>32019.706759679422</v>
      </c>
      <c r="F143" s="523">
        <f t="shared" si="30"/>
        <v>0</v>
      </c>
      <c r="G143" s="523">
        <f t="shared" si="31"/>
        <v>16009.853379839711</v>
      </c>
      <c r="H143" s="526">
        <f t="shared" si="32"/>
        <v>33994.763221878631</v>
      </c>
      <c r="I143" s="577">
        <f t="shared" si="33"/>
        <v>33994.763221878631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32"/>
        <v>0</v>
      </c>
      <c r="I154" s="579">
        <f t="shared" si="33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1742924</v>
      </c>
      <c r="F155" s="375"/>
      <c r="G155" s="375"/>
      <c r="H155" s="375">
        <f>SUM(H99:H154)</f>
        <v>6443596.8385180142</v>
      </c>
      <c r="I155" s="375">
        <f>SUM(I99:I154)</f>
        <v>6443596.8385180142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A8" zoomScale="80" zoomScaleNormal="8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1231480.4604307776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1231480.4604307776</v>
      </c>
      <c r="O6" s="269"/>
      <c r="P6" s="269"/>
    </row>
    <row r="7" spans="1:16" ht="13.5" thickBot="1">
      <c r="C7" s="467" t="s">
        <v>48</v>
      </c>
      <c r="D7" s="624" t="s">
        <v>443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460</v>
      </c>
      <c r="E9" s="637" t="s">
        <v>461</v>
      </c>
      <c r="F9" s="478"/>
      <c r="G9" s="672" t="s">
        <v>586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9628189.9399999995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223911.39395348835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 t="shared" ref="K17:K22" si="1">+G17</f>
        <v>396082.33747842355</v>
      </c>
      <c r="L17" s="513">
        <f t="shared" ref="L17:L72" si="2">IF(K17&lt;&gt;0,+G17-K17,0)</f>
        <v>0</v>
      </c>
      <c r="M17" s="512">
        <f t="shared" ref="M17:M22" si="3">+H17</f>
        <v>396082.33747842355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 t="shared" si="1"/>
        <v>998426.09511782171</v>
      </c>
      <c r="L18" s="519">
        <f t="shared" si="2"/>
        <v>0</v>
      </c>
      <c r="M18" s="518">
        <f t="shared" si="3"/>
        <v>998426.09511782171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 t="shared" si="1"/>
        <v>1217145.1920381451</v>
      </c>
      <c r="L19" s="519">
        <f t="shared" ref="L19" si="6">IF(K19&lt;&gt;0,+G19-K19,0)</f>
        <v>0</v>
      </c>
      <c r="M19" s="518">
        <f t="shared" si="3"/>
        <v>1217145.1920381451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2022</v>
      </c>
      <c r="D20" s="631">
        <v>9204875.277331667</v>
      </c>
      <c r="E20" s="630">
        <v>229242.61904761905</v>
      </c>
      <c r="F20" s="631">
        <v>8975632.6582840476</v>
      </c>
      <c r="G20" s="630">
        <v>1251388.016895521</v>
      </c>
      <c r="H20" s="639">
        <v>1251388.016895521</v>
      </c>
      <c r="I20" s="511">
        <f t="shared" si="0"/>
        <v>0</v>
      </c>
      <c r="J20" s="511"/>
      <c r="K20" s="518">
        <f t="shared" si="1"/>
        <v>1251388.016895521</v>
      </c>
      <c r="L20" s="519">
        <f t="shared" ref="L20" si="8">IF(K20&lt;&gt;0,+G20-K20,0)</f>
        <v>0</v>
      </c>
      <c r="M20" s="518">
        <f t="shared" si="3"/>
        <v>1251388.016895521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2023</v>
      </c>
      <c r="D21" s="631">
        <v>8975632.598284049</v>
      </c>
      <c r="E21" s="630">
        <v>229242.61761904761</v>
      </c>
      <c r="F21" s="631">
        <v>8746389.980665002</v>
      </c>
      <c r="G21" s="630">
        <v>1348625.7120695773</v>
      </c>
      <c r="H21" s="639">
        <v>1348625.7120695773</v>
      </c>
      <c r="I21" s="511">
        <f t="shared" si="0"/>
        <v>0</v>
      </c>
      <c r="J21" s="511"/>
      <c r="K21" s="518">
        <f t="shared" si="1"/>
        <v>1348625.7120695773</v>
      </c>
      <c r="L21" s="519">
        <f t="shared" ref="L21" si="9">IF(K21&lt;&gt;0,+G21-K21,0)</f>
        <v>0</v>
      </c>
      <c r="M21" s="518">
        <f t="shared" si="3"/>
        <v>1348625.7120695773</v>
      </c>
      <c r="N21" s="514">
        <f t="shared" ref="N21" si="10">IF(M21&lt;&gt;0,+H21-M21,0)</f>
        <v>0</v>
      </c>
      <c r="O21" s="514">
        <f t="shared" ref="O21" si="11">+N21-L21</f>
        <v>0</v>
      </c>
      <c r="P21" s="272"/>
    </row>
    <row r="22" spans="2:16" ht="13">
      <c r="B22" s="195" t="str">
        <f t="shared" si="7"/>
        <v/>
      </c>
      <c r="C22" s="669">
        <f>IF(D11="","-",+C21+1)</f>
        <v>2024</v>
      </c>
      <c r="D22" s="631">
        <v>8746389.980665002</v>
      </c>
      <c r="E22" s="630">
        <v>218822.49863636363</v>
      </c>
      <c r="F22" s="631">
        <v>8527567.4820286389</v>
      </c>
      <c r="G22" s="630">
        <v>1251175.7925511589</v>
      </c>
      <c r="H22" s="639">
        <v>1251175.7925511589</v>
      </c>
      <c r="I22" s="511">
        <f t="shared" si="0"/>
        <v>0</v>
      </c>
      <c r="J22" s="511"/>
      <c r="K22" s="518">
        <f t="shared" si="1"/>
        <v>1251175.7925511589</v>
      </c>
      <c r="L22" s="519">
        <f t="shared" ref="L22" si="12">IF(K22&lt;&gt;0,+G22-K22,0)</f>
        <v>0</v>
      </c>
      <c r="M22" s="518">
        <f t="shared" si="3"/>
        <v>1251175.7925511589</v>
      </c>
      <c r="N22" s="514">
        <f t="shared" ref="N22" si="13">IF(M22&lt;&gt;0,+H22-M22,0)</f>
        <v>0</v>
      </c>
      <c r="O22" s="514">
        <f t="shared" ref="O22" si="14">+N22-L22</f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8527567.4820286389</v>
      </c>
      <c r="E23" s="522">
        <f>IF(+I14&lt;F22,I14,D23)</f>
        <v>223911.39395348835</v>
      </c>
      <c r="F23" s="523">
        <f t="shared" ref="F23:F72" si="15">+D23-E23</f>
        <v>8303656.0880751507</v>
      </c>
      <c r="G23" s="524">
        <f t="shared" ref="G23:G72" si="16">+I$12*((D23+F23)/2)+E23</f>
        <v>1231480.4604307776</v>
      </c>
      <c r="H23" s="491">
        <f t="shared" ref="H23:H72" si="17">+I$13*((D23+F23)/2)+E23</f>
        <v>1231480.4604307776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8303656.0880751507</v>
      </c>
      <c r="E24" s="522">
        <f>IF(+I14&lt;F23,I14,D24)</f>
        <v>223911.39395348835</v>
      </c>
      <c r="F24" s="523">
        <f t="shared" si="15"/>
        <v>8079744.6941216625</v>
      </c>
      <c r="G24" s="524">
        <f t="shared" si="16"/>
        <v>1204672.4041727553</v>
      </c>
      <c r="H24" s="491">
        <f t="shared" si="17"/>
        <v>1204672.4041727553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8079744.6941216625</v>
      </c>
      <c r="E25" s="522">
        <f>IF(+I14&lt;F24,I14,D25)</f>
        <v>223911.39395348835</v>
      </c>
      <c r="F25" s="523">
        <f t="shared" si="15"/>
        <v>7855833.3001681743</v>
      </c>
      <c r="G25" s="524">
        <f t="shared" si="16"/>
        <v>1177864.3479147335</v>
      </c>
      <c r="H25" s="491">
        <f t="shared" si="17"/>
        <v>1177864.3479147335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7855833.3001681743</v>
      </c>
      <c r="E26" s="522">
        <f>IF(+I14&lt;F25,I14,D26)</f>
        <v>223911.39395348835</v>
      </c>
      <c r="F26" s="523">
        <f t="shared" si="15"/>
        <v>7631921.9062146861</v>
      </c>
      <c r="G26" s="524">
        <f t="shared" si="16"/>
        <v>1151056.2916567111</v>
      </c>
      <c r="H26" s="491">
        <f t="shared" si="17"/>
        <v>1151056.2916567111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7631921.9062146861</v>
      </c>
      <c r="E27" s="522">
        <f>IF(+I14&lt;F26,I14,D27)</f>
        <v>223911.39395348835</v>
      </c>
      <c r="F27" s="523">
        <f t="shared" si="15"/>
        <v>7408010.5122611979</v>
      </c>
      <c r="G27" s="524">
        <f t="shared" si="16"/>
        <v>1124248.2353986893</v>
      </c>
      <c r="H27" s="491">
        <f t="shared" si="17"/>
        <v>1124248.2353986893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7408010.5122611979</v>
      </c>
      <c r="E28" s="522">
        <f>IF(+I14&lt;F27,I14,D28)</f>
        <v>223911.39395348835</v>
      </c>
      <c r="F28" s="523">
        <f t="shared" si="15"/>
        <v>7184099.1183077097</v>
      </c>
      <c r="G28" s="524">
        <f t="shared" si="16"/>
        <v>1097440.1791406672</v>
      </c>
      <c r="H28" s="491">
        <f t="shared" si="17"/>
        <v>1097440.1791406672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7184099.1183077097</v>
      </c>
      <c r="E29" s="522">
        <f>IF(+I14&lt;F28,I14,D29)</f>
        <v>223911.39395348835</v>
      </c>
      <c r="F29" s="523">
        <f t="shared" si="15"/>
        <v>6960187.7243542215</v>
      </c>
      <c r="G29" s="524">
        <f t="shared" si="16"/>
        <v>1070632.1228826451</v>
      </c>
      <c r="H29" s="491">
        <f t="shared" si="17"/>
        <v>1070632.1228826451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6960187.7243542215</v>
      </c>
      <c r="E30" s="522">
        <f>IF(+I14&lt;F29,I14,D30)</f>
        <v>223911.39395348835</v>
      </c>
      <c r="F30" s="523">
        <f t="shared" si="15"/>
        <v>6736276.3304007333</v>
      </c>
      <c r="G30" s="524">
        <f t="shared" si="16"/>
        <v>1043824.0666246229</v>
      </c>
      <c r="H30" s="491">
        <f t="shared" si="17"/>
        <v>1043824.0666246229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6736276.3304007333</v>
      </c>
      <c r="E31" s="522">
        <f>IF(+I14&lt;F30,I14,D31)</f>
        <v>223911.39395348835</v>
      </c>
      <c r="F31" s="523">
        <f t="shared" si="15"/>
        <v>6512364.9364472451</v>
      </c>
      <c r="G31" s="524">
        <f t="shared" si="16"/>
        <v>1017016.0103666011</v>
      </c>
      <c r="H31" s="491">
        <f t="shared" si="17"/>
        <v>1017016.0103666011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6512364.9364472451</v>
      </c>
      <c r="E32" s="522">
        <f>IF(+I14&lt;F31,I14,D32)</f>
        <v>223911.39395348835</v>
      </c>
      <c r="F32" s="523">
        <f t="shared" si="15"/>
        <v>6288453.5424937569</v>
      </c>
      <c r="G32" s="524">
        <f t="shared" si="16"/>
        <v>990207.95410857885</v>
      </c>
      <c r="H32" s="491">
        <f t="shared" si="17"/>
        <v>990207.95410857885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6288453.5424937569</v>
      </c>
      <c r="E33" s="522">
        <f>IF(+I14&lt;F32,I14,D33)</f>
        <v>223911.39395348835</v>
      </c>
      <c r="F33" s="523">
        <f t="shared" si="15"/>
        <v>6064542.1485402687</v>
      </c>
      <c r="G33" s="524">
        <f t="shared" si="16"/>
        <v>963399.89785055688</v>
      </c>
      <c r="H33" s="491">
        <f t="shared" si="17"/>
        <v>963399.89785055688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6064542.1485402687</v>
      </c>
      <c r="E34" s="522">
        <f>IF(+I14&lt;F33,I14,D34)</f>
        <v>223911.39395348835</v>
      </c>
      <c r="F34" s="523">
        <f t="shared" si="15"/>
        <v>5840630.7545867804</v>
      </c>
      <c r="G34" s="524">
        <f t="shared" si="16"/>
        <v>936591.84159253468</v>
      </c>
      <c r="H34" s="491">
        <f t="shared" si="17"/>
        <v>936591.84159253468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5840630.7545867804</v>
      </c>
      <c r="E35" s="522">
        <f>IF(+I14&lt;F34,I14,D35)</f>
        <v>223911.39395348835</v>
      </c>
      <c r="F35" s="523">
        <f t="shared" si="15"/>
        <v>5616719.3606332922</v>
      </c>
      <c r="G35" s="524">
        <f t="shared" si="16"/>
        <v>909783.78533451282</v>
      </c>
      <c r="H35" s="491">
        <f t="shared" si="17"/>
        <v>909783.78533451282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5616719.3606332922</v>
      </c>
      <c r="E36" s="522">
        <f>IF(+I14&lt;F35,I14,D36)</f>
        <v>223911.39395348835</v>
      </c>
      <c r="F36" s="523">
        <f t="shared" si="15"/>
        <v>5392807.966679804</v>
      </c>
      <c r="G36" s="524">
        <f t="shared" si="16"/>
        <v>882975.72907649062</v>
      </c>
      <c r="H36" s="491">
        <f t="shared" si="17"/>
        <v>882975.72907649062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5392807.966679804</v>
      </c>
      <c r="E37" s="522">
        <f>IF(+I14&lt;F36,I14,D37)</f>
        <v>223911.39395348835</v>
      </c>
      <c r="F37" s="523">
        <f t="shared" si="15"/>
        <v>5168896.5727263158</v>
      </c>
      <c r="G37" s="524">
        <f t="shared" si="16"/>
        <v>856167.67281846865</v>
      </c>
      <c r="H37" s="491">
        <f t="shared" si="17"/>
        <v>856167.67281846865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5168896.5727263158</v>
      </c>
      <c r="E38" s="522">
        <f>IF(+I14&lt;F37,I14,D38)</f>
        <v>223911.39395348835</v>
      </c>
      <c r="F38" s="523">
        <f t="shared" si="15"/>
        <v>4944985.1787728276</v>
      </c>
      <c r="G38" s="524">
        <f t="shared" si="16"/>
        <v>829359.61656044645</v>
      </c>
      <c r="H38" s="491">
        <f t="shared" si="17"/>
        <v>829359.61656044645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4944985.1787728276</v>
      </c>
      <c r="E39" s="522">
        <f>IF(+I14&lt;F38,I14,D39)</f>
        <v>223911.39395348835</v>
      </c>
      <c r="F39" s="523">
        <f t="shared" si="15"/>
        <v>4721073.7848193394</v>
      </c>
      <c r="G39" s="524">
        <f t="shared" si="16"/>
        <v>802551.56030242459</v>
      </c>
      <c r="H39" s="491">
        <f t="shared" si="17"/>
        <v>802551.56030242459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4721073.7848193394</v>
      </c>
      <c r="E40" s="522">
        <f>IF(+I14&lt;F39,I14,D40)</f>
        <v>223911.39395348835</v>
      </c>
      <c r="F40" s="523">
        <f t="shared" si="15"/>
        <v>4497162.3908658512</v>
      </c>
      <c r="G40" s="524">
        <f t="shared" si="16"/>
        <v>775743.50404440239</v>
      </c>
      <c r="H40" s="491">
        <f t="shared" si="17"/>
        <v>775743.50404440239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4497162.3908658512</v>
      </c>
      <c r="E41" s="522">
        <f>IF(+I14&lt;F40,I14,D41)</f>
        <v>223911.39395348835</v>
      </c>
      <c r="F41" s="523">
        <f t="shared" si="15"/>
        <v>4273250.996912363</v>
      </c>
      <c r="G41" s="524">
        <f t="shared" si="16"/>
        <v>748935.44778638042</v>
      </c>
      <c r="H41" s="491">
        <f t="shared" si="17"/>
        <v>748935.44778638042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4273250.996912363</v>
      </c>
      <c r="E42" s="522">
        <f>IF(+I14&lt;F41,I14,D42)</f>
        <v>223911.39395348835</v>
      </c>
      <c r="F42" s="523">
        <f t="shared" si="15"/>
        <v>4049339.6029588748</v>
      </c>
      <c r="G42" s="524">
        <f t="shared" si="16"/>
        <v>722127.39152835833</v>
      </c>
      <c r="H42" s="491">
        <f t="shared" si="17"/>
        <v>722127.39152835833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4049339.6029588748</v>
      </c>
      <c r="E43" s="522">
        <f>IF(+I14&lt;F42,I14,D43)</f>
        <v>223911.39395348835</v>
      </c>
      <c r="F43" s="523">
        <f t="shared" si="15"/>
        <v>3825428.2090053866</v>
      </c>
      <c r="G43" s="524">
        <f t="shared" si="16"/>
        <v>695319.33527033625</v>
      </c>
      <c r="H43" s="491">
        <f t="shared" si="17"/>
        <v>695319.33527033625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3825428.2090053866</v>
      </c>
      <c r="E44" s="522">
        <f>IF(+I14&lt;F43,I14,D44)</f>
        <v>223911.39395348835</v>
      </c>
      <c r="F44" s="523">
        <f t="shared" si="15"/>
        <v>3601516.8150518984</v>
      </c>
      <c r="G44" s="524">
        <f t="shared" si="16"/>
        <v>668511.27901231428</v>
      </c>
      <c r="H44" s="491">
        <f t="shared" si="17"/>
        <v>668511.27901231428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3601516.8150518984</v>
      </c>
      <c r="E45" s="522">
        <f>IF(+I14&lt;F44,I14,D45)</f>
        <v>223911.39395348835</v>
      </c>
      <c r="F45" s="523">
        <f t="shared" si="15"/>
        <v>3377605.4210984102</v>
      </c>
      <c r="G45" s="524">
        <f t="shared" si="16"/>
        <v>641703.22275429219</v>
      </c>
      <c r="H45" s="491">
        <f t="shared" si="17"/>
        <v>641703.22275429219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3377605.4210984102</v>
      </c>
      <c r="E46" s="522">
        <f>IF(+I14&lt;F45,I14,D46)</f>
        <v>223911.39395348835</v>
      </c>
      <c r="F46" s="523">
        <f t="shared" si="15"/>
        <v>3153694.0271449219</v>
      </c>
      <c r="G46" s="524">
        <f t="shared" si="16"/>
        <v>614895.1664962701</v>
      </c>
      <c r="H46" s="491">
        <f t="shared" si="17"/>
        <v>614895.1664962701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3153694.0271449219</v>
      </c>
      <c r="E47" s="522">
        <f>IF(+I14&lt;F46,I14,D47)</f>
        <v>223911.39395348835</v>
      </c>
      <c r="F47" s="523">
        <f t="shared" si="15"/>
        <v>2929782.6331914337</v>
      </c>
      <c r="G47" s="524">
        <f t="shared" si="16"/>
        <v>588087.11023824802</v>
      </c>
      <c r="H47" s="491">
        <f t="shared" si="17"/>
        <v>588087.11023824802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2929782.6331914337</v>
      </c>
      <c r="E48" s="522">
        <f>IF(+I14&lt;F47,I14,D48)</f>
        <v>223911.39395348835</v>
      </c>
      <c r="F48" s="523">
        <f t="shared" si="15"/>
        <v>2705871.2392379455</v>
      </c>
      <c r="G48" s="524">
        <f t="shared" si="16"/>
        <v>561279.05398022605</v>
      </c>
      <c r="H48" s="491">
        <f t="shared" si="17"/>
        <v>561279.05398022605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2705871.2392379455</v>
      </c>
      <c r="E49" s="522">
        <f>IF(+I14&lt;F48,I14,D49)</f>
        <v>223911.39395348835</v>
      </c>
      <c r="F49" s="523">
        <f t="shared" si="15"/>
        <v>2481959.8452844573</v>
      </c>
      <c r="G49" s="524">
        <f t="shared" si="16"/>
        <v>534470.99772220396</v>
      </c>
      <c r="H49" s="491">
        <f t="shared" si="17"/>
        <v>534470.99772220396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2481959.8452844573</v>
      </c>
      <c r="E50" s="522">
        <f>IF(+I14&lt;F49,I14,D50)</f>
        <v>223911.39395348835</v>
      </c>
      <c r="F50" s="523">
        <f t="shared" si="15"/>
        <v>2258048.4513309691</v>
      </c>
      <c r="G50" s="524">
        <f t="shared" si="16"/>
        <v>507662.94146418187</v>
      </c>
      <c r="H50" s="491">
        <f t="shared" si="17"/>
        <v>507662.94146418187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2258048.4513309691</v>
      </c>
      <c r="E51" s="522">
        <f>IF(+I14&lt;F50,I14,D51)</f>
        <v>223911.39395348835</v>
      </c>
      <c r="F51" s="523">
        <f t="shared" si="15"/>
        <v>2034137.0573774807</v>
      </c>
      <c r="G51" s="524">
        <f t="shared" si="16"/>
        <v>480854.88520615984</v>
      </c>
      <c r="H51" s="491">
        <f t="shared" si="17"/>
        <v>480854.88520615984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2034137.0573774807</v>
      </c>
      <c r="E52" s="522">
        <f>IF(+I14&lt;F51,I14,D52)</f>
        <v>223911.39395348835</v>
      </c>
      <c r="F52" s="523">
        <f t="shared" si="15"/>
        <v>1810225.6634239922</v>
      </c>
      <c r="G52" s="524">
        <f t="shared" si="16"/>
        <v>454046.8289481377</v>
      </c>
      <c r="H52" s="491">
        <f t="shared" si="17"/>
        <v>454046.8289481377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1810225.6634239922</v>
      </c>
      <c r="E53" s="522">
        <f>IF(+I14&lt;F52,I14,D53)</f>
        <v>223911.39395348835</v>
      </c>
      <c r="F53" s="523">
        <f t="shared" si="15"/>
        <v>1586314.2694705038</v>
      </c>
      <c r="G53" s="524">
        <f t="shared" si="16"/>
        <v>427238.77269011567</v>
      </c>
      <c r="H53" s="491">
        <f t="shared" si="17"/>
        <v>427238.77269011567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1586314.2694705038</v>
      </c>
      <c r="E54" s="522">
        <f>IF(+I14&lt;F53,I14,D54)</f>
        <v>223911.39395348835</v>
      </c>
      <c r="F54" s="523">
        <f t="shared" si="15"/>
        <v>1362402.8755170153</v>
      </c>
      <c r="G54" s="524">
        <f t="shared" si="16"/>
        <v>400430.71643209353</v>
      </c>
      <c r="H54" s="491">
        <f t="shared" si="17"/>
        <v>400430.71643209353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1362402.8755170153</v>
      </c>
      <c r="E55" s="522">
        <f>IF(+I14&lt;F54,I14,D55)</f>
        <v>223911.39395348835</v>
      </c>
      <c r="F55" s="523">
        <f t="shared" si="15"/>
        <v>1138491.4815635269</v>
      </c>
      <c r="G55" s="524">
        <f t="shared" si="16"/>
        <v>373622.6601740715</v>
      </c>
      <c r="H55" s="491">
        <f t="shared" si="17"/>
        <v>373622.6601740715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1138491.4815635269</v>
      </c>
      <c r="E56" s="522">
        <f>IF(+I14&lt;F55,I14,D56)</f>
        <v>223911.39395348835</v>
      </c>
      <c r="F56" s="523">
        <f t="shared" si="15"/>
        <v>914580.08761003858</v>
      </c>
      <c r="G56" s="524">
        <f t="shared" si="16"/>
        <v>346814.60391604941</v>
      </c>
      <c r="H56" s="491">
        <f t="shared" si="17"/>
        <v>346814.60391604941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914580.08761003858</v>
      </c>
      <c r="E57" s="522">
        <f>IF(+I14&lt;F56,I14,D57)</f>
        <v>223911.39395348835</v>
      </c>
      <c r="F57" s="523">
        <f t="shared" si="15"/>
        <v>690668.69365655025</v>
      </c>
      <c r="G57" s="524">
        <f t="shared" si="16"/>
        <v>320006.54765802732</v>
      </c>
      <c r="H57" s="491">
        <f t="shared" si="17"/>
        <v>320006.54765802732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690668.69365655025</v>
      </c>
      <c r="E58" s="522">
        <f>IF(+I14&lt;F57,I14,D58)</f>
        <v>223911.39395348835</v>
      </c>
      <c r="F58" s="523">
        <f t="shared" si="15"/>
        <v>466757.29970306193</v>
      </c>
      <c r="G58" s="524">
        <f t="shared" si="16"/>
        <v>293198.4914000053</v>
      </c>
      <c r="H58" s="491">
        <f t="shared" si="17"/>
        <v>293198.4914000053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466757.29970306193</v>
      </c>
      <c r="E59" s="522">
        <f>IF(+I14&lt;F58,I14,D59)</f>
        <v>223911.39395348835</v>
      </c>
      <c r="F59" s="523">
        <f t="shared" si="15"/>
        <v>242845.90574957358</v>
      </c>
      <c r="G59" s="524">
        <f t="shared" si="16"/>
        <v>266390.43514198321</v>
      </c>
      <c r="H59" s="491">
        <f t="shared" si="17"/>
        <v>266390.43514198321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>IU</v>
      </c>
      <c r="C60" s="507">
        <f>IF(D11="","-",+C59+1)</f>
        <v>2062</v>
      </c>
      <c r="D60" s="523">
        <f>IF(F59+SUM(E$17:E59)=D$10,F59,D$10-SUM(E$17:E59))</f>
        <v>242845.90574956872</v>
      </c>
      <c r="E60" s="522">
        <f>IF(+I14&lt;F59,I14,D60)</f>
        <v>223911.39395348835</v>
      </c>
      <c r="F60" s="523">
        <f t="shared" si="15"/>
        <v>18934.511796080362</v>
      </c>
      <c r="G60" s="524">
        <f t="shared" si="16"/>
        <v>239582.37888396054</v>
      </c>
      <c r="H60" s="491">
        <f t="shared" si="17"/>
        <v>239582.37888396054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18934.511796080362</v>
      </c>
      <c r="E61" s="522">
        <f>IF(+I14&lt;F60,I14,D61)</f>
        <v>18934.511796080362</v>
      </c>
      <c r="F61" s="523">
        <f t="shared" si="15"/>
        <v>0</v>
      </c>
      <c r="G61" s="526">
        <f t="shared" si="16"/>
        <v>20067.99019681093</v>
      </c>
      <c r="H61" s="491">
        <f t="shared" si="17"/>
        <v>20067.99019681093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9628189.9399999995</v>
      </c>
      <c r="F73" s="375"/>
      <c r="G73" s="375">
        <f>SUM(G17:G72)</f>
        <v>34433105.083327487</v>
      </c>
      <c r="H73" s="375">
        <f>SUM(H17:H72)</f>
        <v>34433105.083327487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1348625.7120695773</v>
      </c>
      <c r="N87" s="546">
        <f>IF(J92&lt;D11,0,VLOOKUP(J92,C17:O72,11))</f>
        <v>1348625.7120695773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1286862.8594657017</v>
      </c>
      <c r="N88" s="550">
        <f>IF(J92&lt;D11,0,VLOOKUP(J92,C99:P154,7))</f>
        <v>1286862.8594657017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-61762.852603875566</v>
      </c>
      <c r="N89" s="555">
        <f>+N88-N87</f>
        <v>-61762.852603875566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218822.5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8">+I99-H99</f>
        <v>0</v>
      </c>
      <c r="K99" s="514"/>
      <c r="L99" s="512">
        <f>+H99</f>
        <v>674113.34161088022</v>
      </c>
      <c r="M99" s="513">
        <f t="shared" ref="M99:M100" si="19">IF(L99&lt;&gt;0,+H99-L99,0)</f>
        <v>0</v>
      </c>
      <c r="N99" s="512">
        <f>+I99</f>
        <v>674113.34161088022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 ht="12.5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8"/>
        <v>0</v>
      </c>
      <c r="K100" s="514"/>
      <c r="L100" s="655">
        <f>+H100</f>
        <v>1234592.0448831792</v>
      </c>
      <c r="M100" s="514">
        <f t="shared" si="19"/>
        <v>0</v>
      </c>
      <c r="N100" s="655">
        <f>+I100</f>
        <v>1234592.0448831792</v>
      </c>
      <c r="O100" s="514">
        <f t="shared" si="20"/>
        <v>0</v>
      </c>
      <c r="P100" s="514">
        <f t="shared" si="21"/>
        <v>0</v>
      </c>
    </row>
    <row r="101" spans="1:16" ht="12.5">
      <c r="B101" s="195" t="str">
        <f t="shared" ref="B101:B154" si="22">IF(D101=F100,"","IU")</f>
        <v/>
      </c>
      <c r="C101" s="507">
        <f>IF(D93="","-",+C100+1)</f>
        <v>2021</v>
      </c>
      <c r="D101" s="629">
        <v>9231047.6367663331</v>
      </c>
      <c r="E101" s="630">
        <v>234833.90243902439</v>
      </c>
      <c r="F101" s="631">
        <v>8996213.7343273088</v>
      </c>
      <c r="G101" s="631">
        <v>9113630.685546821</v>
      </c>
      <c r="H101" s="633">
        <v>1269360.6391471603</v>
      </c>
      <c r="I101" s="634">
        <v>1269360.6391471603</v>
      </c>
      <c r="J101" s="514">
        <f t="shared" si="18"/>
        <v>0</v>
      </c>
      <c r="K101" s="514"/>
      <c r="L101" s="655">
        <f>+H101</f>
        <v>1269360.6391471603</v>
      </c>
      <c r="M101" s="514">
        <f t="shared" ref="M101" si="23">IF(L101&lt;&gt;0,+H101-L101,0)</f>
        <v>0</v>
      </c>
      <c r="N101" s="655">
        <f>+I101</f>
        <v>1269360.6391471603</v>
      </c>
      <c r="O101" s="514">
        <f t="shared" ref="O101" si="24">IF(N101&lt;&gt;0,+I101-N101,0)</f>
        <v>0</v>
      </c>
      <c r="P101" s="514">
        <f t="shared" ref="P101" si="25">+O101-M101</f>
        <v>0</v>
      </c>
    </row>
    <row r="102" spans="1:16" ht="13">
      <c r="B102" s="195" t="str">
        <f t="shared" si="22"/>
        <v/>
      </c>
      <c r="C102" s="669">
        <f>IF(D93="","-",+C101+1)</f>
        <v>2022</v>
      </c>
      <c r="D102" s="374">
        <v>8996213.7343273088</v>
      </c>
      <c r="E102" s="522">
        <v>229242.61904761905</v>
      </c>
      <c r="F102" s="523">
        <v>8766971.1152796894</v>
      </c>
      <c r="G102" s="523">
        <v>8881592.4248034991</v>
      </c>
      <c r="H102" s="526">
        <v>1272455.3080468555</v>
      </c>
      <c r="I102" s="577">
        <v>1272455.3080468555</v>
      </c>
      <c r="J102" s="514">
        <f t="shared" si="18"/>
        <v>0</v>
      </c>
      <c r="K102" s="514"/>
      <c r="L102" s="525"/>
      <c r="M102" s="514">
        <f t="shared" ref="M102:M130" si="26">IF(L102&lt;&gt;0,+H102-L102,0)</f>
        <v>0</v>
      </c>
      <c r="N102" s="525"/>
      <c r="O102" s="514">
        <f t="shared" si="20"/>
        <v>0</v>
      </c>
      <c r="P102" s="514">
        <f t="shared" si="21"/>
        <v>0</v>
      </c>
    </row>
    <row r="103" spans="1:16" ht="12.5">
      <c r="B103" s="195" t="str">
        <f t="shared" si="22"/>
        <v/>
      </c>
      <c r="C103" s="507">
        <f>IF(D93="","-",+C102+1)</f>
        <v>2023</v>
      </c>
      <c r="D103" s="374">
        <f>IF(F102+SUM(E$99:E102)=D$92,F102,D$92-SUM(E$99:E102))</f>
        <v>8766971.1152796894</v>
      </c>
      <c r="E103" s="522">
        <f>IF(+J96&lt;F102,J96,D103)</f>
        <v>218822.5</v>
      </c>
      <c r="F103" s="523">
        <f t="shared" ref="F103:F154" si="27">+D103-E103</f>
        <v>8548148.6152796894</v>
      </c>
      <c r="G103" s="523">
        <f t="shared" ref="G103:G154" si="28">+(F103+D103)/2</f>
        <v>8657559.8652796894</v>
      </c>
      <c r="H103" s="526">
        <f t="shared" ref="H103:H154" si="29">+J$94*G103+E103</f>
        <v>1286862.8594657017</v>
      </c>
      <c r="I103" s="577">
        <f t="shared" ref="I103:I154" si="30">+J$95*G103+E103</f>
        <v>1286862.8594657017</v>
      </c>
      <c r="J103" s="514">
        <f t="shared" si="18"/>
        <v>0</v>
      </c>
      <c r="K103" s="514"/>
      <c r="L103" s="525"/>
      <c r="M103" s="514">
        <f t="shared" si="26"/>
        <v>0</v>
      </c>
      <c r="N103" s="525"/>
      <c r="O103" s="514">
        <f t="shared" si="20"/>
        <v>0</v>
      </c>
      <c r="P103" s="514">
        <f t="shared" si="21"/>
        <v>0</v>
      </c>
    </row>
    <row r="104" spans="1:16" ht="12.5">
      <c r="B104" s="195" t="str">
        <f t="shared" si="22"/>
        <v/>
      </c>
      <c r="C104" s="507">
        <f>IF(D93="","-",+C103+1)</f>
        <v>2024</v>
      </c>
      <c r="D104" s="374">
        <f>IF(F103+SUM(E$99:E103)=D$92,F103,D$92-SUM(E$99:E103))</f>
        <v>8548148.6152796894</v>
      </c>
      <c r="E104" s="522">
        <f>IF(+J96&lt;F103,J96,D104)</f>
        <v>218822.5</v>
      </c>
      <c r="F104" s="523">
        <f t="shared" si="27"/>
        <v>8329326.1152796894</v>
      </c>
      <c r="G104" s="523">
        <f t="shared" si="28"/>
        <v>8438737.3652796894</v>
      </c>
      <c r="H104" s="526">
        <f t="shared" si="29"/>
        <v>1259867.809452076</v>
      </c>
      <c r="I104" s="577">
        <f t="shared" si="30"/>
        <v>1259867.809452076</v>
      </c>
      <c r="J104" s="514">
        <f t="shared" si="18"/>
        <v>0</v>
      </c>
      <c r="K104" s="514"/>
      <c r="L104" s="525"/>
      <c r="M104" s="514">
        <f t="shared" si="26"/>
        <v>0</v>
      </c>
      <c r="N104" s="525"/>
      <c r="O104" s="514">
        <f t="shared" si="20"/>
        <v>0</v>
      </c>
      <c r="P104" s="514">
        <f t="shared" si="21"/>
        <v>0</v>
      </c>
    </row>
    <row r="105" spans="1:16" ht="12.5">
      <c r="B105" s="195" t="str">
        <f t="shared" si="22"/>
        <v/>
      </c>
      <c r="C105" s="507">
        <f>IF(D93="","-",+C104+1)</f>
        <v>2025</v>
      </c>
      <c r="D105" s="374">
        <f>IF(F104+SUM(E$99:E104)=D$92,F104,D$92-SUM(E$99:E104))</f>
        <v>8329326.1152796894</v>
      </c>
      <c r="E105" s="522">
        <f>IF(+J96&lt;F104,J96,D105)</f>
        <v>218822.5</v>
      </c>
      <c r="F105" s="523">
        <f t="shared" si="27"/>
        <v>8110503.6152796894</v>
      </c>
      <c r="G105" s="523">
        <f t="shared" si="28"/>
        <v>8219914.8652796894</v>
      </c>
      <c r="H105" s="526">
        <f t="shared" si="29"/>
        <v>1232872.7594384504</v>
      </c>
      <c r="I105" s="577">
        <f t="shared" si="30"/>
        <v>1232872.7594384504</v>
      </c>
      <c r="J105" s="514">
        <f t="shared" si="18"/>
        <v>0</v>
      </c>
      <c r="K105" s="514"/>
      <c r="L105" s="525"/>
      <c r="M105" s="514">
        <f t="shared" si="26"/>
        <v>0</v>
      </c>
      <c r="N105" s="525"/>
      <c r="O105" s="514">
        <f t="shared" si="20"/>
        <v>0</v>
      </c>
      <c r="P105" s="514">
        <f t="shared" si="21"/>
        <v>0</v>
      </c>
    </row>
    <row r="106" spans="1:16" ht="12.5">
      <c r="B106" s="195" t="str">
        <f t="shared" si="22"/>
        <v/>
      </c>
      <c r="C106" s="507">
        <f>IF(D93="","-",+C105+1)</f>
        <v>2026</v>
      </c>
      <c r="D106" s="374">
        <f>IF(F105+SUM(E$99:E105)=D$92,F105,D$92-SUM(E$99:E105))</f>
        <v>8110503.6152796894</v>
      </c>
      <c r="E106" s="522">
        <f>IF(+J96&lt;F105,J96,D106)</f>
        <v>218822.5</v>
      </c>
      <c r="F106" s="523">
        <f t="shared" si="27"/>
        <v>7891681.1152796894</v>
      </c>
      <c r="G106" s="523">
        <f t="shared" si="28"/>
        <v>8001092.3652796894</v>
      </c>
      <c r="H106" s="526">
        <f t="shared" si="29"/>
        <v>1205877.7094248247</v>
      </c>
      <c r="I106" s="577">
        <f t="shared" si="30"/>
        <v>1205877.7094248247</v>
      </c>
      <c r="J106" s="514">
        <f t="shared" si="18"/>
        <v>0</v>
      </c>
      <c r="K106" s="514"/>
      <c r="L106" s="525"/>
      <c r="M106" s="514">
        <f t="shared" si="26"/>
        <v>0</v>
      </c>
      <c r="N106" s="525"/>
      <c r="O106" s="514">
        <f t="shared" si="20"/>
        <v>0</v>
      </c>
      <c r="P106" s="514">
        <f t="shared" si="21"/>
        <v>0</v>
      </c>
    </row>
    <row r="107" spans="1:16" ht="12.5">
      <c r="B107" s="195" t="str">
        <f t="shared" si="22"/>
        <v/>
      </c>
      <c r="C107" s="507">
        <f>IF(D93="","-",+C106+1)</f>
        <v>2027</v>
      </c>
      <c r="D107" s="374">
        <f>IF(F106+SUM(E$99:E106)=D$92,F106,D$92-SUM(E$99:E106))</f>
        <v>7891681.1152796894</v>
      </c>
      <c r="E107" s="522">
        <f>IF(+J96&lt;F106,J96,D107)</f>
        <v>218822.5</v>
      </c>
      <c r="F107" s="523">
        <f t="shared" si="27"/>
        <v>7672858.6152796894</v>
      </c>
      <c r="G107" s="523">
        <f t="shared" si="28"/>
        <v>7782269.8652796894</v>
      </c>
      <c r="H107" s="526">
        <f t="shared" si="29"/>
        <v>1178882.6594111989</v>
      </c>
      <c r="I107" s="577">
        <f t="shared" si="30"/>
        <v>1178882.6594111989</v>
      </c>
      <c r="J107" s="514">
        <f t="shared" si="18"/>
        <v>0</v>
      </c>
      <c r="K107" s="514"/>
      <c r="L107" s="525"/>
      <c r="M107" s="514">
        <f t="shared" si="26"/>
        <v>0</v>
      </c>
      <c r="N107" s="525"/>
      <c r="O107" s="514">
        <f t="shared" si="20"/>
        <v>0</v>
      </c>
      <c r="P107" s="514">
        <f t="shared" si="21"/>
        <v>0</v>
      </c>
    </row>
    <row r="108" spans="1:16" ht="12.5">
      <c r="B108" s="195" t="str">
        <f t="shared" si="22"/>
        <v/>
      </c>
      <c r="C108" s="507">
        <f>IF(D93="","-",+C107+1)</f>
        <v>2028</v>
      </c>
      <c r="D108" s="374">
        <f>IF(F107+SUM(E$99:E107)=D$92,F107,D$92-SUM(E$99:E107))</f>
        <v>7672858.6152796894</v>
      </c>
      <c r="E108" s="522">
        <f>IF(+J96&lt;F107,J96,D108)</f>
        <v>218822.5</v>
      </c>
      <c r="F108" s="523">
        <f t="shared" si="27"/>
        <v>7454036.1152796894</v>
      </c>
      <c r="G108" s="523">
        <f t="shared" si="28"/>
        <v>7563447.3652796894</v>
      </c>
      <c r="H108" s="526">
        <f t="shared" si="29"/>
        <v>1151887.6093975734</v>
      </c>
      <c r="I108" s="577">
        <f t="shared" si="30"/>
        <v>1151887.6093975734</v>
      </c>
      <c r="J108" s="514">
        <f t="shared" si="18"/>
        <v>0</v>
      </c>
      <c r="K108" s="514"/>
      <c r="L108" s="525"/>
      <c r="M108" s="514">
        <f t="shared" si="26"/>
        <v>0</v>
      </c>
      <c r="N108" s="525"/>
      <c r="O108" s="514">
        <f t="shared" si="20"/>
        <v>0</v>
      </c>
      <c r="P108" s="514">
        <f t="shared" si="21"/>
        <v>0</v>
      </c>
    </row>
    <row r="109" spans="1:16" ht="12.5">
      <c r="B109" s="195" t="str">
        <f t="shared" si="22"/>
        <v/>
      </c>
      <c r="C109" s="507">
        <f>IF(D93="","-",+C108+1)</f>
        <v>2029</v>
      </c>
      <c r="D109" s="374">
        <f>IF(F108+SUM(E$99:E108)=D$92,F108,D$92-SUM(E$99:E108))</f>
        <v>7454036.1152796894</v>
      </c>
      <c r="E109" s="522">
        <f>IF(+J96&lt;F108,J96,D109)</f>
        <v>218822.5</v>
      </c>
      <c r="F109" s="523">
        <f t="shared" si="27"/>
        <v>7235213.6152796894</v>
      </c>
      <c r="G109" s="523">
        <f t="shared" si="28"/>
        <v>7344624.8652796894</v>
      </c>
      <c r="H109" s="526">
        <f t="shared" si="29"/>
        <v>1124892.5593839476</v>
      </c>
      <c r="I109" s="577">
        <f t="shared" si="30"/>
        <v>1124892.5593839476</v>
      </c>
      <c r="J109" s="514">
        <f t="shared" si="18"/>
        <v>0</v>
      </c>
      <c r="K109" s="514"/>
      <c r="L109" s="525"/>
      <c r="M109" s="514">
        <f t="shared" si="26"/>
        <v>0</v>
      </c>
      <c r="N109" s="525"/>
      <c r="O109" s="514">
        <f t="shared" si="20"/>
        <v>0</v>
      </c>
      <c r="P109" s="514">
        <f t="shared" si="21"/>
        <v>0</v>
      </c>
    </row>
    <row r="110" spans="1:16" ht="12.5">
      <c r="B110" s="195" t="str">
        <f t="shared" si="22"/>
        <v/>
      </c>
      <c r="C110" s="507">
        <f>IF(D93="","-",+C109+1)</f>
        <v>2030</v>
      </c>
      <c r="D110" s="374">
        <f>IF(F109+SUM(E$99:E109)=D$92,F109,D$92-SUM(E$99:E109))</f>
        <v>7235213.6152796894</v>
      </c>
      <c r="E110" s="522">
        <f>IF(+J96&lt;F109,J96,D110)</f>
        <v>218822.5</v>
      </c>
      <c r="F110" s="523">
        <f t="shared" si="27"/>
        <v>7016391.1152796894</v>
      </c>
      <c r="G110" s="523">
        <f t="shared" si="28"/>
        <v>7125802.3652796894</v>
      </c>
      <c r="H110" s="526">
        <f t="shared" si="29"/>
        <v>1097897.5093703219</v>
      </c>
      <c r="I110" s="577">
        <f t="shared" si="30"/>
        <v>1097897.5093703219</v>
      </c>
      <c r="J110" s="514">
        <f t="shared" si="18"/>
        <v>0</v>
      </c>
      <c r="K110" s="514"/>
      <c r="L110" s="525"/>
      <c r="M110" s="514">
        <f t="shared" si="26"/>
        <v>0</v>
      </c>
      <c r="N110" s="525"/>
      <c r="O110" s="514">
        <f t="shared" si="20"/>
        <v>0</v>
      </c>
      <c r="P110" s="514">
        <f t="shared" si="21"/>
        <v>0</v>
      </c>
    </row>
    <row r="111" spans="1:16" ht="12.5">
      <c r="B111" s="195" t="str">
        <f t="shared" si="22"/>
        <v/>
      </c>
      <c r="C111" s="507">
        <f>IF(D93="","-",+C110+1)</f>
        <v>2031</v>
      </c>
      <c r="D111" s="374">
        <f>IF(F110+SUM(E$99:E110)=D$92,F110,D$92-SUM(E$99:E110))</f>
        <v>7016391.1152796894</v>
      </c>
      <c r="E111" s="522">
        <f>IF(+J96&lt;F110,J96,D111)</f>
        <v>218822.5</v>
      </c>
      <c r="F111" s="523">
        <f t="shared" si="27"/>
        <v>6797568.6152796894</v>
      </c>
      <c r="G111" s="523">
        <f t="shared" si="28"/>
        <v>6906979.8652796894</v>
      </c>
      <c r="H111" s="526">
        <f t="shared" si="29"/>
        <v>1070902.4593566963</v>
      </c>
      <c r="I111" s="577">
        <f t="shared" si="30"/>
        <v>1070902.4593566963</v>
      </c>
      <c r="J111" s="514">
        <f t="shared" si="18"/>
        <v>0</v>
      </c>
      <c r="K111" s="514"/>
      <c r="L111" s="525"/>
      <c r="M111" s="514">
        <f t="shared" si="26"/>
        <v>0</v>
      </c>
      <c r="N111" s="525"/>
      <c r="O111" s="514">
        <f t="shared" si="20"/>
        <v>0</v>
      </c>
      <c r="P111" s="514">
        <f t="shared" si="21"/>
        <v>0</v>
      </c>
    </row>
    <row r="112" spans="1:16" ht="12.5">
      <c r="B112" s="195" t="str">
        <f t="shared" si="22"/>
        <v/>
      </c>
      <c r="C112" s="507">
        <f>IF(D93="","-",+C111+1)</f>
        <v>2032</v>
      </c>
      <c r="D112" s="374">
        <f>IF(F111+SUM(E$99:E111)=D$92,F111,D$92-SUM(E$99:E111))</f>
        <v>6797568.6152796894</v>
      </c>
      <c r="E112" s="522">
        <f>IF(+J96&lt;F111,J96,D112)</f>
        <v>218822.5</v>
      </c>
      <c r="F112" s="523">
        <f t="shared" si="27"/>
        <v>6578746.1152796894</v>
      </c>
      <c r="G112" s="523">
        <f t="shared" si="28"/>
        <v>6688157.3652796894</v>
      </c>
      <c r="H112" s="526">
        <f t="shared" si="29"/>
        <v>1043907.4093430707</v>
      </c>
      <c r="I112" s="577">
        <f t="shared" si="30"/>
        <v>1043907.4093430707</v>
      </c>
      <c r="J112" s="514">
        <f t="shared" si="18"/>
        <v>0</v>
      </c>
      <c r="K112" s="514"/>
      <c r="L112" s="525"/>
      <c r="M112" s="514">
        <f t="shared" si="26"/>
        <v>0</v>
      </c>
      <c r="N112" s="525"/>
      <c r="O112" s="514">
        <f t="shared" si="20"/>
        <v>0</v>
      </c>
      <c r="P112" s="514">
        <f t="shared" si="21"/>
        <v>0</v>
      </c>
    </row>
    <row r="113" spans="2:16" ht="12.5">
      <c r="B113" s="195" t="str">
        <f t="shared" si="22"/>
        <v/>
      </c>
      <c r="C113" s="507">
        <f>IF(D93="","-",+C112+1)</f>
        <v>2033</v>
      </c>
      <c r="D113" s="374">
        <f>IF(F112+SUM(E$99:E112)=D$92,F112,D$92-SUM(E$99:E112))</f>
        <v>6578746.1152796894</v>
      </c>
      <c r="E113" s="522">
        <f>IF(+J96&lt;F112,J96,D113)</f>
        <v>218822.5</v>
      </c>
      <c r="F113" s="523">
        <f t="shared" si="27"/>
        <v>6359923.6152796894</v>
      </c>
      <c r="G113" s="523">
        <f t="shared" si="28"/>
        <v>6469334.8652796894</v>
      </c>
      <c r="H113" s="526">
        <f t="shared" si="29"/>
        <v>1016912.3593294451</v>
      </c>
      <c r="I113" s="577">
        <f t="shared" si="30"/>
        <v>1016912.3593294451</v>
      </c>
      <c r="J113" s="514">
        <f t="shared" si="18"/>
        <v>0</v>
      </c>
      <c r="K113" s="514"/>
      <c r="L113" s="525"/>
      <c r="M113" s="514">
        <f t="shared" si="26"/>
        <v>0</v>
      </c>
      <c r="N113" s="525"/>
      <c r="O113" s="514">
        <f t="shared" si="20"/>
        <v>0</v>
      </c>
      <c r="P113" s="514">
        <f t="shared" si="21"/>
        <v>0</v>
      </c>
    </row>
    <row r="114" spans="2:16" ht="12.5">
      <c r="B114" s="195" t="str">
        <f t="shared" si="22"/>
        <v/>
      </c>
      <c r="C114" s="507">
        <f>IF(D93="","-",+C113+1)</f>
        <v>2034</v>
      </c>
      <c r="D114" s="374">
        <f>IF(F113+SUM(E$99:E113)=D$92,F113,D$92-SUM(E$99:E113))</f>
        <v>6359923.6152796894</v>
      </c>
      <c r="E114" s="522">
        <f>IF(+J96&lt;F113,J96,D114)</f>
        <v>218822.5</v>
      </c>
      <c r="F114" s="523">
        <f t="shared" si="27"/>
        <v>6141101.1152796894</v>
      </c>
      <c r="G114" s="523">
        <f t="shared" si="28"/>
        <v>6250512.3652796894</v>
      </c>
      <c r="H114" s="526">
        <f t="shared" si="29"/>
        <v>989917.30931581929</v>
      </c>
      <c r="I114" s="577">
        <f t="shared" si="30"/>
        <v>989917.30931581929</v>
      </c>
      <c r="J114" s="514">
        <f t="shared" si="18"/>
        <v>0</v>
      </c>
      <c r="K114" s="514"/>
      <c r="L114" s="525"/>
      <c r="M114" s="514">
        <f t="shared" si="26"/>
        <v>0</v>
      </c>
      <c r="N114" s="525"/>
      <c r="O114" s="514">
        <f t="shared" si="20"/>
        <v>0</v>
      </c>
      <c r="P114" s="514">
        <f t="shared" si="21"/>
        <v>0</v>
      </c>
    </row>
    <row r="115" spans="2:16" ht="12.5">
      <c r="B115" s="195" t="str">
        <f t="shared" si="22"/>
        <v/>
      </c>
      <c r="C115" s="507">
        <f>IF(D93="","-",+C114+1)</f>
        <v>2035</v>
      </c>
      <c r="D115" s="374">
        <f>IF(F114+SUM(E$99:E114)=D$92,F114,D$92-SUM(E$99:E114))</f>
        <v>6141101.1152796894</v>
      </c>
      <c r="E115" s="522">
        <f>IF(+J96&lt;F114,J96,D115)</f>
        <v>218822.5</v>
      </c>
      <c r="F115" s="523">
        <f t="shared" si="27"/>
        <v>5922278.6152796894</v>
      </c>
      <c r="G115" s="523">
        <f t="shared" si="28"/>
        <v>6031689.8652796894</v>
      </c>
      <c r="H115" s="526">
        <f t="shared" si="29"/>
        <v>962922.25930219365</v>
      </c>
      <c r="I115" s="577">
        <f t="shared" si="30"/>
        <v>962922.25930219365</v>
      </c>
      <c r="J115" s="514">
        <f t="shared" si="18"/>
        <v>0</v>
      </c>
      <c r="K115" s="514"/>
      <c r="L115" s="525"/>
      <c r="M115" s="514">
        <f t="shared" si="26"/>
        <v>0</v>
      </c>
      <c r="N115" s="525"/>
      <c r="O115" s="514">
        <f t="shared" si="20"/>
        <v>0</v>
      </c>
      <c r="P115" s="514">
        <f t="shared" si="21"/>
        <v>0</v>
      </c>
    </row>
    <row r="116" spans="2:16" ht="12.5">
      <c r="B116" s="195" t="str">
        <f t="shared" si="22"/>
        <v/>
      </c>
      <c r="C116" s="507">
        <f>IF(D93="","-",+C115+1)</f>
        <v>2036</v>
      </c>
      <c r="D116" s="374">
        <f>IF(F115+SUM(E$99:E115)=D$92,F115,D$92-SUM(E$99:E115))</f>
        <v>5922278.6152796894</v>
      </c>
      <c r="E116" s="522">
        <f>IF(+J96&lt;F115,J96,D116)</f>
        <v>218822.5</v>
      </c>
      <c r="F116" s="523">
        <f t="shared" si="27"/>
        <v>5703456.1152796894</v>
      </c>
      <c r="G116" s="523">
        <f t="shared" si="28"/>
        <v>5812867.3652796894</v>
      </c>
      <c r="H116" s="526">
        <f t="shared" si="29"/>
        <v>935927.209288568</v>
      </c>
      <c r="I116" s="577">
        <f t="shared" si="30"/>
        <v>935927.209288568</v>
      </c>
      <c r="J116" s="514">
        <f t="shared" si="18"/>
        <v>0</v>
      </c>
      <c r="K116" s="514"/>
      <c r="L116" s="525"/>
      <c r="M116" s="514">
        <f t="shared" si="26"/>
        <v>0</v>
      </c>
      <c r="N116" s="525"/>
      <c r="O116" s="514">
        <f t="shared" si="20"/>
        <v>0</v>
      </c>
      <c r="P116" s="514">
        <f t="shared" si="21"/>
        <v>0</v>
      </c>
    </row>
    <row r="117" spans="2:16" ht="12.5">
      <c r="B117" s="195" t="str">
        <f t="shared" si="22"/>
        <v/>
      </c>
      <c r="C117" s="507">
        <f>IF(D93="","-",+C116+1)</f>
        <v>2037</v>
      </c>
      <c r="D117" s="374">
        <f>IF(F116+SUM(E$99:E116)=D$92,F116,D$92-SUM(E$99:E116))</f>
        <v>5703456.1152796894</v>
      </c>
      <c r="E117" s="522">
        <f>IF(+J96&lt;F116,J96,D117)</f>
        <v>218822.5</v>
      </c>
      <c r="F117" s="523">
        <f t="shared" si="27"/>
        <v>5484633.6152796894</v>
      </c>
      <c r="G117" s="523">
        <f t="shared" si="28"/>
        <v>5594044.8652796894</v>
      </c>
      <c r="H117" s="526">
        <f t="shared" si="29"/>
        <v>908932.15927494236</v>
      </c>
      <c r="I117" s="577">
        <f t="shared" si="30"/>
        <v>908932.15927494236</v>
      </c>
      <c r="J117" s="514">
        <f t="shared" si="18"/>
        <v>0</v>
      </c>
      <c r="K117" s="514"/>
      <c r="L117" s="525"/>
      <c r="M117" s="514">
        <f t="shared" si="26"/>
        <v>0</v>
      </c>
      <c r="N117" s="525"/>
      <c r="O117" s="514">
        <f t="shared" si="20"/>
        <v>0</v>
      </c>
      <c r="P117" s="514">
        <f t="shared" si="21"/>
        <v>0</v>
      </c>
    </row>
    <row r="118" spans="2:16" ht="12.5">
      <c r="B118" s="195" t="str">
        <f t="shared" si="22"/>
        <v/>
      </c>
      <c r="C118" s="507">
        <f>IF(D93="","-",+C117+1)</f>
        <v>2038</v>
      </c>
      <c r="D118" s="374">
        <f>IF(F117+SUM(E$99:E117)=D$92,F117,D$92-SUM(E$99:E117))</f>
        <v>5484633.6152796894</v>
      </c>
      <c r="E118" s="522">
        <f>IF(+J96&lt;F117,J96,D118)</f>
        <v>218822.5</v>
      </c>
      <c r="F118" s="523">
        <f t="shared" si="27"/>
        <v>5265811.1152796894</v>
      </c>
      <c r="G118" s="523">
        <f t="shared" si="28"/>
        <v>5375222.3652796894</v>
      </c>
      <c r="H118" s="526">
        <f t="shared" si="29"/>
        <v>881937.10926131671</v>
      </c>
      <c r="I118" s="577">
        <f t="shared" si="30"/>
        <v>881937.10926131671</v>
      </c>
      <c r="J118" s="514">
        <f t="shared" si="18"/>
        <v>0</v>
      </c>
      <c r="K118" s="514"/>
      <c r="L118" s="525"/>
      <c r="M118" s="514">
        <f t="shared" si="26"/>
        <v>0</v>
      </c>
      <c r="N118" s="525"/>
      <c r="O118" s="514">
        <f t="shared" si="20"/>
        <v>0</v>
      </c>
      <c r="P118" s="514">
        <f t="shared" si="21"/>
        <v>0</v>
      </c>
    </row>
    <row r="119" spans="2:16" ht="12.5">
      <c r="B119" s="195" t="str">
        <f t="shared" si="22"/>
        <v/>
      </c>
      <c r="C119" s="507">
        <f>IF(D93="","-",+C118+1)</f>
        <v>2039</v>
      </c>
      <c r="D119" s="374">
        <f>IF(F118+SUM(E$99:E118)=D$92,F118,D$92-SUM(E$99:E118))</f>
        <v>5265811.1152796894</v>
      </c>
      <c r="E119" s="522">
        <f>IF(+J96&lt;F118,J96,D119)</f>
        <v>218822.5</v>
      </c>
      <c r="F119" s="523">
        <f t="shared" si="27"/>
        <v>5046988.6152796894</v>
      </c>
      <c r="G119" s="523">
        <f t="shared" si="28"/>
        <v>5156399.8652796894</v>
      </c>
      <c r="H119" s="526">
        <f t="shared" si="29"/>
        <v>854942.05924769095</v>
      </c>
      <c r="I119" s="577">
        <f t="shared" si="30"/>
        <v>854942.05924769095</v>
      </c>
      <c r="J119" s="514">
        <f t="shared" si="18"/>
        <v>0</v>
      </c>
      <c r="K119" s="514"/>
      <c r="L119" s="525"/>
      <c r="M119" s="514">
        <f t="shared" si="26"/>
        <v>0</v>
      </c>
      <c r="N119" s="525"/>
      <c r="O119" s="514">
        <f t="shared" si="20"/>
        <v>0</v>
      </c>
      <c r="P119" s="514">
        <f t="shared" si="21"/>
        <v>0</v>
      </c>
    </row>
    <row r="120" spans="2:16" ht="12.5">
      <c r="B120" s="195" t="str">
        <f t="shared" si="22"/>
        <v/>
      </c>
      <c r="C120" s="507">
        <f>IF(D93="","-",+C119+1)</f>
        <v>2040</v>
      </c>
      <c r="D120" s="374">
        <f>IF(F119+SUM(E$99:E119)=D$92,F119,D$92-SUM(E$99:E119))</f>
        <v>5046988.6152796894</v>
      </c>
      <c r="E120" s="522">
        <f>IF(+J96&lt;F119,J96,D120)</f>
        <v>218822.5</v>
      </c>
      <c r="F120" s="523">
        <f t="shared" si="27"/>
        <v>4828166.1152796894</v>
      </c>
      <c r="G120" s="523">
        <f t="shared" si="28"/>
        <v>4937577.3652796894</v>
      </c>
      <c r="H120" s="526">
        <f t="shared" si="29"/>
        <v>827947.00923406531</v>
      </c>
      <c r="I120" s="577">
        <f t="shared" si="30"/>
        <v>827947.00923406531</v>
      </c>
      <c r="J120" s="514">
        <f t="shared" si="18"/>
        <v>0</v>
      </c>
      <c r="K120" s="514"/>
      <c r="L120" s="525"/>
      <c r="M120" s="514">
        <f t="shared" si="26"/>
        <v>0</v>
      </c>
      <c r="N120" s="525"/>
      <c r="O120" s="514">
        <f t="shared" si="20"/>
        <v>0</v>
      </c>
      <c r="P120" s="514">
        <f t="shared" si="21"/>
        <v>0</v>
      </c>
    </row>
    <row r="121" spans="2:16" ht="12.5">
      <c r="B121" s="195" t="str">
        <f t="shared" si="22"/>
        <v/>
      </c>
      <c r="C121" s="507">
        <f>IF(D93="","-",+C120+1)</f>
        <v>2041</v>
      </c>
      <c r="D121" s="374">
        <f>IF(F120+SUM(E$99:E120)=D$92,F120,D$92-SUM(E$99:E120))</f>
        <v>4828166.1152796894</v>
      </c>
      <c r="E121" s="522">
        <f>IF(+J96&lt;F120,J96,D121)</f>
        <v>218822.5</v>
      </c>
      <c r="F121" s="523">
        <f t="shared" si="27"/>
        <v>4609343.6152796894</v>
      </c>
      <c r="G121" s="523">
        <f t="shared" si="28"/>
        <v>4718754.8652796894</v>
      </c>
      <c r="H121" s="526">
        <f t="shared" si="29"/>
        <v>800951.95922043966</v>
      </c>
      <c r="I121" s="577">
        <f t="shared" si="30"/>
        <v>800951.95922043966</v>
      </c>
      <c r="J121" s="514">
        <f t="shared" si="18"/>
        <v>0</v>
      </c>
      <c r="K121" s="514"/>
      <c r="L121" s="525"/>
      <c r="M121" s="514">
        <f t="shared" si="26"/>
        <v>0</v>
      </c>
      <c r="N121" s="525"/>
      <c r="O121" s="514">
        <f t="shared" si="20"/>
        <v>0</v>
      </c>
      <c r="P121" s="514">
        <f t="shared" si="21"/>
        <v>0</v>
      </c>
    </row>
    <row r="122" spans="2:16" ht="12.5">
      <c r="B122" s="195" t="str">
        <f t="shared" si="22"/>
        <v/>
      </c>
      <c r="C122" s="507">
        <f>IF(D93="","-",+C121+1)</f>
        <v>2042</v>
      </c>
      <c r="D122" s="374">
        <f>IF(F121+SUM(E$99:E121)=D$92,F121,D$92-SUM(E$99:E121))</f>
        <v>4609343.6152796894</v>
      </c>
      <c r="E122" s="522">
        <f>IF(+J96&lt;F121,J96,D122)</f>
        <v>218822.5</v>
      </c>
      <c r="F122" s="523">
        <f t="shared" si="27"/>
        <v>4390521.1152796894</v>
      </c>
      <c r="G122" s="523">
        <f t="shared" si="28"/>
        <v>4499932.3652796894</v>
      </c>
      <c r="H122" s="526">
        <f t="shared" si="29"/>
        <v>773956.90920681402</v>
      </c>
      <c r="I122" s="577">
        <f t="shared" si="30"/>
        <v>773956.90920681402</v>
      </c>
      <c r="J122" s="514">
        <f t="shared" si="18"/>
        <v>0</v>
      </c>
      <c r="K122" s="514"/>
      <c r="L122" s="525"/>
      <c r="M122" s="514">
        <f t="shared" si="26"/>
        <v>0</v>
      </c>
      <c r="N122" s="525"/>
      <c r="O122" s="514">
        <f t="shared" si="20"/>
        <v>0</v>
      </c>
      <c r="P122" s="514">
        <f t="shared" si="21"/>
        <v>0</v>
      </c>
    </row>
    <row r="123" spans="2:16" ht="12.5">
      <c r="B123" s="195" t="str">
        <f t="shared" si="22"/>
        <v/>
      </c>
      <c r="C123" s="507">
        <f>IF(D93="","-",+C122+1)</f>
        <v>2043</v>
      </c>
      <c r="D123" s="374">
        <f>IF(F122+SUM(E$99:E122)=D$92,F122,D$92-SUM(E$99:E122))</f>
        <v>4390521.1152796894</v>
      </c>
      <c r="E123" s="522">
        <f>IF(+J96&lt;F122,J96,D123)</f>
        <v>218822.5</v>
      </c>
      <c r="F123" s="523">
        <f t="shared" si="27"/>
        <v>4171698.6152796894</v>
      </c>
      <c r="G123" s="523">
        <f t="shared" si="28"/>
        <v>4281109.8652796894</v>
      </c>
      <c r="H123" s="526">
        <f t="shared" si="29"/>
        <v>746961.85919318837</v>
      </c>
      <c r="I123" s="577">
        <f t="shared" si="30"/>
        <v>746961.85919318837</v>
      </c>
      <c r="J123" s="514">
        <f t="shared" si="18"/>
        <v>0</v>
      </c>
      <c r="K123" s="514"/>
      <c r="L123" s="525"/>
      <c r="M123" s="514">
        <f t="shared" si="26"/>
        <v>0</v>
      </c>
      <c r="N123" s="525"/>
      <c r="O123" s="514">
        <f t="shared" si="20"/>
        <v>0</v>
      </c>
      <c r="P123" s="514">
        <f t="shared" si="21"/>
        <v>0</v>
      </c>
    </row>
    <row r="124" spans="2:16" ht="12.5">
      <c r="B124" s="195" t="str">
        <f t="shared" si="22"/>
        <v/>
      </c>
      <c r="C124" s="507">
        <f>IF(D93="","-",+C123+1)</f>
        <v>2044</v>
      </c>
      <c r="D124" s="374">
        <f>IF(F123+SUM(E$99:E123)=D$92,F123,D$92-SUM(E$99:E123))</f>
        <v>4171698.6152796894</v>
      </c>
      <c r="E124" s="522">
        <f>IF(+J96&lt;F123,J96,D124)</f>
        <v>218822.5</v>
      </c>
      <c r="F124" s="523">
        <f t="shared" si="27"/>
        <v>3952876.1152796894</v>
      </c>
      <c r="G124" s="523">
        <f t="shared" si="28"/>
        <v>4062287.3652796894</v>
      </c>
      <c r="H124" s="526">
        <f t="shared" si="29"/>
        <v>719966.80917956261</v>
      </c>
      <c r="I124" s="577">
        <f t="shared" si="30"/>
        <v>719966.80917956261</v>
      </c>
      <c r="J124" s="514">
        <f t="shared" si="18"/>
        <v>0</v>
      </c>
      <c r="K124" s="514"/>
      <c r="L124" s="525"/>
      <c r="M124" s="514">
        <f t="shared" si="26"/>
        <v>0</v>
      </c>
      <c r="N124" s="525"/>
      <c r="O124" s="514">
        <f t="shared" si="20"/>
        <v>0</v>
      </c>
      <c r="P124" s="514">
        <f t="shared" si="21"/>
        <v>0</v>
      </c>
    </row>
    <row r="125" spans="2:16" ht="12.5">
      <c r="B125" s="195" t="str">
        <f t="shared" si="22"/>
        <v/>
      </c>
      <c r="C125" s="507">
        <f>IF(D93="","-",+C124+1)</f>
        <v>2045</v>
      </c>
      <c r="D125" s="374">
        <f>IF(F124+SUM(E$99:E124)=D$92,F124,D$92-SUM(E$99:E124))</f>
        <v>3952876.1152796894</v>
      </c>
      <c r="E125" s="522">
        <f>IF(+J96&lt;F124,J96,D125)</f>
        <v>218822.5</v>
      </c>
      <c r="F125" s="523">
        <f t="shared" si="27"/>
        <v>3734053.6152796894</v>
      </c>
      <c r="G125" s="523">
        <f t="shared" si="28"/>
        <v>3843464.8652796894</v>
      </c>
      <c r="H125" s="526">
        <f t="shared" si="29"/>
        <v>692971.75916593708</v>
      </c>
      <c r="I125" s="577">
        <f t="shared" si="30"/>
        <v>692971.75916593708</v>
      </c>
      <c r="J125" s="514">
        <f t="shared" si="18"/>
        <v>0</v>
      </c>
      <c r="K125" s="514"/>
      <c r="L125" s="525"/>
      <c r="M125" s="514">
        <f t="shared" si="26"/>
        <v>0</v>
      </c>
      <c r="N125" s="525"/>
      <c r="O125" s="514">
        <f t="shared" si="20"/>
        <v>0</v>
      </c>
      <c r="P125" s="514">
        <f t="shared" si="21"/>
        <v>0</v>
      </c>
    </row>
    <row r="126" spans="2:16" ht="12.5">
      <c r="B126" s="195" t="str">
        <f t="shared" si="22"/>
        <v/>
      </c>
      <c r="C126" s="507">
        <f>IF(D93="","-",+C125+1)</f>
        <v>2046</v>
      </c>
      <c r="D126" s="374">
        <f>IF(F125+SUM(E$99:E125)=D$92,F125,D$92-SUM(E$99:E125))</f>
        <v>3734053.6152796894</v>
      </c>
      <c r="E126" s="522">
        <f>IF(+J96&lt;F125,J96,D126)</f>
        <v>218822.5</v>
      </c>
      <c r="F126" s="523">
        <f t="shared" si="27"/>
        <v>3515231.1152796894</v>
      </c>
      <c r="G126" s="523">
        <f t="shared" si="28"/>
        <v>3624642.3652796894</v>
      </c>
      <c r="H126" s="526">
        <f t="shared" si="29"/>
        <v>665976.70915231132</v>
      </c>
      <c r="I126" s="577">
        <f t="shared" si="30"/>
        <v>665976.70915231132</v>
      </c>
      <c r="J126" s="514">
        <f t="shared" si="18"/>
        <v>0</v>
      </c>
      <c r="K126" s="514"/>
      <c r="L126" s="525"/>
      <c r="M126" s="514">
        <f t="shared" si="26"/>
        <v>0</v>
      </c>
      <c r="N126" s="525"/>
      <c r="O126" s="514">
        <f t="shared" si="20"/>
        <v>0</v>
      </c>
      <c r="P126" s="514">
        <f t="shared" si="21"/>
        <v>0</v>
      </c>
    </row>
    <row r="127" spans="2:16" ht="12.5">
      <c r="B127" s="195" t="str">
        <f t="shared" si="22"/>
        <v/>
      </c>
      <c r="C127" s="507">
        <f>IF(D93="","-",+C126+1)</f>
        <v>2047</v>
      </c>
      <c r="D127" s="374">
        <f>IF(F126+SUM(E$99:E126)=D$92,F126,D$92-SUM(E$99:E126))</f>
        <v>3515231.1152796894</v>
      </c>
      <c r="E127" s="522">
        <f>IF(+J96&lt;F126,J96,D127)</f>
        <v>218822.5</v>
      </c>
      <c r="F127" s="523">
        <f t="shared" si="27"/>
        <v>3296408.6152796894</v>
      </c>
      <c r="G127" s="523">
        <f t="shared" si="28"/>
        <v>3405819.8652796894</v>
      </c>
      <c r="H127" s="526">
        <f t="shared" si="29"/>
        <v>638981.65913868567</v>
      </c>
      <c r="I127" s="577">
        <f t="shared" si="30"/>
        <v>638981.65913868567</v>
      </c>
      <c r="J127" s="514">
        <f t="shared" si="18"/>
        <v>0</v>
      </c>
      <c r="K127" s="514"/>
      <c r="L127" s="525"/>
      <c r="M127" s="514">
        <f t="shared" si="26"/>
        <v>0</v>
      </c>
      <c r="N127" s="525"/>
      <c r="O127" s="514">
        <f t="shared" si="20"/>
        <v>0</v>
      </c>
      <c r="P127" s="514">
        <f t="shared" si="21"/>
        <v>0</v>
      </c>
    </row>
    <row r="128" spans="2:16" ht="12.5">
      <c r="B128" s="195" t="str">
        <f t="shared" si="22"/>
        <v/>
      </c>
      <c r="C128" s="507">
        <f>IF(D93="","-",+C127+1)</f>
        <v>2048</v>
      </c>
      <c r="D128" s="374">
        <f>IF(F127+SUM(E$99:E127)=D$92,F127,D$92-SUM(E$99:E127))</f>
        <v>3296408.6152796894</v>
      </c>
      <c r="E128" s="522">
        <f>IF(+J96&lt;F127,J96,D128)</f>
        <v>218822.5</v>
      </c>
      <c r="F128" s="523">
        <f t="shared" si="27"/>
        <v>3077586.1152796894</v>
      </c>
      <c r="G128" s="523">
        <f t="shared" si="28"/>
        <v>3186997.3652796894</v>
      </c>
      <c r="H128" s="526">
        <f t="shared" si="29"/>
        <v>611986.60912506003</v>
      </c>
      <c r="I128" s="577">
        <f t="shared" si="30"/>
        <v>611986.60912506003</v>
      </c>
      <c r="J128" s="514">
        <f t="shared" si="18"/>
        <v>0</v>
      </c>
      <c r="K128" s="514"/>
      <c r="L128" s="525"/>
      <c r="M128" s="514">
        <f t="shared" si="26"/>
        <v>0</v>
      </c>
      <c r="N128" s="525"/>
      <c r="O128" s="514">
        <f t="shared" si="20"/>
        <v>0</v>
      </c>
      <c r="P128" s="514">
        <f t="shared" si="21"/>
        <v>0</v>
      </c>
    </row>
    <row r="129" spans="2:16" ht="12.5">
      <c r="B129" s="195" t="str">
        <f t="shared" si="22"/>
        <v/>
      </c>
      <c r="C129" s="507">
        <f>IF(D93="","-",+C128+1)</f>
        <v>2049</v>
      </c>
      <c r="D129" s="374">
        <f>IF(F128+SUM(E$99:E128)=D$92,F128,D$92-SUM(E$99:E128))</f>
        <v>3077586.1152796894</v>
      </c>
      <c r="E129" s="522">
        <f>IF(+J96&lt;F128,J96,D129)</f>
        <v>218822.5</v>
      </c>
      <c r="F129" s="523">
        <f t="shared" si="27"/>
        <v>2858763.6152796894</v>
      </c>
      <c r="G129" s="523">
        <f t="shared" si="28"/>
        <v>2968174.8652796894</v>
      </c>
      <c r="H129" s="526">
        <f t="shared" si="29"/>
        <v>584991.55911143427</v>
      </c>
      <c r="I129" s="577">
        <f t="shared" si="30"/>
        <v>584991.55911143427</v>
      </c>
      <c r="J129" s="514">
        <f t="shared" si="18"/>
        <v>0</v>
      </c>
      <c r="K129" s="514"/>
      <c r="L129" s="525"/>
      <c r="M129" s="514">
        <f t="shared" si="26"/>
        <v>0</v>
      </c>
      <c r="N129" s="525"/>
      <c r="O129" s="514">
        <f t="shared" si="20"/>
        <v>0</v>
      </c>
      <c r="P129" s="514">
        <f t="shared" si="21"/>
        <v>0</v>
      </c>
    </row>
    <row r="130" spans="2:16" ht="12.5">
      <c r="B130" s="195" t="str">
        <f t="shared" si="22"/>
        <v/>
      </c>
      <c r="C130" s="507">
        <f>IF(D93="","-",+C129+1)</f>
        <v>2050</v>
      </c>
      <c r="D130" s="374">
        <f>IF(F129+SUM(E$99:E129)=D$92,F129,D$92-SUM(E$99:E129))</f>
        <v>2858763.6152796894</v>
      </c>
      <c r="E130" s="522">
        <f>IF(+J96&lt;F129,J96,D130)</f>
        <v>218822.5</v>
      </c>
      <c r="F130" s="523">
        <f t="shared" si="27"/>
        <v>2639941.1152796894</v>
      </c>
      <c r="G130" s="523">
        <f t="shared" si="28"/>
        <v>2749352.3652796894</v>
      </c>
      <c r="H130" s="526">
        <f t="shared" si="29"/>
        <v>557996.50909780874</v>
      </c>
      <c r="I130" s="577">
        <f t="shared" si="30"/>
        <v>557996.50909780874</v>
      </c>
      <c r="J130" s="514">
        <f t="shared" si="18"/>
        <v>0</v>
      </c>
      <c r="K130" s="514"/>
      <c r="L130" s="525"/>
      <c r="M130" s="514">
        <f t="shared" si="26"/>
        <v>0</v>
      </c>
      <c r="N130" s="525"/>
      <c r="O130" s="514">
        <f t="shared" si="20"/>
        <v>0</v>
      </c>
      <c r="P130" s="514">
        <f t="shared" si="21"/>
        <v>0</v>
      </c>
    </row>
    <row r="131" spans="2:16" ht="12.5">
      <c r="B131" s="195" t="str">
        <f t="shared" si="22"/>
        <v/>
      </c>
      <c r="C131" s="507">
        <f>IF(D93="","-",+C130+1)</f>
        <v>2051</v>
      </c>
      <c r="D131" s="374">
        <f>IF(F130+SUM(E$99:E130)=D$92,F130,D$92-SUM(E$99:E130))</f>
        <v>2639941.1152796894</v>
      </c>
      <c r="E131" s="522">
        <f>IF(+J96&lt;F130,J96,D131)</f>
        <v>218822.5</v>
      </c>
      <c r="F131" s="523">
        <f t="shared" si="27"/>
        <v>2421118.6152796894</v>
      </c>
      <c r="G131" s="523">
        <f t="shared" si="28"/>
        <v>2530529.8652796894</v>
      </c>
      <c r="H131" s="526">
        <f t="shared" si="29"/>
        <v>531001.45908418298</v>
      </c>
      <c r="I131" s="577">
        <f t="shared" si="30"/>
        <v>531001.45908418298</v>
      </c>
      <c r="J131" s="514">
        <f t="shared" ref="J131:J154" si="31">+I541-H541</f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2"/>
        <v/>
      </c>
      <c r="C132" s="507">
        <f>IF(D93="","-",+C131+1)</f>
        <v>2052</v>
      </c>
      <c r="D132" s="374">
        <f>IF(F131+SUM(E$99:E131)=D$92,F131,D$92-SUM(E$99:E131))</f>
        <v>2421118.6152796894</v>
      </c>
      <c r="E132" s="522">
        <f>IF(+J96&lt;F131,J96,D132)</f>
        <v>218822.5</v>
      </c>
      <c r="F132" s="523">
        <f t="shared" si="27"/>
        <v>2202296.1152796894</v>
      </c>
      <c r="G132" s="523">
        <f t="shared" si="28"/>
        <v>2311707.3652796894</v>
      </c>
      <c r="H132" s="526">
        <f t="shared" si="29"/>
        <v>504006.40907055733</v>
      </c>
      <c r="I132" s="577">
        <f t="shared" si="30"/>
        <v>504006.40907055733</v>
      </c>
      <c r="J132" s="514">
        <f t="shared" si="31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2"/>
        <v/>
      </c>
      <c r="C133" s="507">
        <f>IF(D93="","-",+C132+1)</f>
        <v>2053</v>
      </c>
      <c r="D133" s="374">
        <f>IF(F132+SUM(E$99:E132)=D$92,F132,D$92-SUM(E$99:E132))</f>
        <v>2202296.1152796894</v>
      </c>
      <c r="E133" s="522">
        <f>IF(+J96&lt;F132,J96,D133)</f>
        <v>218822.5</v>
      </c>
      <c r="F133" s="523">
        <f t="shared" si="27"/>
        <v>1983473.6152796894</v>
      </c>
      <c r="G133" s="523">
        <f t="shared" si="28"/>
        <v>2092884.8652796894</v>
      </c>
      <c r="H133" s="526">
        <f t="shared" si="29"/>
        <v>477011.35905693169</v>
      </c>
      <c r="I133" s="577">
        <f t="shared" si="30"/>
        <v>477011.35905693169</v>
      </c>
      <c r="J133" s="514">
        <f t="shared" si="31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2"/>
        <v/>
      </c>
      <c r="C134" s="507">
        <f>IF(D93="","-",+C133+1)</f>
        <v>2054</v>
      </c>
      <c r="D134" s="374">
        <f>IF(F133+SUM(E$99:E133)=D$92,F133,D$92-SUM(E$99:E133))</f>
        <v>1983473.6152796894</v>
      </c>
      <c r="E134" s="522">
        <f>IF(+J96&lt;F133,J96,D134)</f>
        <v>218822.5</v>
      </c>
      <c r="F134" s="523">
        <f t="shared" si="27"/>
        <v>1764651.1152796894</v>
      </c>
      <c r="G134" s="523">
        <f t="shared" si="28"/>
        <v>1874062.3652796894</v>
      </c>
      <c r="H134" s="526">
        <f t="shared" si="29"/>
        <v>450016.30904330604</v>
      </c>
      <c r="I134" s="577">
        <f t="shared" si="30"/>
        <v>450016.30904330604</v>
      </c>
      <c r="J134" s="514">
        <f t="shared" si="31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2"/>
        <v/>
      </c>
      <c r="C135" s="507">
        <f>IF(D93="","-",+C134+1)</f>
        <v>2055</v>
      </c>
      <c r="D135" s="374">
        <f>IF(F134+SUM(E$99:E134)=D$92,F134,D$92-SUM(E$99:E134))</f>
        <v>1764651.1152796894</v>
      </c>
      <c r="E135" s="522">
        <f>IF(+J96&lt;F134,J96,D135)</f>
        <v>218822.5</v>
      </c>
      <c r="F135" s="523">
        <f t="shared" si="27"/>
        <v>1545828.6152796894</v>
      </c>
      <c r="G135" s="523">
        <f t="shared" si="28"/>
        <v>1655239.8652796894</v>
      </c>
      <c r="H135" s="526">
        <f t="shared" si="29"/>
        <v>423021.25902968034</v>
      </c>
      <c r="I135" s="577">
        <f t="shared" si="30"/>
        <v>423021.25902968034</v>
      </c>
      <c r="J135" s="514">
        <f t="shared" si="31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2"/>
        <v/>
      </c>
      <c r="C136" s="507">
        <f>IF(D93="","-",+C135+1)</f>
        <v>2056</v>
      </c>
      <c r="D136" s="374">
        <f>IF(F135+SUM(E$99:E135)=D$92,F135,D$92-SUM(E$99:E135))</f>
        <v>1545828.6152796894</v>
      </c>
      <c r="E136" s="522">
        <f>IF(+J96&lt;F135,J96,D136)</f>
        <v>218822.5</v>
      </c>
      <c r="F136" s="523">
        <f t="shared" si="27"/>
        <v>1327006.1152796894</v>
      </c>
      <c r="G136" s="523">
        <f t="shared" si="28"/>
        <v>1436417.3652796894</v>
      </c>
      <c r="H136" s="526">
        <f t="shared" si="29"/>
        <v>396026.20901605464</v>
      </c>
      <c r="I136" s="577">
        <f t="shared" si="30"/>
        <v>396026.20901605464</v>
      </c>
      <c r="J136" s="514">
        <f t="shared" si="31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2"/>
        <v/>
      </c>
      <c r="C137" s="507">
        <f>IF(D93="","-",+C136+1)</f>
        <v>2057</v>
      </c>
      <c r="D137" s="374">
        <f>IF(F136+SUM(E$99:E136)=D$92,F136,D$92-SUM(E$99:E136))</f>
        <v>1327006.1152796894</v>
      </c>
      <c r="E137" s="522">
        <f>IF(+J96&lt;F136,J96,D137)</f>
        <v>218822.5</v>
      </c>
      <c r="F137" s="523">
        <f t="shared" si="27"/>
        <v>1108183.6152796894</v>
      </c>
      <c r="G137" s="523">
        <f t="shared" si="28"/>
        <v>1217594.8652796894</v>
      </c>
      <c r="H137" s="526">
        <f t="shared" si="29"/>
        <v>369031.15900242899</v>
      </c>
      <c r="I137" s="577">
        <f t="shared" si="30"/>
        <v>369031.15900242899</v>
      </c>
      <c r="J137" s="514">
        <f t="shared" si="31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2"/>
        <v/>
      </c>
      <c r="C138" s="507">
        <f>IF(D93="","-",+C137+1)</f>
        <v>2058</v>
      </c>
      <c r="D138" s="374">
        <f>IF(F137+SUM(E$99:E137)=D$92,F137,D$92-SUM(E$99:E137))</f>
        <v>1108183.6152796894</v>
      </c>
      <c r="E138" s="522">
        <f>IF(+J96&lt;F137,J96,D138)</f>
        <v>218822.5</v>
      </c>
      <c r="F138" s="523">
        <f t="shared" si="27"/>
        <v>889361.11527968943</v>
      </c>
      <c r="G138" s="523">
        <f t="shared" si="28"/>
        <v>998772.36527968943</v>
      </c>
      <c r="H138" s="526">
        <f t="shared" si="29"/>
        <v>342036.10898880335</v>
      </c>
      <c r="I138" s="577">
        <f t="shared" si="30"/>
        <v>342036.10898880335</v>
      </c>
      <c r="J138" s="514">
        <f t="shared" si="31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2"/>
        <v/>
      </c>
      <c r="C139" s="507">
        <f>IF(D93="","-",+C138+1)</f>
        <v>2059</v>
      </c>
      <c r="D139" s="374">
        <f>IF(F138+SUM(E$99:E138)=D$92,F138,D$92-SUM(E$99:E138))</f>
        <v>889361.11527968943</v>
      </c>
      <c r="E139" s="522">
        <f>IF(+J96&lt;F138,J96,D139)</f>
        <v>218822.5</v>
      </c>
      <c r="F139" s="523">
        <f t="shared" si="27"/>
        <v>670538.61527968943</v>
      </c>
      <c r="G139" s="523">
        <f t="shared" si="28"/>
        <v>779949.86527968943</v>
      </c>
      <c r="H139" s="526">
        <f t="shared" si="29"/>
        <v>315041.0589751777</v>
      </c>
      <c r="I139" s="577">
        <f t="shared" si="30"/>
        <v>315041.0589751777</v>
      </c>
      <c r="J139" s="514">
        <f t="shared" si="31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2"/>
        <v/>
      </c>
      <c r="C140" s="507">
        <f>IF(D93="","-",+C139+1)</f>
        <v>2060</v>
      </c>
      <c r="D140" s="374">
        <f>IF(F139+SUM(E$99:E139)=D$92,F139,D$92-SUM(E$99:E139))</f>
        <v>670538.61527968943</v>
      </c>
      <c r="E140" s="522">
        <f>IF(+J96&lt;F139,J96,D140)</f>
        <v>218822.5</v>
      </c>
      <c r="F140" s="523">
        <f t="shared" si="27"/>
        <v>451716.11527968943</v>
      </c>
      <c r="G140" s="523">
        <f t="shared" si="28"/>
        <v>561127.36527968943</v>
      </c>
      <c r="H140" s="526">
        <f t="shared" si="29"/>
        <v>288046.008961552</v>
      </c>
      <c r="I140" s="577">
        <f t="shared" si="30"/>
        <v>288046.008961552</v>
      </c>
      <c r="J140" s="514">
        <f t="shared" si="31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2"/>
        <v/>
      </c>
      <c r="C141" s="507">
        <f>IF(D93="","-",+C140+1)</f>
        <v>2061</v>
      </c>
      <c r="D141" s="374">
        <f>IF(F140+SUM(E$99:E140)=D$92,F140,D$92-SUM(E$99:E140))</f>
        <v>451716.11527968943</v>
      </c>
      <c r="E141" s="522">
        <f>IF(+J96&lt;F140,J96,D141)</f>
        <v>218822.5</v>
      </c>
      <c r="F141" s="523">
        <f t="shared" si="27"/>
        <v>232893.61527968943</v>
      </c>
      <c r="G141" s="523">
        <f t="shared" si="28"/>
        <v>342304.86527968943</v>
      </c>
      <c r="H141" s="526">
        <f t="shared" si="29"/>
        <v>261050.95894792635</v>
      </c>
      <c r="I141" s="577">
        <f t="shared" si="30"/>
        <v>261050.95894792635</v>
      </c>
      <c r="J141" s="514">
        <f t="shared" si="31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2"/>
        <v/>
      </c>
      <c r="C142" s="507">
        <f>IF(D93="","-",+C141+1)</f>
        <v>2062</v>
      </c>
      <c r="D142" s="374">
        <f>IF(F141+SUM(E$99:E141)=D$92,F141,D$92-SUM(E$99:E141))</f>
        <v>232893.61527968943</v>
      </c>
      <c r="E142" s="522">
        <f>IF(+J96&lt;F141,J96,D142)</f>
        <v>218822.5</v>
      </c>
      <c r="F142" s="523">
        <f t="shared" si="27"/>
        <v>14071.115279689431</v>
      </c>
      <c r="G142" s="523">
        <f t="shared" si="28"/>
        <v>123482.36527968943</v>
      </c>
      <c r="H142" s="526">
        <f t="shared" si="29"/>
        <v>234055.90893430068</v>
      </c>
      <c r="I142" s="577">
        <f t="shared" si="30"/>
        <v>234055.90893430068</v>
      </c>
      <c r="J142" s="514">
        <f t="shared" si="31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2"/>
        <v/>
      </c>
      <c r="C143" s="507">
        <f>IF(D93="","-",+C142+1)</f>
        <v>2063</v>
      </c>
      <c r="D143" s="374">
        <f>IF(F142+SUM(E$99:E142)=D$92,F142,D$92-SUM(E$99:E142))</f>
        <v>14071.115279689431</v>
      </c>
      <c r="E143" s="522">
        <f>IF(+J96&lt;F142,J96,D143)</f>
        <v>14071.115279689431</v>
      </c>
      <c r="F143" s="523">
        <f t="shared" si="27"/>
        <v>0</v>
      </c>
      <c r="G143" s="523">
        <f t="shared" si="28"/>
        <v>7035.5576398447156</v>
      </c>
      <c r="H143" s="526">
        <f t="shared" si="29"/>
        <v>14939.057243433352</v>
      </c>
      <c r="I143" s="577">
        <f t="shared" si="30"/>
        <v>14939.057243433352</v>
      </c>
      <c r="J143" s="514">
        <f t="shared" si="31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2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7"/>
        <v>0</v>
      </c>
      <c r="G144" s="523">
        <f t="shared" si="28"/>
        <v>0</v>
      </c>
      <c r="H144" s="526">
        <f t="shared" si="29"/>
        <v>0</v>
      </c>
      <c r="I144" s="577">
        <f t="shared" si="30"/>
        <v>0</v>
      </c>
      <c r="J144" s="514">
        <f t="shared" si="31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2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7"/>
        <v>0</v>
      </c>
      <c r="G145" s="523">
        <f t="shared" si="28"/>
        <v>0</v>
      </c>
      <c r="H145" s="526">
        <f t="shared" si="29"/>
        <v>0</v>
      </c>
      <c r="I145" s="577">
        <f t="shared" si="30"/>
        <v>0</v>
      </c>
      <c r="J145" s="514">
        <f t="shared" si="31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2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7"/>
        <v>0</v>
      </c>
      <c r="G146" s="523">
        <f t="shared" si="28"/>
        <v>0</v>
      </c>
      <c r="H146" s="526">
        <f t="shared" si="29"/>
        <v>0</v>
      </c>
      <c r="I146" s="577">
        <f t="shared" si="30"/>
        <v>0</v>
      </c>
      <c r="J146" s="514">
        <f t="shared" si="31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2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7"/>
        <v>0</v>
      </c>
      <c r="G147" s="523">
        <f t="shared" si="28"/>
        <v>0</v>
      </c>
      <c r="H147" s="526">
        <f t="shared" si="29"/>
        <v>0</v>
      </c>
      <c r="I147" s="577">
        <f t="shared" si="30"/>
        <v>0</v>
      </c>
      <c r="J147" s="514">
        <f t="shared" si="31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2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7"/>
        <v>0</v>
      </c>
      <c r="G148" s="523">
        <f t="shared" si="28"/>
        <v>0</v>
      </c>
      <c r="H148" s="526">
        <f t="shared" si="29"/>
        <v>0</v>
      </c>
      <c r="I148" s="577">
        <f t="shared" si="30"/>
        <v>0</v>
      </c>
      <c r="J148" s="514">
        <f t="shared" si="31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2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7"/>
        <v>0</v>
      </c>
      <c r="G149" s="523">
        <f t="shared" si="28"/>
        <v>0</v>
      </c>
      <c r="H149" s="526">
        <f t="shared" si="29"/>
        <v>0</v>
      </c>
      <c r="I149" s="577">
        <f t="shared" si="30"/>
        <v>0</v>
      </c>
      <c r="J149" s="514">
        <f t="shared" si="31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2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7"/>
        <v>0</v>
      </c>
      <c r="G150" s="523">
        <f t="shared" si="28"/>
        <v>0</v>
      </c>
      <c r="H150" s="526">
        <f t="shared" si="29"/>
        <v>0</v>
      </c>
      <c r="I150" s="577">
        <f t="shared" si="30"/>
        <v>0</v>
      </c>
      <c r="J150" s="514">
        <f t="shared" si="31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2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7"/>
        <v>0</v>
      </c>
      <c r="G151" s="523">
        <f t="shared" si="28"/>
        <v>0</v>
      </c>
      <c r="H151" s="526">
        <f t="shared" si="29"/>
        <v>0</v>
      </c>
      <c r="I151" s="577">
        <f t="shared" si="30"/>
        <v>0</v>
      </c>
      <c r="J151" s="514">
        <f t="shared" si="31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2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7"/>
        <v>0</v>
      </c>
      <c r="G152" s="523">
        <f t="shared" si="28"/>
        <v>0</v>
      </c>
      <c r="H152" s="526">
        <f t="shared" si="29"/>
        <v>0</v>
      </c>
      <c r="I152" s="577">
        <f t="shared" si="30"/>
        <v>0</v>
      </c>
      <c r="J152" s="514">
        <f t="shared" si="31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2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7"/>
        <v>0</v>
      </c>
      <c r="G153" s="523">
        <f t="shared" si="28"/>
        <v>0</v>
      </c>
      <c r="H153" s="526">
        <f t="shared" si="29"/>
        <v>0</v>
      </c>
      <c r="I153" s="577">
        <f t="shared" si="30"/>
        <v>0</v>
      </c>
      <c r="J153" s="514">
        <f t="shared" si="31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2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7"/>
        <v>0</v>
      </c>
      <c r="G154" s="528">
        <f t="shared" si="28"/>
        <v>0</v>
      </c>
      <c r="H154" s="530">
        <f t="shared" si="29"/>
        <v>0</v>
      </c>
      <c r="I154" s="579">
        <f t="shared" si="30"/>
        <v>0</v>
      </c>
      <c r="J154" s="533">
        <f t="shared" si="31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9628189.9999999981</v>
      </c>
      <c r="F155" s="375"/>
      <c r="G155" s="375"/>
      <c r="H155" s="375">
        <f>SUM(H99:H154)</f>
        <v>34883835.758931562</v>
      </c>
      <c r="I155" s="375">
        <f>SUM(I99:I154)</f>
        <v>34883835.758931562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FC000"/>
  </sheetPr>
  <dimension ref="A1:P162"/>
  <sheetViews>
    <sheetView zoomScale="70" zoomScaleNormal="7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486647.07726899633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486647.07726899633</v>
      </c>
      <c r="O6" s="269"/>
      <c r="P6" s="269"/>
    </row>
    <row r="7" spans="1:16" ht="13.5" thickBot="1">
      <c r="C7" s="467" t="s">
        <v>48</v>
      </c>
      <c r="D7" s="624" t="s">
        <v>442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458</v>
      </c>
      <c r="E9" s="637" t="s">
        <v>457</v>
      </c>
      <c r="F9" s="478"/>
      <c r="G9" s="672" t="s">
        <v>587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3820524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88849.395348837206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 t="shared" ref="K17:K22" si="1">+G17</f>
        <v>192042.98677355595</v>
      </c>
      <c r="L17" s="513">
        <f t="shared" ref="L17:L72" si="2">IF(K17&lt;&gt;0,+G17-K17,0)</f>
        <v>0</v>
      </c>
      <c r="M17" s="512">
        <f t="shared" ref="M17:M22" si="3">+H17</f>
        <v>192042.98677355595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 t="shared" si="1"/>
        <v>484092.97891210701</v>
      </c>
      <c r="L18" s="519">
        <f t="shared" si="2"/>
        <v>0</v>
      </c>
      <c r="M18" s="518">
        <f t="shared" si="3"/>
        <v>484092.97891210701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 t="shared" si="1"/>
        <v>481307.93404609448</v>
      </c>
      <c r="L19" s="519">
        <f t="shared" ref="L19" si="6">IF(K19&lt;&gt;0,+G19-K19,0)</f>
        <v>0</v>
      </c>
      <c r="M19" s="518">
        <f t="shared" si="3"/>
        <v>481307.93404609448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2022</v>
      </c>
      <c r="D20" s="631">
        <v>3628876.3870877656</v>
      </c>
      <c r="E20" s="630">
        <v>90808.71428571429</v>
      </c>
      <c r="F20" s="631">
        <v>3538067.6728020515</v>
      </c>
      <c r="G20" s="630">
        <v>493748.99039861257</v>
      </c>
      <c r="H20" s="639">
        <v>493748.99039861257</v>
      </c>
      <c r="I20" s="511">
        <f t="shared" si="0"/>
        <v>0</v>
      </c>
      <c r="J20" s="511"/>
      <c r="K20" s="518">
        <f t="shared" si="1"/>
        <v>493748.99039861257</v>
      </c>
      <c r="L20" s="519">
        <f t="shared" ref="L20" si="8">IF(K20&lt;&gt;0,+G20-K20,0)</f>
        <v>0</v>
      </c>
      <c r="M20" s="518">
        <f t="shared" si="3"/>
        <v>493748.99039861257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2023</v>
      </c>
      <c r="D21" s="631">
        <v>3538067.8328020507</v>
      </c>
      <c r="E21" s="630">
        <v>90808.718095238088</v>
      </c>
      <c r="F21" s="631">
        <v>3447259.1147068124</v>
      </c>
      <c r="G21" s="630">
        <v>532025.67622840172</v>
      </c>
      <c r="H21" s="639">
        <v>532025.67622840172</v>
      </c>
      <c r="I21" s="511">
        <f t="shared" si="0"/>
        <v>0</v>
      </c>
      <c r="J21" s="511"/>
      <c r="K21" s="518">
        <f t="shared" si="1"/>
        <v>532025.67622840172</v>
      </c>
      <c r="L21" s="519">
        <f t="shared" ref="L21" si="9">IF(K21&lt;&gt;0,+G21-K21,0)</f>
        <v>0</v>
      </c>
      <c r="M21" s="518">
        <f t="shared" si="3"/>
        <v>532025.67622840172</v>
      </c>
      <c r="N21" s="514">
        <f t="shared" ref="N21" si="10">IF(M21&lt;&gt;0,+H21-M21,0)</f>
        <v>0</v>
      </c>
      <c r="O21" s="514">
        <f t="shared" ref="O21" si="11">+N21-L21</f>
        <v>0</v>
      </c>
      <c r="P21" s="272"/>
    </row>
    <row r="22" spans="2:16" ht="13">
      <c r="B22" s="195" t="str">
        <f t="shared" si="7"/>
        <v>IU</v>
      </c>
      <c r="C22" s="669">
        <f>IF(D11="","-",+C21+1)</f>
        <v>2024</v>
      </c>
      <c r="D22" s="631">
        <v>3453816.9547068132</v>
      </c>
      <c r="E22" s="630">
        <v>86830.090909090912</v>
      </c>
      <c r="F22" s="631">
        <v>3366986.8637977224</v>
      </c>
      <c r="G22" s="630">
        <v>494465.64890946052</v>
      </c>
      <c r="H22" s="639">
        <v>494465.64890946052</v>
      </c>
      <c r="I22" s="511">
        <f t="shared" si="0"/>
        <v>0</v>
      </c>
      <c r="J22" s="511"/>
      <c r="K22" s="518">
        <f t="shared" si="1"/>
        <v>494465.64890946052</v>
      </c>
      <c r="L22" s="519">
        <f t="shared" ref="L22" si="12">IF(K22&lt;&gt;0,+G22-K22,0)</f>
        <v>0</v>
      </c>
      <c r="M22" s="518">
        <f t="shared" si="3"/>
        <v>494465.64890946052</v>
      </c>
      <c r="N22" s="514">
        <f t="shared" ref="N22" si="13">IF(M22&lt;&gt;0,+H22-M22,0)</f>
        <v>0</v>
      </c>
      <c r="O22" s="514">
        <f t="shared" ref="O22" si="14">+N22-L22</f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3366986.8637977224</v>
      </c>
      <c r="E23" s="522">
        <f>IF(+I14&lt;F22,I14,D23)</f>
        <v>88849.395348837206</v>
      </c>
      <c r="F23" s="523">
        <f t="shared" ref="F23:F72" si="15">+D23-E23</f>
        <v>3278137.4684488853</v>
      </c>
      <c r="G23" s="524">
        <f t="shared" ref="G23:G72" si="16">+I$12*((D23+F23)/2)+E23</f>
        <v>486647.07726899633</v>
      </c>
      <c r="H23" s="491">
        <f t="shared" ref="H23:H72" si="17">+I$13*((D23+F23)/2)+E23</f>
        <v>486647.07726899633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3278137.4684488853</v>
      </c>
      <c r="E24" s="522">
        <f>IF(+I14&lt;F23,I14,D24)</f>
        <v>88849.395348837206</v>
      </c>
      <c r="F24" s="523">
        <f t="shared" si="15"/>
        <v>3189288.0731000481</v>
      </c>
      <c r="G24" s="524">
        <f t="shared" si="16"/>
        <v>476009.4784092544</v>
      </c>
      <c r="H24" s="491">
        <f t="shared" si="17"/>
        <v>476009.4784092544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3189288.0731000481</v>
      </c>
      <c r="E25" s="522">
        <f>IF(+I14&lt;F24,I14,D25)</f>
        <v>88849.395348837206</v>
      </c>
      <c r="F25" s="523">
        <f t="shared" si="15"/>
        <v>3100438.677751211</v>
      </c>
      <c r="G25" s="524">
        <f t="shared" si="16"/>
        <v>465371.87954951235</v>
      </c>
      <c r="H25" s="491">
        <f t="shared" si="17"/>
        <v>465371.87954951235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3100438.677751211</v>
      </c>
      <c r="E26" s="522">
        <f>IF(+I14&lt;F25,I14,D26)</f>
        <v>88849.395348837206</v>
      </c>
      <c r="F26" s="523">
        <f t="shared" si="15"/>
        <v>3011589.2824023739</v>
      </c>
      <c r="G26" s="524">
        <f t="shared" si="16"/>
        <v>454734.28068977041</v>
      </c>
      <c r="H26" s="491">
        <f t="shared" si="17"/>
        <v>454734.28068977041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3011589.2824023739</v>
      </c>
      <c r="E27" s="522">
        <f>IF(+I14&lt;F26,I14,D27)</f>
        <v>88849.395348837206</v>
      </c>
      <c r="F27" s="523">
        <f t="shared" si="15"/>
        <v>2922739.8870535367</v>
      </c>
      <c r="G27" s="524">
        <f t="shared" si="16"/>
        <v>444096.6818300283</v>
      </c>
      <c r="H27" s="491">
        <f t="shared" si="17"/>
        <v>444096.6818300283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2922739.8870535367</v>
      </c>
      <c r="E28" s="522">
        <f>IF(+I14&lt;F27,I14,D28)</f>
        <v>88849.395348837206</v>
      </c>
      <c r="F28" s="523">
        <f t="shared" si="15"/>
        <v>2833890.4917046996</v>
      </c>
      <c r="G28" s="524">
        <f t="shared" si="16"/>
        <v>433459.08297028637</v>
      </c>
      <c r="H28" s="491">
        <f t="shared" si="17"/>
        <v>433459.08297028637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2833890.4917046996</v>
      </c>
      <c r="E29" s="522">
        <f>IF(+I14&lt;F28,I14,D29)</f>
        <v>88849.395348837206</v>
      </c>
      <c r="F29" s="523">
        <f t="shared" si="15"/>
        <v>2745041.0963558624</v>
      </c>
      <c r="G29" s="524">
        <f t="shared" si="16"/>
        <v>422821.48411054432</v>
      </c>
      <c r="H29" s="491">
        <f t="shared" si="17"/>
        <v>422821.48411054432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2745041.0963558624</v>
      </c>
      <c r="E30" s="522">
        <f>IF(+I14&lt;F29,I14,D30)</f>
        <v>88849.395348837206</v>
      </c>
      <c r="F30" s="523">
        <f t="shared" si="15"/>
        <v>2656191.7010070253</v>
      </c>
      <c r="G30" s="524">
        <f t="shared" si="16"/>
        <v>412183.88525080238</v>
      </c>
      <c r="H30" s="491">
        <f t="shared" si="17"/>
        <v>412183.88525080238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2656191.7010070253</v>
      </c>
      <c r="E31" s="522">
        <f>IF(+I14&lt;F30,I14,D31)</f>
        <v>88849.395348837206</v>
      </c>
      <c r="F31" s="523">
        <f t="shared" si="15"/>
        <v>2567342.3056581882</v>
      </c>
      <c r="G31" s="524">
        <f t="shared" si="16"/>
        <v>401546.28639106033</v>
      </c>
      <c r="H31" s="491">
        <f t="shared" si="17"/>
        <v>401546.28639106033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2567342.3056581882</v>
      </c>
      <c r="E32" s="522">
        <f>IF(+I14&lt;F31,I14,D32)</f>
        <v>88849.395348837206</v>
      </c>
      <c r="F32" s="523">
        <f t="shared" si="15"/>
        <v>2478492.910309351</v>
      </c>
      <c r="G32" s="524">
        <f t="shared" si="16"/>
        <v>390908.68753131834</v>
      </c>
      <c r="H32" s="491">
        <f t="shared" si="17"/>
        <v>390908.68753131834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2478492.910309351</v>
      </c>
      <c r="E33" s="522">
        <f>IF(+I14&lt;F32,I14,D33)</f>
        <v>88849.395348837206</v>
      </c>
      <c r="F33" s="523">
        <f t="shared" si="15"/>
        <v>2389643.5149605139</v>
      </c>
      <c r="G33" s="524">
        <f t="shared" si="16"/>
        <v>380271.08867157629</v>
      </c>
      <c r="H33" s="491">
        <f t="shared" si="17"/>
        <v>380271.08867157629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2389643.5149605139</v>
      </c>
      <c r="E34" s="522">
        <f>IF(+I14&lt;F33,I14,D34)</f>
        <v>88849.395348837206</v>
      </c>
      <c r="F34" s="523">
        <f t="shared" si="15"/>
        <v>2300794.1196116768</v>
      </c>
      <c r="G34" s="524">
        <f t="shared" si="16"/>
        <v>369633.48981183436</v>
      </c>
      <c r="H34" s="491">
        <f t="shared" si="17"/>
        <v>369633.48981183436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2300794.1196116768</v>
      </c>
      <c r="E35" s="522">
        <f>IF(+I14&lt;F34,I14,D35)</f>
        <v>88849.395348837206</v>
      </c>
      <c r="F35" s="523">
        <f t="shared" si="15"/>
        <v>2211944.7242628396</v>
      </c>
      <c r="G35" s="524">
        <f t="shared" si="16"/>
        <v>358995.8909520923</v>
      </c>
      <c r="H35" s="491">
        <f t="shared" si="17"/>
        <v>358995.8909520923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2211944.7242628396</v>
      </c>
      <c r="E36" s="522">
        <f>IF(+I14&lt;F35,I14,D36)</f>
        <v>88849.395348837206</v>
      </c>
      <c r="F36" s="523">
        <f t="shared" si="15"/>
        <v>2123095.3289140025</v>
      </c>
      <c r="G36" s="524">
        <f t="shared" si="16"/>
        <v>348358.29209235037</v>
      </c>
      <c r="H36" s="491">
        <f t="shared" si="17"/>
        <v>348358.29209235037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2123095.3289140025</v>
      </c>
      <c r="E37" s="522">
        <f>IF(+I14&lt;F36,I14,D37)</f>
        <v>88849.395348837206</v>
      </c>
      <c r="F37" s="523">
        <f t="shared" si="15"/>
        <v>2034245.9335651654</v>
      </c>
      <c r="G37" s="524">
        <f t="shared" si="16"/>
        <v>337720.69323260832</v>
      </c>
      <c r="H37" s="491">
        <f t="shared" si="17"/>
        <v>337720.69323260832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2034245.9335651654</v>
      </c>
      <c r="E38" s="522">
        <f>IF(+I14&lt;F37,I14,D38)</f>
        <v>88849.395348837206</v>
      </c>
      <c r="F38" s="523">
        <f t="shared" si="15"/>
        <v>1945396.5382163282</v>
      </c>
      <c r="G38" s="524">
        <f t="shared" si="16"/>
        <v>327083.09437286633</v>
      </c>
      <c r="H38" s="491">
        <f t="shared" si="17"/>
        <v>327083.09437286633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1945396.5382163282</v>
      </c>
      <c r="E39" s="522">
        <f>IF(+I14&lt;F38,I14,D39)</f>
        <v>88849.395348837206</v>
      </c>
      <c r="F39" s="523">
        <f t="shared" si="15"/>
        <v>1856547.1428674911</v>
      </c>
      <c r="G39" s="524">
        <f t="shared" si="16"/>
        <v>316445.49551312428</v>
      </c>
      <c r="H39" s="491">
        <f t="shared" si="17"/>
        <v>316445.49551312428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1856547.1428674911</v>
      </c>
      <c r="E40" s="522">
        <f>IF(+I14&lt;F39,I14,D40)</f>
        <v>88849.395348837206</v>
      </c>
      <c r="F40" s="523">
        <f t="shared" si="15"/>
        <v>1767697.747518654</v>
      </c>
      <c r="G40" s="524">
        <f t="shared" si="16"/>
        <v>305807.89665338228</v>
      </c>
      <c r="H40" s="491">
        <f t="shared" si="17"/>
        <v>305807.89665338228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1767697.747518654</v>
      </c>
      <c r="E41" s="522">
        <f>IF(+I14&lt;F40,I14,D41)</f>
        <v>88849.395348837206</v>
      </c>
      <c r="F41" s="523">
        <f t="shared" si="15"/>
        <v>1678848.3521698168</v>
      </c>
      <c r="G41" s="524">
        <f t="shared" si="16"/>
        <v>295170.29779364029</v>
      </c>
      <c r="H41" s="491">
        <f t="shared" si="17"/>
        <v>295170.29779364029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1678848.3521698168</v>
      </c>
      <c r="E42" s="522">
        <f>IF(+I14&lt;F41,I14,D42)</f>
        <v>88849.395348837206</v>
      </c>
      <c r="F42" s="523">
        <f t="shared" si="15"/>
        <v>1589998.9568209797</v>
      </c>
      <c r="G42" s="524">
        <f t="shared" si="16"/>
        <v>284532.6989338983</v>
      </c>
      <c r="H42" s="491">
        <f t="shared" si="17"/>
        <v>284532.6989338983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1589998.9568209797</v>
      </c>
      <c r="E43" s="522">
        <f>IF(+I14&lt;F42,I14,D43)</f>
        <v>88849.395348837206</v>
      </c>
      <c r="F43" s="523">
        <f t="shared" si="15"/>
        <v>1501149.5614721426</v>
      </c>
      <c r="G43" s="524">
        <f t="shared" si="16"/>
        <v>273895.1000741563</v>
      </c>
      <c r="H43" s="491">
        <f t="shared" si="17"/>
        <v>273895.1000741563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1501149.5614721426</v>
      </c>
      <c r="E44" s="522">
        <f>IF(+I14&lt;F43,I14,D44)</f>
        <v>88849.395348837206</v>
      </c>
      <c r="F44" s="523">
        <f t="shared" si="15"/>
        <v>1412300.1661233054</v>
      </c>
      <c r="G44" s="524">
        <f t="shared" si="16"/>
        <v>263257.50121441425</v>
      </c>
      <c r="H44" s="491">
        <f t="shared" si="17"/>
        <v>263257.50121441425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1412300.1661233054</v>
      </c>
      <c r="E45" s="522">
        <f>IF(+I14&lt;F44,I14,D45)</f>
        <v>88849.395348837206</v>
      </c>
      <c r="F45" s="523">
        <f t="shared" si="15"/>
        <v>1323450.7707744683</v>
      </c>
      <c r="G45" s="524">
        <f t="shared" si="16"/>
        <v>252619.90235467226</v>
      </c>
      <c r="H45" s="491">
        <f t="shared" si="17"/>
        <v>252619.90235467226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1323450.7707744683</v>
      </c>
      <c r="E46" s="522">
        <f>IF(+I14&lt;F45,I14,D46)</f>
        <v>88849.395348837206</v>
      </c>
      <c r="F46" s="523">
        <f t="shared" si="15"/>
        <v>1234601.3754256312</v>
      </c>
      <c r="G46" s="524">
        <f t="shared" si="16"/>
        <v>241982.30349493027</v>
      </c>
      <c r="H46" s="491">
        <f t="shared" si="17"/>
        <v>241982.30349493027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1234601.3754256312</v>
      </c>
      <c r="E47" s="522">
        <f>IF(+I14&lt;F46,I14,D47)</f>
        <v>88849.395348837206</v>
      </c>
      <c r="F47" s="523">
        <f t="shared" si="15"/>
        <v>1145751.980076794</v>
      </c>
      <c r="G47" s="524">
        <f t="shared" si="16"/>
        <v>231344.70463518827</v>
      </c>
      <c r="H47" s="491">
        <f t="shared" si="17"/>
        <v>231344.70463518827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1145751.980076794</v>
      </c>
      <c r="E48" s="522">
        <f>IF(+I14&lt;F47,I14,D48)</f>
        <v>88849.395348837206</v>
      </c>
      <c r="F48" s="523">
        <f t="shared" si="15"/>
        <v>1056902.5847279569</v>
      </c>
      <c r="G48" s="524">
        <f t="shared" si="16"/>
        <v>220707.10577544622</v>
      </c>
      <c r="H48" s="491">
        <f t="shared" si="17"/>
        <v>220707.10577544622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1056902.5847279569</v>
      </c>
      <c r="E49" s="522">
        <f>IF(+I14&lt;F48,I14,D49)</f>
        <v>88849.395348837206</v>
      </c>
      <c r="F49" s="523">
        <f t="shared" si="15"/>
        <v>968053.18937911966</v>
      </c>
      <c r="G49" s="524">
        <f t="shared" si="16"/>
        <v>210069.50691570423</v>
      </c>
      <c r="H49" s="491">
        <f t="shared" si="17"/>
        <v>210069.50691570423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968053.18937911966</v>
      </c>
      <c r="E50" s="522">
        <f>IF(+I14&lt;F49,I14,D50)</f>
        <v>88849.395348837206</v>
      </c>
      <c r="F50" s="523">
        <f t="shared" si="15"/>
        <v>879203.79403028241</v>
      </c>
      <c r="G50" s="524">
        <f t="shared" si="16"/>
        <v>199431.90805596221</v>
      </c>
      <c r="H50" s="491">
        <f t="shared" si="17"/>
        <v>199431.90805596221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879203.79403028241</v>
      </c>
      <c r="E51" s="522">
        <f>IF(+I14&lt;F50,I14,D51)</f>
        <v>88849.395348837206</v>
      </c>
      <c r="F51" s="523">
        <f t="shared" si="15"/>
        <v>790354.39868144516</v>
      </c>
      <c r="G51" s="524">
        <f t="shared" si="16"/>
        <v>188794.30919622019</v>
      </c>
      <c r="H51" s="491">
        <f t="shared" si="17"/>
        <v>188794.30919622019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790354.39868144516</v>
      </c>
      <c r="E52" s="522">
        <f>IF(+I14&lt;F51,I14,D52)</f>
        <v>88849.395348837206</v>
      </c>
      <c r="F52" s="523">
        <f t="shared" si="15"/>
        <v>701505.00333260791</v>
      </c>
      <c r="G52" s="524">
        <f t="shared" si="16"/>
        <v>178156.71033647819</v>
      </c>
      <c r="H52" s="491">
        <f t="shared" si="17"/>
        <v>178156.71033647819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701505.00333260791</v>
      </c>
      <c r="E53" s="522">
        <f>IF(+I14&lt;F52,I14,D53)</f>
        <v>88849.395348837206</v>
      </c>
      <c r="F53" s="523">
        <f t="shared" si="15"/>
        <v>612655.60798377066</v>
      </c>
      <c r="G53" s="524">
        <f t="shared" si="16"/>
        <v>167519.11147673617</v>
      </c>
      <c r="H53" s="491">
        <f t="shared" si="17"/>
        <v>167519.11147673617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612655.60798377066</v>
      </c>
      <c r="E54" s="522">
        <f>IF(+I14&lt;F53,I14,D54)</f>
        <v>88849.395348837206</v>
      </c>
      <c r="F54" s="523">
        <f t="shared" si="15"/>
        <v>523806.21263493347</v>
      </c>
      <c r="G54" s="524">
        <f t="shared" si="16"/>
        <v>156881.51261699415</v>
      </c>
      <c r="H54" s="491">
        <f t="shared" si="17"/>
        <v>156881.51261699415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523806.21263493347</v>
      </c>
      <c r="E55" s="522">
        <f>IF(+I14&lt;F54,I14,D55)</f>
        <v>88849.395348837206</v>
      </c>
      <c r="F55" s="523">
        <f t="shared" si="15"/>
        <v>434956.81728609628</v>
      </c>
      <c r="G55" s="524">
        <f t="shared" si="16"/>
        <v>146243.91375725213</v>
      </c>
      <c r="H55" s="491">
        <f t="shared" si="17"/>
        <v>146243.91375725213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434956.81728609628</v>
      </c>
      <c r="E56" s="522">
        <f>IF(+I14&lt;F55,I14,D56)</f>
        <v>88849.395348837206</v>
      </c>
      <c r="F56" s="523">
        <f t="shared" si="15"/>
        <v>346107.42193725909</v>
      </c>
      <c r="G56" s="524">
        <f t="shared" si="16"/>
        <v>135606.31489751011</v>
      </c>
      <c r="H56" s="491">
        <f t="shared" si="17"/>
        <v>135606.31489751011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346107.42193725909</v>
      </c>
      <c r="E57" s="522">
        <f>IF(+I14&lt;F56,I14,D57)</f>
        <v>88849.395348837206</v>
      </c>
      <c r="F57" s="523">
        <f t="shared" si="15"/>
        <v>257258.0265884219</v>
      </c>
      <c r="G57" s="524">
        <f t="shared" si="16"/>
        <v>124968.7160377681</v>
      </c>
      <c r="H57" s="491">
        <f t="shared" si="17"/>
        <v>124968.7160377681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257258.0265884219</v>
      </c>
      <c r="E58" s="522">
        <f>IF(+I14&lt;F57,I14,D58)</f>
        <v>88849.395348837206</v>
      </c>
      <c r="F58" s="523">
        <f t="shared" si="15"/>
        <v>168408.63123958471</v>
      </c>
      <c r="G58" s="524">
        <f t="shared" si="16"/>
        <v>114331.11717802609</v>
      </c>
      <c r="H58" s="491">
        <f t="shared" si="17"/>
        <v>114331.11717802609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168408.63123958471</v>
      </c>
      <c r="E59" s="522">
        <f>IF(+I14&lt;F58,I14,D59)</f>
        <v>88849.395348837206</v>
      </c>
      <c r="F59" s="523">
        <f t="shared" si="15"/>
        <v>79559.235890747499</v>
      </c>
      <c r="G59" s="524">
        <f t="shared" si="16"/>
        <v>103693.51831828408</v>
      </c>
      <c r="H59" s="491">
        <f t="shared" si="17"/>
        <v>103693.51831828408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79559.235890747499</v>
      </c>
      <c r="E60" s="522">
        <f>IF(+I14&lt;F59,I14,D60)</f>
        <v>79559.235890747499</v>
      </c>
      <c r="F60" s="523">
        <f t="shared" si="15"/>
        <v>0</v>
      </c>
      <c r="G60" s="524">
        <f t="shared" si="16"/>
        <v>84321.897660535426</v>
      </c>
      <c r="H60" s="491">
        <f t="shared" si="17"/>
        <v>84321.897660535426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3820524</v>
      </c>
      <c r="F73" s="375"/>
      <c r="G73" s="375">
        <f>SUM(G17:G72)</f>
        <v>13683307.131293457</v>
      </c>
      <c r="H73" s="375">
        <f>SUM(H17:H72)</f>
        <v>13683307.131293457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532025.67622840172</v>
      </c>
      <c r="N87" s="546">
        <f>IF(J92&lt;D11,0,VLOOKUP(J92,C17:O72,11))</f>
        <v>532025.67622840172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517963.36830989388</v>
      </c>
      <c r="N88" s="550">
        <f>IF(J92&lt;D11,0,VLOOKUP(J92,C99:P154,7))</f>
        <v>517963.36830989388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-14062.307918507839</v>
      </c>
      <c r="N89" s="555">
        <f>+N88-N87</f>
        <v>-14062.307918507839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86681.045454545456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8">+I99-H99</f>
        <v>0</v>
      </c>
      <c r="K99" s="514"/>
      <c r="L99" s="512">
        <f>+H99</f>
        <v>204124.50256642039</v>
      </c>
      <c r="M99" s="513">
        <f t="shared" ref="M99:M100" si="19">IF(L99&lt;&gt;0,+H99-L99,0)</f>
        <v>0</v>
      </c>
      <c r="N99" s="512">
        <f>+I99</f>
        <v>204124.50256642039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8"/>
        <v>0</v>
      </c>
      <c r="K100" s="514"/>
      <c r="L100" s="655">
        <f>+H100</f>
        <v>496207.33322313288</v>
      </c>
      <c r="M100" s="514">
        <f t="shared" si="19"/>
        <v>0</v>
      </c>
      <c r="N100" s="655">
        <f>+I100</f>
        <v>496207.33322313288</v>
      </c>
      <c r="O100" s="514">
        <f t="shared" si="20"/>
        <v>0</v>
      </c>
      <c r="P100" s="514">
        <f t="shared" si="21"/>
        <v>0</v>
      </c>
    </row>
    <row r="101" spans="1:16" ht="12.5">
      <c r="B101" s="195" t="str">
        <f t="shared" ref="B101:B154" si="22">IF(D101=F100,"","IU")</f>
        <v/>
      </c>
      <c r="C101" s="507">
        <f>IF(D93="","-",+C100+1)</f>
        <v>2021</v>
      </c>
      <c r="D101" s="629">
        <v>3723157.2857142859</v>
      </c>
      <c r="E101" s="630">
        <v>93023.560975609755</v>
      </c>
      <c r="F101" s="631">
        <v>3630133.7247386761</v>
      </c>
      <c r="G101" s="631">
        <v>3676645.5052264808</v>
      </c>
      <c r="H101" s="633">
        <v>510375.13114474603</v>
      </c>
      <c r="I101" s="634">
        <v>510375.13114474603</v>
      </c>
      <c r="J101" s="514">
        <f t="shared" si="18"/>
        <v>0</v>
      </c>
      <c r="K101" s="514"/>
      <c r="L101" s="655">
        <f>+H101</f>
        <v>510375.13114474603</v>
      </c>
      <c r="M101" s="514">
        <f t="shared" ref="M101" si="23">IF(L101&lt;&gt;0,+H101-L101,0)</f>
        <v>0</v>
      </c>
      <c r="N101" s="655">
        <f>+I101</f>
        <v>510375.13114474603</v>
      </c>
      <c r="O101" s="514">
        <f t="shared" ref="O101" si="24">IF(N101&lt;&gt;0,+I101-N101,0)</f>
        <v>0</v>
      </c>
      <c r="P101" s="514">
        <f t="shared" ref="P101" si="25">+O101-M101</f>
        <v>0</v>
      </c>
    </row>
    <row r="102" spans="1:16" ht="13">
      <c r="B102" s="195" t="str">
        <f t="shared" si="22"/>
        <v/>
      </c>
      <c r="C102" s="669">
        <f>IF(D93="","-",+C101+1)</f>
        <v>2022</v>
      </c>
      <c r="D102" s="374">
        <v>3630133.7247386761</v>
      </c>
      <c r="E102" s="522">
        <v>90808.71428571429</v>
      </c>
      <c r="F102" s="523">
        <v>3539325.010452962</v>
      </c>
      <c r="G102" s="523">
        <v>3584729.3675958188</v>
      </c>
      <c r="H102" s="526">
        <v>511863.29369430547</v>
      </c>
      <c r="I102" s="577">
        <v>511863.29369430547</v>
      </c>
      <c r="J102" s="514">
        <f t="shared" si="18"/>
        <v>0</v>
      </c>
      <c r="K102" s="514"/>
      <c r="L102" s="525"/>
      <c r="M102" s="514">
        <f t="shared" ref="M102:M130" si="26">IF(L102&lt;&gt;0,+H102-L102,0)</f>
        <v>0</v>
      </c>
      <c r="N102" s="525"/>
      <c r="O102" s="514">
        <f t="shared" si="20"/>
        <v>0</v>
      </c>
      <c r="P102" s="514">
        <f t="shared" si="21"/>
        <v>0</v>
      </c>
    </row>
    <row r="103" spans="1:16" ht="12.5">
      <c r="B103" s="195" t="str">
        <f t="shared" si="22"/>
        <v/>
      </c>
      <c r="C103" s="507">
        <f>IF(D93="","-",+C102+1)</f>
        <v>2023</v>
      </c>
      <c r="D103" s="374">
        <f>IF(F102+SUM(E$99:E102)=D$92,F102,D$92-SUM(E$99:E102))</f>
        <v>3539325.010452962</v>
      </c>
      <c r="E103" s="522">
        <f>IF(+J96&lt;F102,J96,D103)</f>
        <v>86681.045454545456</v>
      </c>
      <c r="F103" s="523">
        <f t="shared" ref="F103:F154" si="27">+D103-E103</f>
        <v>3452643.9649984166</v>
      </c>
      <c r="G103" s="523">
        <f t="shared" ref="G103:G154" si="28">+(F103+D103)/2</f>
        <v>3495984.4877256891</v>
      </c>
      <c r="H103" s="526">
        <f t="shared" ref="H103:H154" si="29">+J$94*G103+E103</f>
        <v>517963.36830989388</v>
      </c>
      <c r="I103" s="577">
        <f t="shared" ref="I103:I154" si="30">+J$95*G103+E103</f>
        <v>517963.36830989388</v>
      </c>
      <c r="J103" s="514">
        <f t="shared" si="18"/>
        <v>0</v>
      </c>
      <c r="K103" s="514"/>
      <c r="L103" s="525"/>
      <c r="M103" s="514">
        <f t="shared" si="26"/>
        <v>0</v>
      </c>
      <c r="N103" s="525"/>
      <c r="O103" s="514">
        <f t="shared" si="20"/>
        <v>0</v>
      </c>
      <c r="P103" s="514">
        <f t="shared" si="21"/>
        <v>0</v>
      </c>
    </row>
    <row r="104" spans="1:16" ht="12.5">
      <c r="B104" s="195" t="str">
        <f t="shared" si="22"/>
        <v/>
      </c>
      <c r="C104" s="507">
        <f>IF(D93="","-",+C103+1)</f>
        <v>2024</v>
      </c>
      <c r="D104" s="374">
        <f>IF(F103+SUM(E$99:E103)=D$92,F103,D$92-SUM(E$99:E103))</f>
        <v>3452643.9649984166</v>
      </c>
      <c r="E104" s="522">
        <f>IF(+J96&lt;F103,J96,D104)</f>
        <v>86681.045454545456</v>
      </c>
      <c r="F104" s="523">
        <f t="shared" si="27"/>
        <v>3365962.9195438712</v>
      </c>
      <c r="G104" s="523">
        <f t="shared" si="28"/>
        <v>3409303.4422711441</v>
      </c>
      <c r="H104" s="526">
        <f t="shared" si="29"/>
        <v>507269.95626461151</v>
      </c>
      <c r="I104" s="577">
        <f t="shared" si="30"/>
        <v>507269.95626461151</v>
      </c>
      <c r="J104" s="514">
        <f t="shared" si="18"/>
        <v>0</v>
      </c>
      <c r="K104" s="514"/>
      <c r="L104" s="525"/>
      <c r="M104" s="514">
        <f t="shared" si="26"/>
        <v>0</v>
      </c>
      <c r="N104" s="525"/>
      <c r="O104" s="514">
        <f t="shared" si="20"/>
        <v>0</v>
      </c>
      <c r="P104" s="514">
        <f t="shared" si="21"/>
        <v>0</v>
      </c>
    </row>
    <row r="105" spans="1:16" ht="12.5">
      <c r="B105" s="195" t="str">
        <f t="shared" si="22"/>
        <v/>
      </c>
      <c r="C105" s="507">
        <f>IF(D93="","-",+C104+1)</f>
        <v>2025</v>
      </c>
      <c r="D105" s="374">
        <f>IF(F104+SUM(E$99:E104)=D$92,F104,D$92-SUM(E$99:E104))</f>
        <v>3365962.9195438712</v>
      </c>
      <c r="E105" s="522">
        <f>IF(+J96&lt;F104,J96,D105)</f>
        <v>86681.045454545456</v>
      </c>
      <c r="F105" s="523">
        <f t="shared" si="27"/>
        <v>3279281.8740893258</v>
      </c>
      <c r="G105" s="523">
        <f t="shared" si="28"/>
        <v>3322622.3968165983</v>
      </c>
      <c r="H105" s="526">
        <f t="shared" si="29"/>
        <v>496576.54421932908</v>
      </c>
      <c r="I105" s="577">
        <f t="shared" si="30"/>
        <v>496576.54421932908</v>
      </c>
      <c r="J105" s="514">
        <f t="shared" si="18"/>
        <v>0</v>
      </c>
      <c r="K105" s="514"/>
      <c r="L105" s="525"/>
      <c r="M105" s="514">
        <f t="shared" si="26"/>
        <v>0</v>
      </c>
      <c r="N105" s="525"/>
      <c r="O105" s="514">
        <f t="shared" si="20"/>
        <v>0</v>
      </c>
      <c r="P105" s="514">
        <f t="shared" si="21"/>
        <v>0</v>
      </c>
    </row>
    <row r="106" spans="1:16" ht="12.5">
      <c r="B106" s="195" t="str">
        <f t="shared" si="22"/>
        <v/>
      </c>
      <c r="C106" s="507">
        <f>IF(D93="","-",+C105+1)</f>
        <v>2026</v>
      </c>
      <c r="D106" s="374">
        <f>IF(F105+SUM(E$99:E105)=D$92,F105,D$92-SUM(E$99:E105))</f>
        <v>3279281.8740893258</v>
      </c>
      <c r="E106" s="522">
        <f>IF(+J96&lt;F105,J96,D106)</f>
        <v>86681.045454545456</v>
      </c>
      <c r="F106" s="523">
        <f t="shared" si="27"/>
        <v>3192600.8286347804</v>
      </c>
      <c r="G106" s="523">
        <f t="shared" si="28"/>
        <v>3235941.3513620533</v>
      </c>
      <c r="H106" s="526">
        <f t="shared" si="29"/>
        <v>485883.13217404671</v>
      </c>
      <c r="I106" s="577">
        <f t="shared" si="30"/>
        <v>485883.13217404671</v>
      </c>
      <c r="J106" s="514">
        <f t="shared" si="18"/>
        <v>0</v>
      </c>
      <c r="K106" s="514"/>
      <c r="L106" s="525"/>
      <c r="M106" s="514">
        <f t="shared" si="26"/>
        <v>0</v>
      </c>
      <c r="N106" s="525"/>
      <c r="O106" s="514">
        <f t="shared" si="20"/>
        <v>0</v>
      </c>
      <c r="P106" s="514">
        <f t="shared" si="21"/>
        <v>0</v>
      </c>
    </row>
    <row r="107" spans="1:16" ht="12.5">
      <c r="B107" s="195" t="str">
        <f t="shared" si="22"/>
        <v/>
      </c>
      <c r="C107" s="507">
        <f>IF(D93="","-",+C106+1)</f>
        <v>2027</v>
      </c>
      <c r="D107" s="374">
        <f>IF(F106+SUM(E$99:E106)=D$92,F106,D$92-SUM(E$99:E106))</f>
        <v>3192600.8286347804</v>
      </c>
      <c r="E107" s="522">
        <f>IF(+J96&lt;F106,J96,D107)</f>
        <v>86681.045454545456</v>
      </c>
      <c r="F107" s="523">
        <f t="shared" si="27"/>
        <v>3105919.783180235</v>
      </c>
      <c r="G107" s="523">
        <f t="shared" si="28"/>
        <v>3149260.3059075074</v>
      </c>
      <c r="H107" s="526">
        <f t="shared" si="29"/>
        <v>475189.72012876422</v>
      </c>
      <c r="I107" s="577">
        <f t="shared" si="30"/>
        <v>475189.72012876422</v>
      </c>
      <c r="J107" s="514">
        <f t="shared" si="18"/>
        <v>0</v>
      </c>
      <c r="K107" s="514"/>
      <c r="L107" s="525"/>
      <c r="M107" s="514">
        <f t="shared" si="26"/>
        <v>0</v>
      </c>
      <c r="N107" s="525"/>
      <c r="O107" s="514">
        <f t="shared" si="20"/>
        <v>0</v>
      </c>
      <c r="P107" s="514">
        <f t="shared" si="21"/>
        <v>0</v>
      </c>
    </row>
    <row r="108" spans="1:16" ht="12.5">
      <c r="B108" s="195" t="str">
        <f t="shared" si="22"/>
        <v/>
      </c>
      <c r="C108" s="507">
        <f>IF(D93="","-",+C107+1)</f>
        <v>2028</v>
      </c>
      <c r="D108" s="374">
        <f>IF(F107+SUM(E$99:E107)=D$92,F107,D$92-SUM(E$99:E107))</f>
        <v>3105919.783180235</v>
      </c>
      <c r="E108" s="522">
        <f>IF(+J96&lt;F107,J96,D108)</f>
        <v>86681.045454545456</v>
      </c>
      <c r="F108" s="523">
        <f t="shared" si="27"/>
        <v>3019238.7377256895</v>
      </c>
      <c r="G108" s="523">
        <f t="shared" si="28"/>
        <v>3062579.2604529625</v>
      </c>
      <c r="H108" s="526">
        <f t="shared" si="29"/>
        <v>464496.30808348185</v>
      </c>
      <c r="I108" s="577">
        <f t="shared" si="30"/>
        <v>464496.30808348185</v>
      </c>
      <c r="J108" s="514">
        <f t="shared" si="18"/>
        <v>0</v>
      </c>
      <c r="K108" s="514"/>
      <c r="L108" s="525"/>
      <c r="M108" s="514">
        <f t="shared" si="26"/>
        <v>0</v>
      </c>
      <c r="N108" s="525"/>
      <c r="O108" s="514">
        <f t="shared" si="20"/>
        <v>0</v>
      </c>
      <c r="P108" s="514">
        <f t="shared" si="21"/>
        <v>0</v>
      </c>
    </row>
    <row r="109" spans="1:16" ht="12.5">
      <c r="B109" s="195" t="str">
        <f t="shared" si="22"/>
        <v/>
      </c>
      <c r="C109" s="507">
        <f>IF(D93="","-",+C108+1)</f>
        <v>2029</v>
      </c>
      <c r="D109" s="374">
        <f>IF(F108+SUM(E$99:E108)=D$92,F108,D$92-SUM(E$99:E108))</f>
        <v>3019238.7377256895</v>
      </c>
      <c r="E109" s="522">
        <f>IF(+J96&lt;F108,J96,D109)</f>
        <v>86681.045454545456</v>
      </c>
      <c r="F109" s="523">
        <f t="shared" si="27"/>
        <v>2932557.6922711441</v>
      </c>
      <c r="G109" s="523">
        <f t="shared" si="28"/>
        <v>2975898.2149984166</v>
      </c>
      <c r="H109" s="526">
        <f t="shared" si="29"/>
        <v>453802.89603819937</v>
      </c>
      <c r="I109" s="577">
        <f t="shared" si="30"/>
        <v>453802.89603819937</v>
      </c>
      <c r="J109" s="514">
        <f t="shared" si="18"/>
        <v>0</v>
      </c>
      <c r="K109" s="514"/>
      <c r="L109" s="525"/>
      <c r="M109" s="514">
        <f t="shared" si="26"/>
        <v>0</v>
      </c>
      <c r="N109" s="525"/>
      <c r="O109" s="514">
        <f t="shared" si="20"/>
        <v>0</v>
      </c>
      <c r="P109" s="514">
        <f t="shared" si="21"/>
        <v>0</v>
      </c>
    </row>
    <row r="110" spans="1:16" ht="12.5">
      <c r="B110" s="195" t="str">
        <f t="shared" si="22"/>
        <v/>
      </c>
      <c r="C110" s="507">
        <f>IF(D93="","-",+C109+1)</f>
        <v>2030</v>
      </c>
      <c r="D110" s="374">
        <f>IF(F109+SUM(E$99:E109)=D$92,F109,D$92-SUM(E$99:E109))</f>
        <v>2932557.6922711441</v>
      </c>
      <c r="E110" s="522">
        <f>IF(+J96&lt;F109,J96,D110)</f>
        <v>86681.045454545456</v>
      </c>
      <c r="F110" s="523">
        <f t="shared" si="27"/>
        <v>2845876.6468165987</v>
      </c>
      <c r="G110" s="523">
        <f t="shared" si="28"/>
        <v>2889217.1695438717</v>
      </c>
      <c r="H110" s="526">
        <f t="shared" si="29"/>
        <v>443109.483992917</v>
      </c>
      <c r="I110" s="577">
        <f t="shared" si="30"/>
        <v>443109.483992917</v>
      </c>
      <c r="J110" s="514">
        <f t="shared" si="18"/>
        <v>0</v>
      </c>
      <c r="K110" s="514"/>
      <c r="L110" s="525"/>
      <c r="M110" s="514">
        <f t="shared" si="26"/>
        <v>0</v>
      </c>
      <c r="N110" s="525"/>
      <c r="O110" s="514">
        <f t="shared" si="20"/>
        <v>0</v>
      </c>
      <c r="P110" s="514">
        <f t="shared" si="21"/>
        <v>0</v>
      </c>
    </row>
    <row r="111" spans="1:16" ht="12.5">
      <c r="B111" s="195" t="str">
        <f t="shared" si="22"/>
        <v/>
      </c>
      <c r="C111" s="507">
        <f>IF(D93="","-",+C110+1)</f>
        <v>2031</v>
      </c>
      <c r="D111" s="374">
        <f>IF(F110+SUM(E$99:E110)=D$92,F110,D$92-SUM(E$99:E110))</f>
        <v>2845876.6468165987</v>
      </c>
      <c r="E111" s="522">
        <f>IF(+J96&lt;F110,J96,D111)</f>
        <v>86681.045454545456</v>
      </c>
      <c r="F111" s="523">
        <f t="shared" si="27"/>
        <v>2759195.6013620533</v>
      </c>
      <c r="G111" s="523">
        <f t="shared" si="28"/>
        <v>2802536.1240893258</v>
      </c>
      <c r="H111" s="526">
        <f t="shared" si="29"/>
        <v>432416.07194763451</v>
      </c>
      <c r="I111" s="577">
        <f t="shared" si="30"/>
        <v>432416.07194763451</v>
      </c>
      <c r="J111" s="514">
        <f t="shared" si="18"/>
        <v>0</v>
      </c>
      <c r="K111" s="514"/>
      <c r="L111" s="525"/>
      <c r="M111" s="514">
        <f t="shared" si="26"/>
        <v>0</v>
      </c>
      <c r="N111" s="525"/>
      <c r="O111" s="514">
        <f t="shared" si="20"/>
        <v>0</v>
      </c>
      <c r="P111" s="514">
        <f t="shared" si="21"/>
        <v>0</v>
      </c>
    </row>
    <row r="112" spans="1:16" ht="12.5">
      <c r="B112" s="195" t="str">
        <f t="shared" si="22"/>
        <v/>
      </c>
      <c r="C112" s="507">
        <f>IF(D93="","-",+C111+1)</f>
        <v>2032</v>
      </c>
      <c r="D112" s="374">
        <f>IF(F111+SUM(E$99:E111)=D$92,F111,D$92-SUM(E$99:E111))</f>
        <v>2759195.6013620533</v>
      </c>
      <c r="E112" s="522">
        <f>IF(+J96&lt;F111,J96,D112)</f>
        <v>86681.045454545456</v>
      </c>
      <c r="F112" s="523">
        <f t="shared" si="27"/>
        <v>2672514.5559075079</v>
      </c>
      <c r="G112" s="523">
        <f t="shared" si="28"/>
        <v>2715855.0786347808</v>
      </c>
      <c r="H112" s="526">
        <f t="shared" si="29"/>
        <v>421722.65990235214</v>
      </c>
      <c r="I112" s="577">
        <f t="shared" si="30"/>
        <v>421722.65990235214</v>
      </c>
      <c r="J112" s="514">
        <f t="shared" si="18"/>
        <v>0</v>
      </c>
      <c r="K112" s="514"/>
      <c r="L112" s="525"/>
      <c r="M112" s="514">
        <f t="shared" si="26"/>
        <v>0</v>
      </c>
      <c r="N112" s="525"/>
      <c r="O112" s="514">
        <f t="shared" si="20"/>
        <v>0</v>
      </c>
      <c r="P112" s="514">
        <f t="shared" si="21"/>
        <v>0</v>
      </c>
    </row>
    <row r="113" spans="2:16" ht="12.5">
      <c r="B113" s="195" t="str">
        <f t="shared" si="22"/>
        <v/>
      </c>
      <c r="C113" s="507">
        <f>IF(D93="","-",+C112+1)</f>
        <v>2033</v>
      </c>
      <c r="D113" s="374">
        <f>IF(F112+SUM(E$99:E112)=D$92,F112,D$92-SUM(E$99:E112))</f>
        <v>2672514.5559075079</v>
      </c>
      <c r="E113" s="522">
        <f>IF(+J96&lt;F112,J96,D113)</f>
        <v>86681.045454545456</v>
      </c>
      <c r="F113" s="523">
        <f t="shared" si="27"/>
        <v>2585833.5104529625</v>
      </c>
      <c r="G113" s="523">
        <f t="shared" si="28"/>
        <v>2629174.033180235</v>
      </c>
      <c r="H113" s="526">
        <f t="shared" si="29"/>
        <v>411029.24785706965</v>
      </c>
      <c r="I113" s="577">
        <f t="shared" si="30"/>
        <v>411029.24785706965</v>
      </c>
      <c r="J113" s="514">
        <f t="shared" si="18"/>
        <v>0</v>
      </c>
      <c r="K113" s="514"/>
      <c r="L113" s="525"/>
      <c r="M113" s="514">
        <f t="shared" si="26"/>
        <v>0</v>
      </c>
      <c r="N113" s="525"/>
      <c r="O113" s="514">
        <f t="shared" si="20"/>
        <v>0</v>
      </c>
      <c r="P113" s="514">
        <f t="shared" si="21"/>
        <v>0</v>
      </c>
    </row>
    <row r="114" spans="2:16" ht="12.5">
      <c r="B114" s="195" t="str">
        <f t="shared" si="22"/>
        <v/>
      </c>
      <c r="C114" s="507">
        <f>IF(D93="","-",+C113+1)</f>
        <v>2034</v>
      </c>
      <c r="D114" s="374">
        <f>IF(F113+SUM(E$99:E113)=D$92,F113,D$92-SUM(E$99:E113))</f>
        <v>2585833.5104529625</v>
      </c>
      <c r="E114" s="522">
        <f>IF(+J96&lt;F113,J96,D114)</f>
        <v>86681.045454545456</v>
      </c>
      <c r="F114" s="523">
        <f t="shared" si="27"/>
        <v>2499152.4649984171</v>
      </c>
      <c r="G114" s="523">
        <f t="shared" si="28"/>
        <v>2542492.98772569</v>
      </c>
      <c r="H114" s="526">
        <f t="shared" si="29"/>
        <v>400335.83581178728</v>
      </c>
      <c r="I114" s="577">
        <f t="shared" si="30"/>
        <v>400335.83581178728</v>
      </c>
      <c r="J114" s="514">
        <f t="shared" si="18"/>
        <v>0</v>
      </c>
      <c r="K114" s="514"/>
      <c r="L114" s="525"/>
      <c r="M114" s="514">
        <f t="shared" si="26"/>
        <v>0</v>
      </c>
      <c r="N114" s="525"/>
      <c r="O114" s="514">
        <f t="shared" si="20"/>
        <v>0</v>
      </c>
      <c r="P114" s="514">
        <f t="shared" si="21"/>
        <v>0</v>
      </c>
    </row>
    <row r="115" spans="2:16" ht="12.5">
      <c r="B115" s="195" t="str">
        <f t="shared" si="22"/>
        <v/>
      </c>
      <c r="C115" s="507">
        <f>IF(D93="","-",+C114+1)</f>
        <v>2035</v>
      </c>
      <c r="D115" s="374">
        <f>IF(F114+SUM(E$99:E114)=D$92,F114,D$92-SUM(E$99:E114))</f>
        <v>2499152.4649984171</v>
      </c>
      <c r="E115" s="522">
        <f>IF(+J96&lt;F114,J96,D115)</f>
        <v>86681.045454545456</v>
      </c>
      <c r="F115" s="523">
        <f t="shared" si="27"/>
        <v>2412471.4195438717</v>
      </c>
      <c r="G115" s="523">
        <f t="shared" si="28"/>
        <v>2455811.9422711441</v>
      </c>
      <c r="H115" s="526">
        <f t="shared" si="29"/>
        <v>389642.4237665048</v>
      </c>
      <c r="I115" s="577">
        <f t="shared" si="30"/>
        <v>389642.4237665048</v>
      </c>
      <c r="J115" s="514">
        <f t="shared" si="18"/>
        <v>0</v>
      </c>
      <c r="K115" s="514"/>
      <c r="L115" s="525"/>
      <c r="M115" s="514">
        <f t="shared" si="26"/>
        <v>0</v>
      </c>
      <c r="N115" s="525"/>
      <c r="O115" s="514">
        <f t="shared" si="20"/>
        <v>0</v>
      </c>
      <c r="P115" s="514">
        <f t="shared" si="21"/>
        <v>0</v>
      </c>
    </row>
    <row r="116" spans="2:16" ht="12.5">
      <c r="B116" s="195" t="str">
        <f t="shared" si="22"/>
        <v/>
      </c>
      <c r="C116" s="507">
        <f>IF(D93="","-",+C115+1)</f>
        <v>2036</v>
      </c>
      <c r="D116" s="374">
        <f>IF(F115+SUM(E$99:E115)=D$92,F115,D$92-SUM(E$99:E115))</f>
        <v>2412471.4195438717</v>
      </c>
      <c r="E116" s="522">
        <f>IF(+J96&lt;F115,J96,D116)</f>
        <v>86681.045454545456</v>
      </c>
      <c r="F116" s="523">
        <f t="shared" si="27"/>
        <v>2325790.3740893262</v>
      </c>
      <c r="G116" s="523">
        <f t="shared" si="28"/>
        <v>2369130.8968165992</v>
      </c>
      <c r="H116" s="526">
        <f t="shared" si="29"/>
        <v>378949.01172122243</v>
      </c>
      <c r="I116" s="577">
        <f t="shared" si="30"/>
        <v>378949.01172122243</v>
      </c>
      <c r="J116" s="514">
        <f t="shared" si="18"/>
        <v>0</v>
      </c>
      <c r="K116" s="514"/>
      <c r="L116" s="525"/>
      <c r="M116" s="514">
        <f t="shared" si="26"/>
        <v>0</v>
      </c>
      <c r="N116" s="525"/>
      <c r="O116" s="514">
        <f t="shared" si="20"/>
        <v>0</v>
      </c>
      <c r="P116" s="514">
        <f t="shared" si="21"/>
        <v>0</v>
      </c>
    </row>
    <row r="117" spans="2:16" ht="12.5">
      <c r="B117" s="195" t="str">
        <f t="shared" si="22"/>
        <v/>
      </c>
      <c r="C117" s="507">
        <f>IF(D93="","-",+C116+1)</f>
        <v>2037</v>
      </c>
      <c r="D117" s="374">
        <f>IF(F116+SUM(E$99:E116)=D$92,F116,D$92-SUM(E$99:E116))</f>
        <v>2325790.3740893262</v>
      </c>
      <c r="E117" s="522">
        <f>IF(+J96&lt;F116,J96,D117)</f>
        <v>86681.045454545456</v>
      </c>
      <c r="F117" s="523">
        <f t="shared" si="27"/>
        <v>2239109.3286347808</v>
      </c>
      <c r="G117" s="523">
        <f t="shared" si="28"/>
        <v>2282449.8513620533</v>
      </c>
      <c r="H117" s="526">
        <f t="shared" si="29"/>
        <v>368255.59967593994</v>
      </c>
      <c r="I117" s="577">
        <f t="shared" si="30"/>
        <v>368255.59967593994</v>
      </c>
      <c r="J117" s="514">
        <f t="shared" si="18"/>
        <v>0</v>
      </c>
      <c r="K117" s="514"/>
      <c r="L117" s="525"/>
      <c r="M117" s="514">
        <f t="shared" si="26"/>
        <v>0</v>
      </c>
      <c r="N117" s="525"/>
      <c r="O117" s="514">
        <f t="shared" si="20"/>
        <v>0</v>
      </c>
      <c r="P117" s="514">
        <f t="shared" si="21"/>
        <v>0</v>
      </c>
    </row>
    <row r="118" spans="2:16" ht="12.5">
      <c r="B118" s="195" t="str">
        <f t="shared" si="22"/>
        <v/>
      </c>
      <c r="C118" s="507">
        <f>IF(D93="","-",+C117+1)</f>
        <v>2038</v>
      </c>
      <c r="D118" s="374">
        <f>IF(F117+SUM(E$99:E117)=D$92,F117,D$92-SUM(E$99:E117))</f>
        <v>2239109.3286347808</v>
      </c>
      <c r="E118" s="522">
        <f>IF(+J96&lt;F117,J96,D118)</f>
        <v>86681.045454545456</v>
      </c>
      <c r="F118" s="523">
        <f t="shared" si="27"/>
        <v>2152428.2831802354</v>
      </c>
      <c r="G118" s="523">
        <f t="shared" si="28"/>
        <v>2195768.8059075084</v>
      </c>
      <c r="H118" s="526">
        <f t="shared" si="29"/>
        <v>357562.18763065763</v>
      </c>
      <c r="I118" s="577">
        <f t="shared" si="30"/>
        <v>357562.18763065763</v>
      </c>
      <c r="J118" s="514">
        <f t="shared" si="18"/>
        <v>0</v>
      </c>
      <c r="K118" s="514"/>
      <c r="L118" s="525"/>
      <c r="M118" s="514">
        <f t="shared" si="26"/>
        <v>0</v>
      </c>
      <c r="N118" s="525"/>
      <c r="O118" s="514">
        <f t="shared" si="20"/>
        <v>0</v>
      </c>
      <c r="P118" s="514">
        <f t="shared" si="21"/>
        <v>0</v>
      </c>
    </row>
    <row r="119" spans="2:16" ht="12.5">
      <c r="B119" s="195" t="str">
        <f t="shared" si="22"/>
        <v/>
      </c>
      <c r="C119" s="507">
        <f>IF(D93="","-",+C118+1)</f>
        <v>2039</v>
      </c>
      <c r="D119" s="374">
        <f>IF(F118+SUM(E$99:E118)=D$92,F118,D$92-SUM(E$99:E118))</f>
        <v>2152428.2831802354</v>
      </c>
      <c r="E119" s="522">
        <f>IF(+J96&lt;F118,J96,D119)</f>
        <v>86681.045454545456</v>
      </c>
      <c r="F119" s="523">
        <f t="shared" si="27"/>
        <v>2065747.23772569</v>
      </c>
      <c r="G119" s="523">
        <f t="shared" si="28"/>
        <v>2109087.7604529625</v>
      </c>
      <c r="H119" s="526">
        <f t="shared" si="29"/>
        <v>346868.77558537509</v>
      </c>
      <c r="I119" s="577">
        <f t="shared" si="30"/>
        <v>346868.77558537509</v>
      </c>
      <c r="J119" s="514">
        <f t="shared" si="18"/>
        <v>0</v>
      </c>
      <c r="K119" s="514"/>
      <c r="L119" s="525"/>
      <c r="M119" s="514">
        <f t="shared" si="26"/>
        <v>0</v>
      </c>
      <c r="N119" s="525"/>
      <c r="O119" s="514">
        <f t="shared" si="20"/>
        <v>0</v>
      </c>
      <c r="P119" s="514">
        <f t="shared" si="21"/>
        <v>0</v>
      </c>
    </row>
    <row r="120" spans="2:16" ht="12.5">
      <c r="B120" s="195" t="str">
        <f t="shared" si="22"/>
        <v/>
      </c>
      <c r="C120" s="507">
        <f>IF(D93="","-",+C119+1)</f>
        <v>2040</v>
      </c>
      <c r="D120" s="374">
        <f>IF(F119+SUM(E$99:E119)=D$92,F119,D$92-SUM(E$99:E119))</f>
        <v>2065747.23772569</v>
      </c>
      <c r="E120" s="522">
        <f>IF(+J96&lt;F119,J96,D120)</f>
        <v>86681.045454545456</v>
      </c>
      <c r="F120" s="523">
        <f t="shared" si="27"/>
        <v>1979066.1922711446</v>
      </c>
      <c r="G120" s="523">
        <f t="shared" si="28"/>
        <v>2022406.7149984173</v>
      </c>
      <c r="H120" s="526">
        <f t="shared" si="29"/>
        <v>336175.36354009272</v>
      </c>
      <c r="I120" s="577">
        <f t="shared" si="30"/>
        <v>336175.36354009272</v>
      </c>
      <c r="J120" s="514">
        <f t="shared" si="18"/>
        <v>0</v>
      </c>
      <c r="K120" s="514"/>
      <c r="L120" s="525"/>
      <c r="M120" s="514">
        <f t="shared" si="26"/>
        <v>0</v>
      </c>
      <c r="N120" s="525"/>
      <c r="O120" s="514">
        <f t="shared" si="20"/>
        <v>0</v>
      </c>
      <c r="P120" s="514">
        <f t="shared" si="21"/>
        <v>0</v>
      </c>
    </row>
    <row r="121" spans="2:16" ht="12.5">
      <c r="B121" s="195" t="str">
        <f t="shared" si="22"/>
        <v/>
      </c>
      <c r="C121" s="507">
        <f>IF(D93="","-",+C120+1)</f>
        <v>2041</v>
      </c>
      <c r="D121" s="374">
        <f>IF(F120+SUM(E$99:E120)=D$92,F120,D$92-SUM(E$99:E120))</f>
        <v>1979066.1922711446</v>
      </c>
      <c r="E121" s="522">
        <f>IF(+J96&lt;F120,J96,D121)</f>
        <v>86681.045454545456</v>
      </c>
      <c r="F121" s="523">
        <f t="shared" si="27"/>
        <v>1892385.1468165992</v>
      </c>
      <c r="G121" s="523">
        <f t="shared" si="28"/>
        <v>1935725.6695438719</v>
      </c>
      <c r="H121" s="526">
        <f t="shared" si="29"/>
        <v>325481.95149481029</v>
      </c>
      <c r="I121" s="577">
        <f t="shared" si="30"/>
        <v>325481.95149481029</v>
      </c>
      <c r="J121" s="514">
        <f t="shared" si="18"/>
        <v>0</v>
      </c>
      <c r="K121" s="514"/>
      <c r="L121" s="525"/>
      <c r="M121" s="514">
        <f t="shared" si="26"/>
        <v>0</v>
      </c>
      <c r="N121" s="525"/>
      <c r="O121" s="514">
        <f t="shared" si="20"/>
        <v>0</v>
      </c>
      <c r="P121" s="514">
        <f t="shared" si="21"/>
        <v>0</v>
      </c>
    </row>
    <row r="122" spans="2:16" ht="12.5">
      <c r="B122" s="195" t="str">
        <f t="shared" si="22"/>
        <v/>
      </c>
      <c r="C122" s="507">
        <f>IF(D93="","-",+C121+1)</f>
        <v>2042</v>
      </c>
      <c r="D122" s="374">
        <f>IF(F121+SUM(E$99:E121)=D$92,F121,D$92-SUM(E$99:E121))</f>
        <v>1892385.1468165992</v>
      </c>
      <c r="E122" s="522">
        <f>IF(+J96&lt;F121,J96,D122)</f>
        <v>86681.045454545456</v>
      </c>
      <c r="F122" s="523">
        <f t="shared" si="27"/>
        <v>1805704.1013620538</v>
      </c>
      <c r="G122" s="523">
        <f t="shared" si="28"/>
        <v>1849044.6240893265</v>
      </c>
      <c r="H122" s="526">
        <f t="shared" si="29"/>
        <v>314788.53944952786</v>
      </c>
      <c r="I122" s="577">
        <f t="shared" si="30"/>
        <v>314788.53944952786</v>
      </c>
      <c r="J122" s="514">
        <f t="shared" si="18"/>
        <v>0</v>
      </c>
      <c r="K122" s="514"/>
      <c r="L122" s="525"/>
      <c r="M122" s="514">
        <f t="shared" si="26"/>
        <v>0</v>
      </c>
      <c r="N122" s="525"/>
      <c r="O122" s="514">
        <f t="shared" si="20"/>
        <v>0</v>
      </c>
      <c r="P122" s="514">
        <f t="shared" si="21"/>
        <v>0</v>
      </c>
    </row>
    <row r="123" spans="2:16" ht="12.5">
      <c r="B123" s="195" t="str">
        <f t="shared" si="22"/>
        <v/>
      </c>
      <c r="C123" s="507">
        <f>IF(D93="","-",+C122+1)</f>
        <v>2043</v>
      </c>
      <c r="D123" s="374">
        <f>IF(F122+SUM(E$99:E122)=D$92,F122,D$92-SUM(E$99:E122))</f>
        <v>1805704.1013620538</v>
      </c>
      <c r="E123" s="522">
        <f>IF(+J96&lt;F122,J96,D123)</f>
        <v>86681.045454545456</v>
      </c>
      <c r="F123" s="523">
        <f t="shared" si="27"/>
        <v>1719023.0559075084</v>
      </c>
      <c r="G123" s="523">
        <f t="shared" si="28"/>
        <v>1762363.5786347811</v>
      </c>
      <c r="H123" s="526">
        <f t="shared" si="29"/>
        <v>304095.12740424543</v>
      </c>
      <c r="I123" s="577">
        <f t="shared" si="30"/>
        <v>304095.12740424543</v>
      </c>
      <c r="J123" s="514">
        <f t="shared" si="18"/>
        <v>0</v>
      </c>
      <c r="K123" s="514"/>
      <c r="L123" s="525"/>
      <c r="M123" s="514">
        <f t="shared" si="26"/>
        <v>0</v>
      </c>
      <c r="N123" s="525"/>
      <c r="O123" s="514">
        <f t="shared" si="20"/>
        <v>0</v>
      </c>
      <c r="P123" s="514">
        <f t="shared" si="21"/>
        <v>0</v>
      </c>
    </row>
    <row r="124" spans="2:16" ht="12.5">
      <c r="B124" s="195" t="str">
        <f t="shared" si="22"/>
        <v/>
      </c>
      <c r="C124" s="507">
        <f>IF(D93="","-",+C123+1)</f>
        <v>2044</v>
      </c>
      <c r="D124" s="374">
        <f>IF(F123+SUM(E$99:E123)=D$92,F123,D$92-SUM(E$99:E123))</f>
        <v>1719023.0559075084</v>
      </c>
      <c r="E124" s="522">
        <f>IF(+J96&lt;F123,J96,D124)</f>
        <v>86681.045454545456</v>
      </c>
      <c r="F124" s="523">
        <f t="shared" si="27"/>
        <v>1632342.0104529629</v>
      </c>
      <c r="G124" s="523">
        <f t="shared" si="28"/>
        <v>1675682.5331802357</v>
      </c>
      <c r="H124" s="526">
        <f t="shared" si="29"/>
        <v>293401.715358963</v>
      </c>
      <c r="I124" s="577">
        <f t="shared" si="30"/>
        <v>293401.715358963</v>
      </c>
      <c r="J124" s="514">
        <f t="shared" si="18"/>
        <v>0</v>
      </c>
      <c r="K124" s="514"/>
      <c r="L124" s="525"/>
      <c r="M124" s="514">
        <f t="shared" si="26"/>
        <v>0</v>
      </c>
      <c r="N124" s="525"/>
      <c r="O124" s="514">
        <f t="shared" si="20"/>
        <v>0</v>
      </c>
      <c r="P124" s="514">
        <f t="shared" si="21"/>
        <v>0</v>
      </c>
    </row>
    <row r="125" spans="2:16" ht="12.5">
      <c r="B125" s="195" t="str">
        <f t="shared" si="22"/>
        <v/>
      </c>
      <c r="C125" s="507">
        <f>IF(D93="","-",+C124+1)</f>
        <v>2045</v>
      </c>
      <c r="D125" s="374">
        <f>IF(F124+SUM(E$99:E124)=D$92,F124,D$92-SUM(E$99:E124))</f>
        <v>1632342.0104529629</v>
      </c>
      <c r="E125" s="522">
        <f>IF(+J96&lt;F124,J96,D125)</f>
        <v>86681.045454545456</v>
      </c>
      <c r="F125" s="523">
        <f t="shared" si="27"/>
        <v>1545660.9649984175</v>
      </c>
      <c r="G125" s="523">
        <f t="shared" si="28"/>
        <v>1589001.4877256902</v>
      </c>
      <c r="H125" s="526">
        <f t="shared" si="29"/>
        <v>282708.30331368058</v>
      </c>
      <c r="I125" s="577">
        <f t="shared" si="30"/>
        <v>282708.30331368058</v>
      </c>
      <c r="J125" s="514">
        <f t="shared" si="18"/>
        <v>0</v>
      </c>
      <c r="K125" s="514"/>
      <c r="L125" s="525"/>
      <c r="M125" s="514">
        <f t="shared" si="26"/>
        <v>0</v>
      </c>
      <c r="N125" s="525"/>
      <c r="O125" s="514">
        <f t="shared" si="20"/>
        <v>0</v>
      </c>
      <c r="P125" s="514">
        <f t="shared" si="21"/>
        <v>0</v>
      </c>
    </row>
    <row r="126" spans="2:16" ht="12.5">
      <c r="B126" s="195" t="str">
        <f t="shared" si="22"/>
        <v/>
      </c>
      <c r="C126" s="507">
        <f>IF(D93="","-",+C125+1)</f>
        <v>2046</v>
      </c>
      <c r="D126" s="374">
        <f>IF(F125+SUM(E$99:E125)=D$92,F125,D$92-SUM(E$99:E125))</f>
        <v>1545660.9649984175</v>
      </c>
      <c r="E126" s="522">
        <f>IF(+J96&lt;F125,J96,D126)</f>
        <v>86681.045454545456</v>
      </c>
      <c r="F126" s="523">
        <f t="shared" si="27"/>
        <v>1458979.9195438721</v>
      </c>
      <c r="G126" s="523">
        <f t="shared" si="28"/>
        <v>1502320.4422711448</v>
      </c>
      <c r="H126" s="526">
        <f t="shared" si="29"/>
        <v>272014.89126839815</v>
      </c>
      <c r="I126" s="577">
        <f t="shared" si="30"/>
        <v>272014.89126839815</v>
      </c>
      <c r="J126" s="514">
        <f t="shared" si="18"/>
        <v>0</v>
      </c>
      <c r="K126" s="514"/>
      <c r="L126" s="525"/>
      <c r="M126" s="514">
        <f t="shared" si="26"/>
        <v>0</v>
      </c>
      <c r="N126" s="525"/>
      <c r="O126" s="514">
        <f t="shared" si="20"/>
        <v>0</v>
      </c>
      <c r="P126" s="514">
        <f t="shared" si="21"/>
        <v>0</v>
      </c>
    </row>
    <row r="127" spans="2:16" ht="12.5">
      <c r="B127" s="195" t="str">
        <f t="shared" si="22"/>
        <v/>
      </c>
      <c r="C127" s="507">
        <f>IF(D93="","-",+C126+1)</f>
        <v>2047</v>
      </c>
      <c r="D127" s="374">
        <f>IF(F126+SUM(E$99:E126)=D$92,F126,D$92-SUM(E$99:E126))</f>
        <v>1458979.9195438721</v>
      </c>
      <c r="E127" s="522">
        <f>IF(+J96&lt;F126,J96,D127)</f>
        <v>86681.045454545456</v>
      </c>
      <c r="F127" s="523">
        <f t="shared" si="27"/>
        <v>1372298.8740893267</v>
      </c>
      <c r="G127" s="523">
        <f t="shared" si="28"/>
        <v>1415639.3968165994</v>
      </c>
      <c r="H127" s="526">
        <f t="shared" si="29"/>
        <v>261321.47922311572</v>
      </c>
      <c r="I127" s="577">
        <f t="shared" si="30"/>
        <v>261321.47922311572</v>
      </c>
      <c r="J127" s="514">
        <f t="shared" si="18"/>
        <v>0</v>
      </c>
      <c r="K127" s="514"/>
      <c r="L127" s="525"/>
      <c r="M127" s="514">
        <f t="shared" si="26"/>
        <v>0</v>
      </c>
      <c r="N127" s="525"/>
      <c r="O127" s="514">
        <f t="shared" si="20"/>
        <v>0</v>
      </c>
      <c r="P127" s="514">
        <f t="shared" si="21"/>
        <v>0</v>
      </c>
    </row>
    <row r="128" spans="2:16" ht="12.5">
      <c r="B128" s="195" t="str">
        <f t="shared" si="22"/>
        <v/>
      </c>
      <c r="C128" s="507">
        <f>IF(D93="","-",+C127+1)</f>
        <v>2048</v>
      </c>
      <c r="D128" s="374">
        <f>IF(F127+SUM(E$99:E127)=D$92,F127,D$92-SUM(E$99:E127))</f>
        <v>1372298.8740893267</v>
      </c>
      <c r="E128" s="522">
        <f>IF(+J96&lt;F127,J96,D128)</f>
        <v>86681.045454545456</v>
      </c>
      <c r="F128" s="523">
        <f t="shared" si="27"/>
        <v>1285617.8286347813</v>
      </c>
      <c r="G128" s="523">
        <f t="shared" si="28"/>
        <v>1328958.351362054</v>
      </c>
      <c r="H128" s="526">
        <f t="shared" si="29"/>
        <v>250628.06717783335</v>
      </c>
      <c r="I128" s="577">
        <f t="shared" si="30"/>
        <v>250628.06717783335</v>
      </c>
      <c r="J128" s="514">
        <f t="shared" si="18"/>
        <v>0</v>
      </c>
      <c r="K128" s="514"/>
      <c r="L128" s="525"/>
      <c r="M128" s="514">
        <f t="shared" si="26"/>
        <v>0</v>
      </c>
      <c r="N128" s="525"/>
      <c r="O128" s="514">
        <f t="shared" si="20"/>
        <v>0</v>
      </c>
      <c r="P128" s="514">
        <f t="shared" si="21"/>
        <v>0</v>
      </c>
    </row>
    <row r="129" spans="2:16" ht="12.5">
      <c r="B129" s="195" t="str">
        <f t="shared" si="22"/>
        <v/>
      </c>
      <c r="C129" s="507">
        <f>IF(D93="","-",+C128+1)</f>
        <v>2049</v>
      </c>
      <c r="D129" s="374">
        <f>IF(F128+SUM(E$99:E128)=D$92,F128,D$92-SUM(E$99:E128))</f>
        <v>1285617.8286347813</v>
      </c>
      <c r="E129" s="522">
        <f>IF(+J96&lt;F128,J96,D129)</f>
        <v>86681.045454545456</v>
      </c>
      <c r="F129" s="523">
        <f t="shared" si="27"/>
        <v>1198936.7831802359</v>
      </c>
      <c r="G129" s="523">
        <f t="shared" si="28"/>
        <v>1242277.3059075086</v>
      </c>
      <c r="H129" s="526">
        <f t="shared" si="29"/>
        <v>239934.65513255092</v>
      </c>
      <c r="I129" s="577">
        <f t="shared" si="30"/>
        <v>239934.65513255092</v>
      </c>
      <c r="J129" s="514">
        <f t="shared" si="18"/>
        <v>0</v>
      </c>
      <c r="K129" s="514"/>
      <c r="L129" s="525"/>
      <c r="M129" s="514">
        <f t="shared" si="26"/>
        <v>0</v>
      </c>
      <c r="N129" s="525"/>
      <c r="O129" s="514">
        <f t="shared" si="20"/>
        <v>0</v>
      </c>
      <c r="P129" s="514">
        <f t="shared" si="21"/>
        <v>0</v>
      </c>
    </row>
    <row r="130" spans="2:16" ht="12.5">
      <c r="B130" s="195" t="str">
        <f t="shared" si="22"/>
        <v/>
      </c>
      <c r="C130" s="507">
        <f>IF(D93="","-",+C129+1)</f>
        <v>2050</v>
      </c>
      <c r="D130" s="374">
        <f>IF(F129+SUM(E$99:E129)=D$92,F129,D$92-SUM(E$99:E129))</f>
        <v>1198936.7831802359</v>
      </c>
      <c r="E130" s="522">
        <f>IF(+J96&lt;F129,J96,D130)</f>
        <v>86681.045454545456</v>
      </c>
      <c r="F130" s="523">
        <f t="shared" si="27"/>
        <v>1112255.7377256905</v>
      </c>
      <c r="G130" s="523">
        <f t="shared" si="28"/>
        <v>1155596.2604529632</v>
      </c>
      <c r="H130" s="526">
        <f t="shared" si="29"/>
        <v>229241.24308726849</v>
      </c>
      <c r="I130" s="577">
        <f t="shared" si="30"/>
        <v>229241.24308726849</v>
      </c>
      <c r="J130" s="514">
        <f t="shared" si="18"/>
        <v>0</v>
      </c>
      <c r="K130" s="514"/>
      <c r="L130" s="525"/>
      <c r="M130" s="514">
        <f t="shared" si="26"/>
        <v>0</v>
      </c>
      <c r="N130" s="525"/>
      <c r="O130" s="514">
        <f t="shared" si="20"/>
        <v>0</v>
      </c>
      <c r="P130" s="514">
        <f t="shared" si="21"/>
        <v>0</v>
      </c>
    </row>
    <row r="131" spans="2:16" ht="12.5">
      <c r="B131" s="195" t="str">
        <f t="shared" si="22"/>
        <v/>
      </c>
      <c r="C131" s="507">
        <f>IF(D93="","-",+C130+1)</f>
        <v>2051</v>
      </c>
      <c r="D131" s="374">
        <f>IF(F130+SUM(E$99:E130)=D$92,F130,D$92-SUM(E$99:E130))</f>
        <v>1112255.7377256905</v>
      </c>
      <c r="E131" s="522">
        <f>IF(+J96&lt;F130,J96,D131)</f>
        <v>86681.045454545456</v>
      </c>
      <c r="F131" s="523">
        <f t="shared" si="27"/>
        <v>1025574.6922711451</v>
      </c>
      <c r="G131" s="523">
        <f t="shared" si="28"/>
        <v>1068915.2149984178</v>
      </c>
      <c r="H131" s="526">
        <f t="shared" si="29"/>
        <v>218547.83104198606</v>
      </c>
      <c r="I131" s="577">
        <f t="shared" si="30"/>
        <v>218547.83104198606</v>
      </c>
      <c r="J131" s="514">
        <f t="shared" ref="J131:J154" si="31">+I541-H541</f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2"/>
        <v/>
      </c>
      <c r="C132" s="507">
        <f>IF(D93="","-",+C131+1)</f>
        <v>2052</v>
      </c>
      <c r="D132" s="374">
        <f>IF(F131+SUM(E$99:E131)=D$92,F131,D$92-SUM(E$99:E131))</f>
        <v>1025574.6922711451</v>
      </c>
      <c r="E132" s="522">
        <f>IF(+J96&lt;F131,J96,D132)</f>
        <v>86681.045454545456</v>
      </c>
      <c r="F132" s="523">
        <f t="shared" si="27"/>
        <v>938893.64681659965</v>
      </c>
      <c r="G132" s="523">
        <f t="shared" si="28"/>
        <v>982234.16954387235</v>
      </c>
      <c r="H132" s="526">
        <f t="shared" si="29"/>
        <v>207854.41899670364</v>
      </c>
      <c r="I132" s="577">
        <f t="shared" si="30"/>
        <v>207854.41899670364</v>
      </c>
      <c r="J132" s="514">
        <f t="shared" si="31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2"/>
        <v/>
      </c>
      <c r="C133" s="507">
        <f>IF(D93="","-",+C132+1)</f>
        <v>2053</v>
      </c>
      <c r="D133" s="374">
        <f>IF(F132+SUM(E$99:E132)=D$92,F132,D$92-SUM(E$99:E132))</f>
        <v>938893.64681659965</v>
      </c>
      <c r="E133" s="522">
        <f>IF(+J96&lt;F132,J96,D133)</f>
        <v>86681.045454545456</v>
      </c>
      <c r="F133" s="523">
        <f t="shared" si="27"/>
        <v>852212.60136205424</v>
      </c>
      <c r="G133" s="523">
        <f t="shared" si="28"/>
        <v>895553.12408932694</v>
      </c>
      <c r="H133" s="526">
        <f t="shared" si="29"/>
        <v>197161.00695142121</v>
      </c>
      <c r="I133" s="577">
        <f t="shared" si="30"/>
        <v>197161.00695142121</v>
      </c>
      <c r="J133" s="514">
        <f t="shared" si="31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2"/>
        <v/>
      </c>
      <c r="C134" s="507">
        <f>IF(D93="","-",+C133+1)</f>
        <v>2054</v>
      </c>
      <c r="D134" s="374">
        <f>IF(F133+SUM(E$99:E133)=D$92,F133,D$92-SUM(E$99:E133))</f>
        <v>852212.60136205424</v>
      </c>
      <c r="E134" s="522">
        <f>IF(+J96&lt;F133,J96,D134)</f>
        <v>86681.045454545456</v>
      </c>
      <c r="F134" s="523">
        <f t="shared" si="27"/>
        <v>765531.55590750882</v>
      </c>
      <c r="G134" s="523">
        <f t="shared" si="28"/>
        <v>808872.07863478153</v>
      </c>
      <c r="H134" s="526">
        <f t="shared" si="29"/>
        <v>186467.59490613878</v>
      </c>
      <c r="I134" s="577">
        <f t="shared" si="30"/>
        <v>186467.59490613878</v>
      </c>
      <c r="J134" s="514">
        <f t="shared" si="31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2"/>
        <v/>
      </c>
      <c r="C135" s="507">
        <f>IF(D93="","-",+C134+1)</f>
        <v>2055</v>
      </c>
      <c r="D135" s="374">
        <f>IF(F134+SUM(E$99:E134)=D$92,F134,D$92-SUM(E$99:E134))</f>
        <v>765531.55590750882</v>
      </c>
      <c r="E135" s="522">
        <f>IF(+J96&lt;F134,J96,D135)</f>
        <v>86681.045454545456</v>
      </c>
      <c r="F135" s="523">
        <f t="shared" si="27"/>
        <v>678850.51045296341</v>
      </c>
      <c r="G135" s="523">
        <f t="shared" si="28"/>
        <v>722191.03318023612</v>
      </c>
      <c r="H135" s="526">
        <f t="shared" si="29"/>
        <v>175774.18286085635</v>
      </c>
      <c r="I135" s="577">
        <f t="shared" si="30"/>
        <v>175774.18286085635</v>
      </c>
      <c r="J135" s="514">
        <f t="shared" si="31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2"/>
        <v/>
      </c>
      <c r="C136" s="507">
        <f>IF(D93="","-",+C135+1)</f>
        <v>2056</v>
      </c>
      <c r="D136" s="374">
        <f>IF(F135+SUM(E$99:E135)=D$92,F135,D$92-SUM(E$99:E135))</f>
        <v>678850.51045296341</v>
      </c>
      <c r="E136" s="522">
        <f>IF(+J96&lt;F135,J96,D136)</f>
        <v>86681.045454545456</v>
      </c>
      <c r="F136" s="523">
        <f t="shared" si="27"/>
        <v>592169.464998418</v>
      </c>
      <c r="G136" s="523">
        <f t="shared" si="28"/>
        <v>635509.98772569071</v>
      </c>
      <c r="H136" s="526">
        <f t="shared" si="29"/>
        <v>165080.77081557392</v>
      </c>
      <c r="I136" s="577">
        <f t="shared" si="30"/>
        <v>165080.77081557392</v>
      </c>
      <c r="J136" s="514">
        <f t="shared" si="31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2"/>
        <v/>
      </c>
      <c r="C137" s="507">
        <f>IF(D93="","-",+C136+1)</f>
        <v>2057</v>
      </c>
      <c r="D137" s="374">
        <f>IF(F136+SUM(E$99:E136)=D$92,F136,D$92-SUM(E$99:E136))</f>
        <v>592169.464998418</v>
      </c>
      <c r="E137" s="522">
        <f>IF(+J96&lt;F136,J96,D137)</f>
        <v>86681.045454545456</v>
      </c>
      <c r="F137" s="523">
        <f t="shared" si="27"/>
        <v>505488.41954387253</v>
      </c>
      <c r="G137" s="523">
        <f t="shared" si="28"/>
        <v>548828.94227114529</v>
      </c>
      <c r="H137" s="526">
        <f t="shared" si="29"/>
        <v>154387.3587702915</v>
      </c>
      <c r="I137" s="577">
        <f t="shared" si="30"/>
        <v>154387.3587702915</v>
      </c>
      <c r="J137" s="514">
        <f t="shared" si="31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2"/>
        <v/>
      </c>
      <c r="C138" s="507">
        <f>IF(D93="","-",+C137+1)</f>
        <v>2058</v>
      </c>
      <c r="D138" s="374">
        <f>IF(F137+SUM(E$99:E137)=D$92,F137,D$92-SUM(E$99:E137))</f>
        <v>505488.41954387253</v>
      </c>
      <c r="E138" s="522">
        <f>IF(+J96&lt;F137,J96,D138)</f>
        <v>86681.045454545456</v>
      </c>
      <c r="F138" s="523">
        <f t="shared" si="27"/>
        <v>418807.37408932706</v>
      </c>
      <c r="G138" s="523">
        <f t="shared" si="28"/>
        <v>462147.89681659976</v>
      </c>
      <c r="H138" s="526">
        <f t="shared" si="29"/>
        <v>143693.94672500907</v>
      </c>
      <c r="I138" s="577">
        <f t="shared" si="30"/>
        <v>143693.94672500907</v>
      </c>
      <c r="J138" s="514">
        <f t="shared" si="31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2"/>
        <v/>
      </c>
      <c r="C139" s="507">
        <f>IF(D93="","-",+C138+1)</f>
        <v>2059</v>
      </c>
      <c r="D139" s="374">
        <f>IF(F138+SUM(E$99:E138)=D$92,F138,D$92-SUM(E$99:E138))</f>
        <v>418807.37408932706</v>
      </c>
      <c r="E139" s="522">
        <f>IF(+J96&lt;F138,J96,D139)</f>
        <v>86681.045454545456</v>
      </c>
      <c r="F139" s="523">
        <f t="shared" si="27"/>
        <v>332126.32863478159</v>
      </c>
      <c r="G139" s="523">
        <f t="shared" si="28"/>
        <v>375466.85136205435</v>
      </c>
      <c r="H139" s="526">
        <f t="shared" si="29"/>
        <v>133000.53467972664</v>
      </c>
      <c r="I139" s="577">
        <f t="shared" si="30"/>
        <v>133000.53467972664</v>
      </c>
      <c r="J139" s="514">
        <f t="shared" si="31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2"/>
        <v/>
      </c>
      <c r="C140" s="507">
        <f>IF(D93="","-",+C139+1)</f>
        <v>2060</v>
      </c>
      <c r="D140" s="374">
        <f>IF(F139+SUM(E$99:E139)=D$92,F139,D$92-SUM(E$99:E139))</f>
        <v>332126.32863478159</v>
      </c>
      <c r="E140" s="522">
        <f>IF(+J96&lt;F139,J96,D140)</f>
        <v>86681.045454545456</v>
      </c>
      <c r="F140" s="523">
        <f t="shared" si="27"/>
        <v>245445.28318023612</v>
      </c>
      <c r="G140" s="523">
        <f t="shared" si="28"/>
        <v>288785.80590750882</v>
      </c>
      <c r="H140" s="526">
        <f t="shared" si="29"/>
        <v>122307.12263444421</v>
      </c>
      <c r="I140" s="577">
        <f t="shared" si="30"/>
        <v>122307.12263444421</v>
      </c>
      <c r="J140" s="514">
        <f t="shared" si="31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2"/>
        <v/>
      </c>
      <c r="C141" s="507">
        <f>IF(D93="","-",+C140+1)</f>
        <v>2061</v>
      </c>
      <c r="D141" s="374">
        <f>IF(F140+SUM(E$99:E140)=D$92,F140,D$92-SUM(E$99:E140))</f>
        <v>245445.28318023612</v>
      </c>
      <c r="E141" s="522">
        <f>IF(+J96&lt;F140,J96,D141)</f>
        <v>86681.045454545456</v>
      </c>
      <c r="F141" s="523">
        <f t="shared" si="27"/>
        <v>158764.23772569065</v>
      </c>
      <c r="G141" s="523">
        <f t="shared" si="28"/>
        <v>202104.76045296338</v>
      </c>
      <c r="H141" s="526">
        <f t="shared" si="29"/>
        <v>111613.71058916178</v>
      </c>
      <c r="I141" s="577">
        <f t="shared" si="30"/>
        <v>111613.71058916178</v>
      </c>
      <c r="J141" s="514">
        <f t="shared" si="31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2"/>
        <v/>
      </c>
      <c r="C142" s="507">
        <f>IF(D93="","-",+C141+1)</f>
        <v>2062</v>
      </c>
      <c r="D142" s="374">
        <f>IF(F141+SUM(E$99:E141)=D$92,F141,D$92-SUM(E$99:E141))</f>
        <v>158764.23772569065</v>
      </c>
      <c r="E142" s="522">
        <f>IF(+J96&lt;F141,J96,D142)</f>
        <v>86681.045454545456</v>
      </c>
      <c r="F142" s="523">
        <f t="shared" si="27"/>
        <v>72083.192271145192</v>
      </c>
      <c r="G142" s="523">
        <f t="shared" si="28"/>
        <v>115423.71499841791</v>
      </c>
      <c r="H142" s="526">
        <f t="shared" si="29"/>
        <v>100920.29854387935</v>
      </c>
      <c r="I142" s="577">
        <f t="shared" si="30"/>
        <v>100920.29854387935</v>
      </c>
      <c r="J142" s="514">
        <f t="shared" si="31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2"/>
        <v/>
      </c>
      <c r="C143" s="507">
        <f>IF(D93="","-",+C142+1)</f>
        <v>2063</v>
      </c>
      <c r="D143" s="374">
        <f>IF(F142+SUM(E$99:E142)=D$92,F142,D$92-SUM(E$99:E142))</f>
        <v>72083.192271145192</v>
      </c>
      <c r="E143" s="522">
        <f>IF(+J96&lt;F142,J96,D143)</f>
        <v>72083.192271145192</v>
      </c>
      <c r="F143" s="523">
        <f t="shared" si="27"/>
        <v>0</v>
      </c>
      <c r="G143" s="523">
        <f t="shared" si="28"/>
        <v>36041.596135572596</v>
      </c>
      <c r="H143" s="526">
        <f t="shared" si="29"/>
        <v>76529.465804491527</v>
      </c>
      <c r="I143" s="577">
        <f t="shared" si="30"/>
        <v>76529.465804491527</v>
      </c>
      <c r="J143" s="514">
        <f t="shared" si="31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2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7"/>
        <v>0</v>
      </c>
      <c r="G144" s="523">
        <f t="shared" si="28"/>
        <v>0</v>
      </c>
      <c r="H144" s="526">
        <f t="shared" si="29"/>
        <v>0</v>
      </c>
      <c r="I144" s="577">
        <f t="shared" si="30"/>
        <v>0</v>
      </c>
      <c r="J144" s="514">
        <f t="shared" si="31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2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7"/>
        <v>0</v>
      </c>
      <c r="G145" s="523">
        <f t="shared" si="28"/>
        <v>0</v>
      </c>
      <c r="H145" s="526">
        <f t="shared" si="29"/>
        <v>0</v>
      </c>
      <c r="I145" s="577">
        <f t="shared" si="30"/>
        <v>0</v>
      </c>
      <c r="J145" s="514">
        <f t="shared" si="31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2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7"/>
        <v>0</v>
      </c>
      <c r="G146" s="523">
        <f t="shared" si="28"/>
        <v>0</v>
      </c>
      <c r="H146" s="526">
        <f t="shared" si="29"/>
        <v>0</v>
      </c>
      <c r="I146" s="577">
        <f t="shared" si="30"/>
        <v>0</v>
      </c>
      <c r="J146" s="514">
        <f t="shared" si="31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2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7"/>
        <v>0</v>
      </c>
      <c r="G147" s="523">
        <f t="shared" si="28"/>
        <v>0</v>
      </c>
      <c r="H147" s="526">
        <f t="shared" si="29"/>
        <v>0</v>
      </c>
      <c r="I147" s="577">
        <f t="shared" si="30"/>
        <v>0</v>
      </c>
      <c r="J147" s="514">
        <f t="shared" si="31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2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7"/>
        <v>0</v>
      </c>
      <c r="G148" s="523">
        <f t="shared" si="28"/>
        <v>0</v>
      </c>
      <c r="H148" s="526">
        <f t="shared" si="29"/>
        <v>0</v>
      </c>
      <c r="I148" s="577">
        <f t="shared" si="30"/>
        <v>0</v>
      </c>
      <c r="J148" s="514">
        <f t="shared" si="31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2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7"/>
        <v>0</v>
      </c>
      <c r="G149" s="523">
        <f t="shared" si="28"/>
        <v>0</v>
      </c>
      <c r="H149" s="526">
        <f t="shared" si="29"/>
        <v>0</v>
      </c>
      <c r="I149" s="577">
        <f t="shared" si="30"/>
        <v>0</v>
      </c>
      <c r="J149" s="514">
        <f t="shared" si="31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2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7"/>
        <v>0</v>
      </c>
      <c r="G150" s="523">
        <f t="shared" si="28"/>
        <v>0</v>
      </c>
      <c r="H150" s="526">
        <f t="shared" si="29"/>
        <v>0</v>
      </c>
      <c r="I150" s="577">
        <f t="shared" si="30"/>
        <v>0</v>
      </c>
      <c r="J150" s="514">
        <f t="shared" si="31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2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7"/>
        <v>0</v>
      </c>
      <c r="G151" s="523">
        <f t="shared" si="28"/>
        <v>0</v>
      </c>
      <c r="H151" s="526">
        <f t="shared" si="29"/>
        <v>0</v>
      </c>
      <c r="I151" s="577">
        <f t="shared" si="30"/>
        <v>0</v>
      </c>
      <c r="J151" s="514">
        <f t="shared" si="31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2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7"/>
        <v>0</v>
      </c>
      <c r="G152" s="523">
        <f t="shared" si="28"/>
        <v>0</v>
      </c>
      <c r="H152" s="526">
        <f t="shared" si="29"/>
        <v>0</v>
      </c>
      <c r="I152" s="577">
        <f t="shared" si="30"/>
        <v>0</v>
      </c>
      <c r="J152" s="514">
        <f t="shared" si="31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2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7"/>
        <v>0</v>
      </c>
      <c r="G153" s="523">
        <f t="shared" si="28"/>
        <v>0</v>
      </c>
      <c r="H153" s="526">
        <f t="shared" si="29"/>
        <v>0</v>
      </c>
      <c r="I153" s="577">
        <f t="shared" si="30"/>
        <v>0</v>
      </c>
      <c r="J153" s="514">
        <f t="shared" si="31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2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7"/>
        <v>0</v>
      </c>
      <c r="G154" s="528">
        <f t="shared" si="28"/>
        <v>0</v>
      </c>
      <c r="H154" s="530">
        <f t="shared" si="29"/>
        <v>0</v>
      </c>
      <c r="I154" s="579">
        <f t="shared" si="30"/>
        <v>0</v>
      </c>
      <c r="J154" s="533">
        <f t="shared" si="31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3813966</v>
      </c>
      <c r="F155" s="375"/>
      <c r="G155" s="375"/>
      <c r="H155" s="375">
        <f>SUM(H99:H154)</f>
        <v>14176773.063508565</v>
      </c>
      <c r="I155" s="375">
        <f>SUM(I99:I154)</f>
        <v>14176773.063508565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C000"/>
  </sheetPr>
  <dimension ref="A1:P162"/>
  <sheetViews>
    <sheetView topLeftCell="B1" zoomScale="80" zoomScaleNormal="80" workbookViewId="0">
      <selection activeCell="K17" sqref="K17:O1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382432.85276107362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382432.85276107362</v>
      </c>
      <c r="O6" s="269"/>
      <c r="P6" s="269"/>
    </row>
    <row r="7" spans="1:16" ht="13.5" thickBot="1">
      <c r="C7" s="467" t="s">
        <v>48</v>
      </c>
      <c r="D7" s="624" t="s">
        <v>444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445</v>
      </c>
      <c r="E9" s="637" t="s">
        <v>459</v>
      </c>
      <c r="F9" s="478"/>
      <c r="G9" s="672" t="s">
        <v>588</v>
      </c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3013320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70077.209302325587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 t="shared" ref="K17:K22" si="1">+G17</f>
        <v>140230</v>
      </c>
      <c r="L17" s="513">
        <f t="shared" ref="L17:L18" si="2">IF(K17&lt;&gt;0,+G17-K17,0)</f>
        <v>0</v>
      </c>
      <c r="M17" s="512">
        <f t="shared" ref="M17:M22" si="3">+H17</f>
        <v>140230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 t="shared" si="1"/>
        <v>240163.83980112415</v>
      </c>
      <c r="L18" s="519">
        <f t="shared" si="2"/>
        <v>0</v>
      </c>
      <c r="M18" s="518">
        <f t="shared" si="3"/>
        <v>240163.83980112415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 t="shared" si="1"/>
        <v>369160.37527494592</v>
      </c>
      <c r="L19" s="519">
        <f t="shared" ref="L19" si="6">IF(K19&lt;&gt;0,+G19-K19,0)</f>
        <v>0</v>
      </c>
      <c r="M19" s="518">
        <f t="shared" si="3"/>
        <v>369160.37527494592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2022</v>
      </c>
      <c r="D20" s="631">
        <v>2748653.0627177702</v>
      </c>
      <c r="E20" s="630">
        <v>69307.571428571435</v>
      </c>
      <c r="F20" s="631">
        <v>2679345.4912891989</v>
      </c>
      <c r="G20" s="630">
        <v>374480.76907253434</v>
      </c>
      <c r="H20" s="639">
        <v>374480.76907253434</v>
      </c>
      <c r="I20" s="511">
        <f t="shared" si="0"/>
        <v>0</v>
      </c>
      <c r="J20" s="511"/>
      <c r="K20" s="518">
        <f t="shared" si="1"/>
        <v>374480.76907253434</v>
      </c>
      <c r="L20" s="519">
        <f t="shared" ref="L20" si="8">IF(K20&lt;&gt;0,+G20-K20,0)</f>
        <v>0</v>
      </c>
      <c r="M20" s="518">
        <f t="shared" si="3"/>
        <v>374480.76907253434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2023</v>
      </c>
      <c r="D21" s="631">
        <v>2679345.4912891989</v>
      </c>
      <c r="E21" s="630">
        <v>69307.571428571435</v>
      </c>
      <c r="F21" s="631">
        <v>2610037.9198606275</v>
      </c>
      <c r="G21" s="630">
        <v>403402.9797902116</v>
      </c>
      <c r="H21" s="639">
        <v>403402.9797902116</v>
      </c>
      <c r="I21" s="511">
        <f t="shared" si="0"/>
        <v>0</v>
      </c>
      <c r="J21" s="511"/>
      <c r="K21" s="518">
        <f t="shared" si="1"/>
        <v>403402.9797902116</v>
      </c>
      <c r="L21" s="519">
        <f t="shared" ref="L21" si="9">IF(K21&lt;&gt;0,+G21-K21,0)</f>
        <v>0</v>
      </c>
      <c r="M21" s="518">
        <f t="shared" si="3"/>
        <v>403402.9797902116</v>
      </c>
      <c r="N21" s="514">
        <f t="shared" ref="N21" si="10">IF(M21&lt;&gt;0,+H21-M21,0)</f>
        <v>0</v>
      </c>
      <c r="O21" s="514">
        <f t="shared" ref="O21" si="11">+N21-L21</f>
        <v>0</v>
      </c>
      <c r="P21" s="272"/>
    </row>
    <row r="22" spans="2:16" ht="13">
      <c r="B22" s="195" t="str">
        <f t="shared" si="7"/>
        <v>IU</v>
      </c>
      <c r="C22" s="669">
        <f>IF(D11="","-",+C21+1)</f>
        <v>2024</v>
      </c>
      <c r="D22" s="631">
        <v>2712439.919860627</v>
      </c>
      <c r="E22" s="630">
        <v>68484.545454545456</v>
      </c>
      <c r="F22" s="631">
        <v>2643955.3744060816</v>
      </c>
      <c r="G22" s="630">
        <v>388601.82821898186</v>
      </c>
      <c r="H22" s="639">
        <v>388601.82821898186</v>
      </c>
      <c r="I22" s="511">
        <f t="shared" si="0"/>
        <v>0</v>
      </c>
      <c r="J22" s="511"/>
      <c r="K22" s="518">
        <f t="shared" si="1"/>
        <v>388601.82821898186</v>
      </c>
      <c r="L22" s="519">
        <f t="shared" ref="L22" si="12">IF(K22&lt;&gt;0,+G22-K22,0)</f>
        <v>0</v>
      </c>
      <c r="M22" s="518">
        <f t="shared" si="3"/>
        <v>388601.82821898186</v>
      </c>
      <c r="N22" s="514">
        <f t="shared" ref="N22" si="13">IF(M22&lt;&gt;0,+H22-M22,0)</f>
        <v>0</v>
      </c>
      <c r="O22" s="514">
        <f t="shared" ref="O22" si="14">+N22-L22</f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2643955.3744060816</v>
      </c>
      <c r="E23" s="522">
        <f>IF(+I14&lt;F22,I14,D23)</f>
        <v>70077.209302325587</v>
      </c>
      <c r="F23" s="523">
        <f t="shared" ref="F23:F72" si="15">+D23-E23</f>
        <v>2573878.1651037559</v>
      </c>
      <c r="G23" s="524">
        <f t="shared" ref="G23:G72" si="16">+I$12*((D23+F23)/2)+E23</f>
        <v>382432.85276107362</v>
      </c>
      <c r="H23" s="491">
        <f t="shared" ref="H23:H72" si="17">+I$13*((D23+F23)/2)+E23</f>
        <v>382432.85276107362</v>
      </c>
      <c r="I23" s="511">
        <f t="shared" si="0"/>
        <v>0</v>
      </c>
      <c r="J23" s="511"/>
      <c r="K23" s="525"/>
      <c r="L23" s="514">
        <f t="shared" ref="L23:L72" si="18">IF(K23&lt;&gt;0,+G23-K23,0)</f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2573878.1651037559</v>
      </c>
      <c r="E24" s="522">
        <f>IF(+I14&lt;F23,I14,D24)</f>
        <v>70077.209302325587</v>
      </c>
      <c r="F24" s="523">
        <f t="shared" si="15"/>
        <v>2503800.9558014302</v>
      </c>
      <c r="G24" s="524">
        <f t="shared" si="16"/>
        <v>374042.77606059017</v>
      </c>
      <c r="H24" s="491">
        <f t="shared" si="17"/>
        <v>374042.77606059017</v>
      </c>
      <c r="I24" s="511">
        <f t="shared" si="0"/>
        <v>0</v>
      </c>
      <c r="J24" s="511"/>
      <c r="K24" s="525"/>
      <c r="L24" s="514">
        <f t="shared" si="18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2503800.9558014302</v>
      </c>
      <c r="E25" s="522">
        <f>IF(+I14&lt;F24,I14,D25)</f>
        <v>70077.209302325587</v>
      </c>
      <c r="F25" s="523">
        <f t="shared" si="15"/>
        <v>2433723.7464991044</v>
      </c>
      <c r="G25" s="524">
        <f t="shared" si="16"/>
        <v>365652.69936010672</v>
      </c>
      <c r="H25" s="491">
        <f t="shared" si="17"/>
        <v>365652.69936010672</v>
      </c>
      <c r="I25" s="511">
        <f t="shared" si="0"/>
        <v>0</v>
      </c>
      <c r="J25" s="511"/>
      <c r="K25" s="525"/>
      <c r="L25" s="514">
        <f t="shared" si="18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2433723.7464991044</v>
      </c>
      <c r="E26" s="522">
        <f>IF(+I14&lt;F25,I14,D26)</f>
        <v>70077.209302325587</v>
      </c>
      <c r="F26" s="523">
        <f t="shared" si="15"/>
        <v>2363646.5371967787</v>
      </c>
      <c r="G26" s="524">
        <f t="shared" si="16"/>
        <v>357262.62265962327</v>
      </c>
      <c r="H26" s="491">
        <f t="shared" si="17"/>
        <v>357262.62265962327</v>
      </c>
      <c r="I26" s="511">
        <f t="shared" si="0"/>
        <v>0</v>
      </c>
      <c r="J26" s="511"/>
      <c r="K26" s="525"/>
      <c r="L26" s="514">
        <f t="shared" si="18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2363646.5371967787</v>
      </c>
      <c r="E27" s="522">
        <f>IF(+I14&lt;F26,I14,D27)</f>
        <v>70077.209302325587</v>
      </c>
      <c r="F27" s="523">
        <f t="shared" si="15"/>
        <v>2293569.327894453</v>
      </c>
      <c r="G27" s="524">
        <f t="shared" si="16"/>
        <v>348872.54595913982</v>
      </c>
      <c r="H27" s="491">
        <f t="shared" si="17"/>
        <v>348872.54595913982</v>
      </c>
      <c r="I27" s="511">
        <f t="shared" si="0"/>
        <v>0</v>
      </c>
      <c r="J27" s="511"/>
      <c r="K27" s="525"/>
      <c r="L27" s="514">
        <f t="shared" si="18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2293569.327894453</v>
      </c>
      <c r="E28" s="522">
        <f>IF(+I14&lt;F27,I14,D28)</f>
        <v>70077.209302325587</v>
      </c>
      <c r="F28" s="523">
        <f t="shared" si="15"/>
        <v>2223492.1185921272</v>
      </c>
      <c r="G28" s="524">
        <f t="shared" si="16"/>
        <v>340482.46925865638</v>
      </c>
      <c r="H28" s="491">
        <f t="shared" si="17"/>
        <v>340482.46925865638</v>
      </c>
      <c r="I28" s="511">
        <f t="shared" si="0"/>
        <v>0</v>
      </c>
      <c r="J28" s="511"/>
      <c r="K28" s="525"/>
      <c r="L28" s="514">
        <f t="shared" si="18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2223492.1185921272</v>
      </c>
      <c r="E29" s="522">
        <f>IF(+I14&lt;F28,I14,D29)</f>
        <v>70077.209302325587</v>
      </c>
      <c r="F29" s="523">
        <f t="shared" si="15"/>
        <v>2153414.9092898015</v>
      </c>
      <c r="G29" s="524">
        <f t="shared" si="16"/>
        <v>332092.39255817293</v>
      </c>
      <c r="H29" s="491">
        <f t="shared" si="17"/>
        <v>332092.39255817293</v>
      </c>
      <c r="I29" s="511">
        <f t="shared" si="0"/>
        <v>0</v>
      </c>
      <c r="J29" s="511"/>
      <c r="K29" s="525"/>
      <c r="L29" s="514">
        <f t="shared" si="18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2153414.9092898015</v>
      </c>
      <c r="E30" s="522">
        <f>IF(+I14&lt;F29,I14,D30)</f>
        <v>70077.209302325587</v>
      </c>
      <c r="F30" s="523">
        <f t="shared" si="15"/>
        <v>2083337.699987476</v>
      </c>
      <c r="G30" s="524">
        <f t="shared" si="16"/>
        <v>323702.31585768942</v>
      </c>
      <c r="H30" s="491">
        <f t="shared" si="17"/>
        <v>323702.31585768942</v>
      </c>
      <c r="I30" s="511">
        <f t="shared" si="0"/>
        <v>0</v>
      </c>
      <c r="J30" s="511"/>
      <c r="K30" s="525"/>
      <c r="L30" s="514">
        <f t="shared" si="18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2083337.699987476</v>
      </c>
      <c r="E31" s="522">
        <f>IF(+I14&lt;F30,I14,D31)</f>
        <v>70077.209302325587</v>
      </c>
      <c r="F31" s="523">
        <f t="shared" si="15"/>
        <v>2013260.4906851505</v>
      </c>
      <c r="G31" s="524">
        <f t="shared" si="16"/>
        <v>315312.23915720603</v>
      </c>
      <c r="H31" s="491">
        <f t="shared" si="17"/>
        <v>315312.23915720603</v>
      </c>
      <c r="I31" s="511">
        <f t="shared" si="0"/>
        <v>0</v>
      </c>
      <c r="J31" s="511"/>
      <c r="K31" s="525"/>
      <c r="L31" s="514">
        <f t="shared" si="18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2013260.4906851505</v>
      </c>
      <c r="E32" s="522">
        <f>IF(+I14&lt;F31,I14,D32)</f>
        <v>70077.209302325587</v>
      </c>
      <c r="F32" s="523">
        <f t="shared" si="15"/>
        <v>1943183.281382825</v>
      </c>
      <c r="G32" s="524">
        <f t="shared" si="16"/>
        <v>306922.16245672258</v>
      </c>
      <c r="H32" s="491">
        <f t="shared" si="17"/>
        <v>306922.16245672258</v>
      </c>
      <c r="I32" s="511">
        <f t="shared" si="0"/>
        <v>0</v>
      </c>
      <c r="J32" s="511"/>
      <c r="K32" s="525"/>
      <c r="L32" s="514">
        <f t="shared" si="18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1943183.281382825</v>
      </c>
      <c r="E33" s="522">
        <f>IF(+I14&lt;F32,I14,D33)</f>
        <v>70077.209302325587</v>
      </c>
      <c r="F33" s="523">
        <f t="shared" si="15"/>
        <v>1873106.0720804995</v>
      </c>
      <c r="G33" s="524">
        <f t="shared" si="16"/>
        <v>298532.08575623913</v>
      </c>
      <c r="H33" s="491">
        <f t="shared" si="17"/>
        <v>298532.08575623913</v>
      </c>
      <c r="I33" s="511">
        <f t="shared" si="0"/>
        <v>0</v>
      </c>
      <c r="J33" s="511"/>
      <c r="K33" s="525"/>
      <c r="L33" s="514">
        <f t="shared" si="18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1873106.0720804995</v>
      </c>
      <c r="E34" s="522">
        <f>IF(+I14&lt;F33,I14,D34)</f>
        <v>70077.209302325587</v>
      </c>
      <c r="F34" s="523">
        <f t="shared" si="15"/>
        <v>1803028.862778174</v>
      </c>
      <c r="G34" s="524">
        <f t="shared" si="16"/>
        <v>290142.00905575568</v>
      </c>
      <c r="H34" s="491">
        <f t="shared" si="17"/>
        <v>290142.00905575568</v>
      </c>
      <c r="I34" s="511">
        <f t="shared" si="0"/>
        <v>0</v>
      </c>
      <c r="J34" s="511"/>
      <c r="K34" s="525"/>
      <c r="L34" s="514">
        <f t="shared" si="18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1803028.862778174</v>
      </c>
      <c r="E35" s="522">
        <f>IF(+I14&lt;F34,I14,D35)</f>
        <v>70077.209302325587</v>
      </c>
      <c r="F35" s="523">
        <f t="shared" si="15"/>
        <v>1732951.6534758485</v>
      </c>
      <c r="G35" s="524">
        <f t="shared" si="16"/>
        <v>281751.93235527229</v>
      </c>
      <c r="H35" s="491">
        <f t="shared" si="17"/>
        <v>281751.93235527229</v>
      </c>
      <c r="I35" s="511">
        <f t="shared" si="0"/>
        <v>0</v>
      </c>
      <c r="J35" s="511"/>
      <c r="K35" s="525"/>
      <c r="L35" s="514">
        <f t="shared" si="18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1732951.6534758485</v>
      </c>
      <c r="E36" s="522">
        <f>IF(+I14&lt;F35,I14,D36)</f>
        <v>70077.209302325587</v>
      </c>
      <c r="F36" s="523">
        <f t="shared" si="15"/>
        <v>1662874.444173523</v>
      </c>
      <c r="G36" s="524">
        <f t="shared" si="16"/>
        <v>273361.85565478879</v>
      </c>
      <c r="H36" s="491">
        <f t="shared" si="17"/>
        <v>273361.85565478879</v>
      </c>
      <c r="I36" s="511">
        <f t="shared" si="0"/>
        <v>0</v>
      </c>
      <c r="J36" s="511"/>
      <c r="K36" s="525"/>
      <c r="L36" s="514">
        <f t="shared" si="18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1662874.444173523</v>
      </c>
      <c r="E37" s="522">
        <f>IF(+I14&lt;F36,I14,D37)</f>
        <v>70077.209302325587</v>
      </c>
      <c r="F37" s="523">
        <f t="shared" si="15"/>
        <v>1592797.2348711975</v>
      </c>
      <c r="G37" s="524">
        <f t="shared" si="16"/>
        <v>264971.77895430545</v>
      </c>
      <c r="H37" s="491">
        <f t="shared" si="17"/>
        <v>264971.77895430545</v>
      </c>
      <c r="I37" s="511">
        <f t="shared" si="0"/>
        <v>0</v>
      </c>
      <c r="J37" s="511"/>
      <c r="K37" s="525"/>
      <c r="L37" s="514">
        <f t="shared" si="18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1592797.2348711975</v>
      </c>
      <c r="E38" s="522">
        <f>IF(+I14&lt;F37,I14,D38)</f>
        <v>70077.209302325587</v>
      </c>
      <c r="F38" s="523">
        <f t="shared" si="15"/>
        <v>1522720.025568872</v>
      </c>
      <c r="G38" s="524">
        <f t="shared" si="16"/>
        <v>256581.70225382195</v>
      </c>
      <c r="H38" s="491">
        <f t="shared" si="17"/>
        <v>256581.70225382195</v>
      </c>
      <c r="I38" s="511">
        <f t="shared" si="0"/>
        <v>0</v>
      </c>
      <c r="J38" s="511"/>
      <c r="K38" s="525"/>
      <c r="L38" s="514">
        <f t="shared" si="18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1522720.025568872</v>
      </c>
      <c r="E39" s="522">
        <f>IF(+I14&lt;F38,I14,D39)</f>
        <v>70077.209302325587</v>
      </c>
      <c r="F39" s="523">
        <f t="shared" si="15"/>
        <v>1452642.8162665465</v>
      </c>
      <c r="G39" s="524">
        <f t="shared" si="16"/>
        <v>248191.62555333856</v>
      </c>
      <c r="H39" s="491">
        <f t="shared" si="17"/>
        <v>248191.62555333856</v>
      </c>
      <c r="I39" s="511">
        <f t="shared" si="0"/>
        <v>0</v>
      </c>
      <c r="J39" s="511"/>
      <c r="K39" s="525"/>
      <c r="L39" s="514">
        <f t="shared" si="18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1452642.8162665465</v>
      </c>
      <c r="E40" s="522">
        <f>IF(+I14&lt;F39,I14,D40)</f>
        <v>70077.209302325587</v>
      </c>
      <c r="F40" s="523">
        <f t="shared" si="15"/>
        <v>1382565.606964221</v>
      </c>
      <c r="G40" s="524">
        <f t="shared" si="16"/>
        <v>239801.54885285508</v>
      </c>
      <c r="H40" s="491">
        <f t="shared" si="17"/>
        <v>239801.54885285508</v>
      </c>
      <c r="I40" s="511">
        <f t="shared" si="0"/>
        <v>0</v>
      </c>
      <c r="J40" s="511"/>
      <c r="K40" s="525"/>
      <c r="L40" s="514">
        <f t="shared" si="18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1382565.606964221</v>
      </c>
      <c r="E41" s="522">
        <f>IF(+I14&lt;F40,I14,D41)</f>
        <v>70077.209302325587</v>
      </c>
      <c r="F41" s="523">
        <f t="shared" si="15"/>
        <v>1312488.3976618955</v>
      </c>
      <c r="G41" s="524">
        <f t="shared" si="16"/>
        <v>231411.47215237169</v>
      </c>
      <c r="H41" s="491">
        <f t="shared" si="17"/>
        <v>231411.47215237169</v>
      </c>
      <c r="I41" s="511">
        <f t="shared" si="0"/>
        <v>0</v>
      </c>
      <c r="J41" s="511"/>
      <c r="K41" s="525"/>
      <c r="L41" s="514">
        <f t="shared" si="18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1312488.3976618955</v>
      </c>
      <c r="E42" s="522">
        <f>IF(+I14&lt;F41,I14,D42)</f>
        <v>70077.209302325587</v>
      </c>
      <c r="F42" s="523">
        <f t="shared" si="15"/>
        <v>1242411.18835957</v>
      </c>
      <c r="G42" s="524">
        <f t="shared" si="16"/>
        <v>223021.39545188821</v>
      </c>
      <c r="H42" s="491">
        <f t="shared" si="17"/>
        <v>223021.39545188821</v>
      </c>
      <c r="I42" s="511">
        <f t="shared" si="0"/>
        <v>0</v>
      </c>
      <c r="J42" s="511"/>
      <c r="K42" s="525"/>
      <c r="L42" s="514">
        <f t="shared" si="18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1242411.18835957</v>
      </c>
      <c r="E43" s="522">
        <f>IF(+I14&lt;F42,I14,D43)</f>
        <v>70077.209302325587</v>
      </c>
      <c r="F43" s="523">
        <f t="shared" si="15"/>
        <v>1172333.9790572445</v>
      </c>
      <c r="G43" s="524">
        <f t="shared" si="16"/>
        <v>214631.31875140482</v>
      </c>
      <c r="H43" s="491">
        <f t="shared" si="17"/>
        <v>214631.31875140482</v>
      </c>
      <c r="I43" s="511">
        <f t="shared" si="0"/>
        <v>0</v>
      </c>
      <c r="J43" s="511"/>
      <c r="K43" s="525"/>
      <c r="L43" s="514">
        <f t="shared" si="18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1172333.9790572445</v>
      </c>
      <c r="E44" s="522">
        <f>IF(+I14&lt;F43,I14,D44)</f>
        <v>70077.209302325587</v>
      </c>
      <c r="F44" s="523">
        <f t="shared" si="15"/>
        <v>1102256.769754919</v>
      </c>
      <c r="G44" s="524">
        <f t="shared" si="16"/>
        <v>206241.24205092134</v>
      </c>
      <c r="H44" s="491">
        <f t="shared" si="17"/>
        <v>206241.24205092134</v>
      </c>
      <c r="I44" s="511">
        <f t="shared" si="0"/>
        <v>0</v>
      </c>
      <c r="J44" s="511"/>
      <c r="K44" s="525"/>
      <c r="L44" s="514">
        <f t="shared" si="18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1102256.769754919</v>
      </c>
      <c r="E45" s="522">
        <f>IF(+I14&lt;F44,I14,D45)</f>
        <v>70077.209302325587</v>
      </c>
      <c r="F45" s="523">
        <f t="shared" si="15"/>
        <v>1032179.5604525934</v>
      </c>
      <c r="G45" s="524">
        <f t="shared" si="16"/>
        <v>197851.16535043792</v>
      </c>
      <c r="H45" s="491">
        <f t="shared" si="17"/>
        <v>197851.16535043792</v>
      </c>
      <c r="I45" s="511">
        <f t="shared" si="0"/>
        <v>0</v>
      </c>
      <c r="J45" s="511"/>
      <c r="K45" s="525"/>
      <c r="L45" s="514">
        <f t="shared" si="18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1032179.5604525934</v>
      </c>
      <c r="E46" s="522">
        <f>IF(+I14&lt;F45,I14,D46)</f>
        <v>70077.209302325587</v>
      </c>
      <c r="F46" s="523">
        <f t="shared" si="15"/>
        <v>962102.35115026776</v>
      </c>
      <c r="G46" s="524">
        <f t="shared" si="16"/>
        <v>189461.08864995447</v>
      </c>
      <c r="H46" s="491">
        <f t="shared" si="17"/>
        <v>189461.08864995447</v>
      </c>
      <c r="I46" s="511">
        <f t="shared" si="0"/>
        <v>0</v>
      </c>
      <c r="J46" s="511"/>
      <c r="K46" s="525"/>
      <c r="L46" s="514">
        <f t="shared" si="18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962102.35115026776</v>
      </c>
      <c r="E47" s="522">
        <f>IF(+I14&lt;F46,I14,D47)</f>
        <v>70077.209302325587</v>
      </c>
      <c r="F47" s="523">
        <f t="shared" si="15"/>
        <v>892025.14184794214</v>
      </c>
      <c r="G47" s="524">
        <f t="shared" si="16"/>
        <v>181071.01194947102</v>
      </c>
      <c r="H47" s="491">
        <f t="shared" si="17"/>
        <v>181071.01194947102</v>
      </c>
      <c r="I47" s="511">
        <f t="shared" si="0"/>
        <v>0</v>
      </c>
      <c r="J47" s="511"/>
      <c r="K47" s="525"/>
      <c r="L47" s="514">
        <f t="shared" si="18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892025.14184794214</v>
      </c>
      <c r="E48" s="522">
        <f>IF(+I14&lt;F47,I14,D48)</f>
        <v>70077.209302325587</v>
      </c>
      <c r="F48" s="523">
        <f t="shared" si="15"/>
        <v>821947.93254561652</v>
      </c>
      <c r="G48" s="524">
        <f t="shared" si="16"/>
        <v>172680.93524898757</v>
      </c>
      <c r="H48" s="491">
        <f t="shared" si="17"/>
        <v>172680.93524898757</v>
      </c>
      <c r="I48" s="511">
        <f t="shared" si="0"/>
        <v>0</v>
      </c>
      <c r="J48" s="511"/>
      <c r="K48" s="525"/>
      <c r="L48" s="514">
        <f t="shared" si="18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821947.93254561652</v>
      </c>
      <c r="E49" s="522">
        <f>IF(+I14&lt;F48,I14,D49)</f>
        <v>70077.209302325587</v>
      </c>
      <c r="F49" s="523">
        <f t="shared" si="15"/>
        <v>751870.72324329091</v>
      </c>
      <c r="G49" s="524">
        <f t="shared" si="16"/>
        <v>164290.85854850413</v>
      </c>
      <c r="H49" s="491">
        <f t="shared" si="17"/>
        <v>164290.85854850413</v>
      </c>
      <c r="I49" s="511">
        <f t="shared" si="0"/>
        <v>0</v>
      </c>
      <c r="J49" s="511"/>
      <c r="K49" s="525"/>
      <c r="L49" s="514">
        <f t="shared" si="18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751870.72324329091</v>
      </c>
      <c r="E50" s="522">
        <f>IF(+I14&lt;F49,I14,D50)</f>
        <v>70077.209302325587</v>
      </c>
      <c r="F50" s="523">
        <f t="shared" si="15"/>
        <v>681793.51394096529</v>
      </c>
      <c r="G50" s="524">
        <f t="shared" si="16"/>
        <v>155900.78184802068</v>
      </c>
      <c r="H50" s="491">
        <f t="shared" si="17"/>
        <v>155900.78184802068</v>
      </c>
      <c r="I50" s="511">
        <f t="shared" si="0"/>
        <v>0</v>
      </c>
      <c r="J50" s="511"/>
      <c r="K50" s="525"/>
      <c r="L50" s="514">
        <f t="shared" si="18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681793.51394096529</v>
      </c>
      <c r="E51" s="522">
        <f>IF(+I14&lt;F50,I14,D51)</f>
        <v>70077.209302325587</v>
      </c>
      <c r="F51" s="523">
        <f t="shared" si="15"/>
        <v>611716.30463863967</v>
      </c>
      <c r="G51" s="524">
        <f t="shared" si="16"/>
        <v>147510.70514753723</v>
      </c>
      <c r="H51" s="491">
        <f t="shared" si="17"/>
        <v>147510.70514753723</v>
      </c>
      <c r="I51" s="511">
        <f t="shared" si="0"/>
        <v>0</v>
      </c>
      <c r="J51" s="511"/>
      <c r="K51" s="525"/>
      <c r="L51" s="514">
        <f t="shared" si="18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611716.30463863967</v>
      </c>
      <c r="E52" s="522">
        <f>IF(+I14&lt;F51,I14,D52)</f>
        <v>70077.209302325587</v>
      </c>
      <c r="F52" s="523">
        <f t="shared" si="15"/>
        <v>541639.09533631406</v>
      </c>
      <c r="G52" s="524">
        <f t="shared" si="16"/>
        <v>139120.62844705378</v>
      </c>
      <c r="H52" s="491">
        <f t="shared" si="17"/>
        <v>139120.62844705378</v>
      </c>
      <c r="I52" s="511">
        <f t="shared" si="0"/>
        <v>0</v>
      </c>
      <c r="J52" s="511"/>
      <c r="K52" s="525"/>
      <c r="L52" s="514">
        <f t="shared" si="18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541639.09533631406</v>
      </c>
      <c r="E53" s="522">
        <f>IF(+I14&lt;F52,I14,D53)</f>
        <v>70077.209302325587</v>
      </c>
      <c r="F53" s="523">
        <f t="shared" si="15"/>
        <v>471561.88603398844</v>
      </c>
      <c r="G53" s="524">
        <f t="shared" si="16"/>
        <v>130730.55174657033</v>
      </c>
      <c r="H53" s="491">
        <f t="shared" si="17"/>
        <v>130730.55174657033</v>
      </c>
      <c r="I53" s="511">
        <f t="shared" si="0"/>
        <v>0</v>
      </c>
      <c r="J53" s="511"/>
      <c r="K53" s="525"/>
      <c r="L53" s="514">
        <f t="shared" si="18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471561.88603398844</v>
      </c>
      <c r="E54" s="522">
        <f>IF(+I14&lt;F53,I14,D54)</f>
        <v>70077.209302325587</v>
      </c>
      <c r="F54" s="523">
        <f t="shared" si="15"/>
        <v>401484.67673166282</v>
      </c>
      <c r="G54" s="524">
        <f t="shared" si="16"/>
        <v>122340.47504608688</v>
      </c>
      <c r="H54" s="491">
        <f t="shared" si="17"/>
        <v>122340.47504608688</v>
      </c>
      <c r="I54" s="511">
        <f t="shared" si="0"/>
        <v>0</v>
      </c>
      <c r="J54" s="511"/>
      <c r="K54" s="525"/>
      <c r="L54" s="514">
        <f t="shared" si="18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401484.67673166282</v>
      </c>
      <c r="E55" s="522">
        <f>IF(+I14&lt;F54,I14,D55)</f>
        <v>70077.209302325587</v>
      </c>
      <c r="F55" s="523">
        <f t="shared" si="15"/>
        <v>331407.46742933721</v>
      </c>
      <c r="G55" s="524">
        <f t="shared" si="16"/>
        <v>113950.39834560343</v>
      </c>
      <c r="H55" s="491">
        <f t="shared" si="17"/>
        <v>113950.39834560343</v>
      </c>
      <c r="I55" s="511">
        <f t="shared" si="0"/>
        <v>0</v>
      </c>
      <c r="J55" s="511"/>
      <c r="K55" s="525"/>
      <c r="L55" s="514">
        <f t="shared" si="18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331407.46742933721</v>
      </c>
      <c r="E56" s="522">
        <f>IF(+I14&lt;F55,I14,D56)</f>
        <v>70077.209302325587</v>
      </c>
      <c r="F56" s="523">
        <f t="shared" si="15"/>
        <v>261330.25812701162</v>
      </c>
      <c r="G56" s="524">
        <f t="shared" si="16"/>
        <v>105560.32164512</v>
      </c>
      <c r="H56" s="491">
        <f t="shared" si="17"/>
        <v>105560.32164512</v>
      </c>
      <c r="I56" s="511">
        <f t="shared" si="0"/>
        <v>0</v>
      </c>
      <c r="J56" s="511"/>
      <c r="K56" s="525"/>
      <c r="L56" s="514">
        <f t="shared" si="18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261330.25812701162</v>
      </c>
      <c r="E57" s="522">
        <f>IF(+I14&lt;F56,I14,D57)</f>
        <v>70077.209302325587</v>
      </c>
      <c r="F57" s="523">
        <f t="shared" si="15"/>
        <v>191253.04882468603</v>
      </c>
      <c r="G57" s="524">
        <f t="shared" si="16"/>
        <v>97170.24494463655</v>
      </c>
      <c r="H57" s="491">
        <f t="shared" si="17"/>
        <v>97170.24494463655</v>
      </c>
      <c r="I57" s="511">
        <f t="shared" si="0"/>
        <v>0</v>
      </c>
      <c r="J57" s="511"/>
      <c r="K57" s="525"/>
      <c r="L57" s="514">
        <f t="shared" si="18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191253.04882468603</v>
      </c>
      <c r="E58" s="522">
        <f>IF(+I14&lt;F57,I14,D58)</f>
        <v>70077.209302325587</v>
      </c>
      <c r="F58" s="523">
        <f t="shared" si="15"/>
        <v>121175.83952236045</v>
      </c>
      <c r="G58" s="524">
        <f t="shared" si="16"/>
        <v>88780.168244153116</v>
      </c>
      <c r="H58" s="491">
        <f t="shared" si="17"/>
        <v>88780.168244153116</v>
      </c>
      <c r="I58" s="511">
        <f t="shared" si="0"/>
        <v>0</v>
      </c>
      <c r="J58" s="511"/>
      <c r="K58" s="525"/>
      <c r="L58" s="514">
        <f t="shared" si="18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121175.83952236045</v>
      </c>
      <c r="E59" s="522">
        <f>IF(+I14&lt;F58,I14,D59)</f>
        <v>70077.209302325587</v>
      </c>
      <c r="F59" s="523">
        <f t="shared" si="15"/>
        <v>51098.630220034858</v>
      </c>
      <c r="G59" s="524">
        <f t="shared" si="16"/>
        <v>80390.091543669667</v>
      </c>
      <c r="H59" s="491">
        <f t="shared" si="17"/>
        <v>80390.091543669667</v>
      </c>
      <c r="I59" s="511">
        <f t="shared" si="0"/>
        <v>0</v>
      </c>
      <c r="J59" s="511"/>
      <c r="K59" s="525"/>
      <c r="L59" s="514">
        <f t="shared" si="18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51098.630220034858</v>
      </c>
      <c r="E60" s="522">
        <f>IF(+I14&lt;F59,I14,D60)</f>
        <v>51098.630220034858</v>
      </c>
      <c r="F60" s="523">
        <f t="shared" si="15"/>
        <v>0</v>
      </c>
      <c r="G60" s="524">
        <f t="shared" si="16"/>
        <v>54157.552165586036</v>
      </c>
      <c r="H60" s="491">
        <f t="shared" si="17"/>
        <v>54157.552165586036</v>
      </c>
      <c r="I60" s="511">
        <f t="shared" si="0"/>
        <v>0</v>
      </c>
      <c r="J60" s="511"/>
      <c r="K60" s="525"/>
      <c r="L60" s="514">
        <f t="shared" si="18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18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18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18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18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18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18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18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18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18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18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18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18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3013320.0000000009</v>
      </c>
      <c r="F73" s="375"/>
      <c r="G73" s="375">
        <f>SUM(G17:G72)</f>
        <v>10532421.813961133</v>
      </c>
      <c r="H73" s="375">
        <f>SUM(H17:H72)</f>
        <v>10532421.813961133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403402.9797902116</v>
      </c>
      <c r="N87" s="546">
        <f>IF(J92&lt;D11,0,VLOOKUP(J92,C17:O72,11))</f>
        <v>403402.9797902116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389755.57969348144</v>
      </c>
      <c r="N88" s="550">
        <f>IF(J92&lt;D11,0,VLOOKUP(J92,C99:P154,7))</f>
        <v>389755.57969348144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-13647.400096730154</v>
      </c>
      <c r="N89" s="555">
        <f>+N88-N87</f>
        <v>-13647.400096730154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66157.227272727279</v>
      </c>
      <c r="K96" s="375"/>
      <c r="L96" s="375"/>
      <c r="M96" s="375"/>
      <c r="N96" s="375"/>
      <c r="O96" s="375"/>
      <c r="P96" s="272"/>
    </row>
    <row r="97" spans="1:16" ht="39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9">+I99-H99</f>
        <v>0</v>
      </c>
      <c r="K99" s="514"/>
      <c r="L99" s="512">
        <f>+H99</f>
        <v>198508.2411422825</v>
      </c>
      <c r="M99" s="513">
        <f t="shared" ref="M99:M100" si="20">IF(L99&lt;&gt;0,+H99-L99,0)</f>
        <v>0</v>
      </c>
      <c r="N99" s="512">
        <f>+I99</f>
        <v>198508.2411422825</v>
      </c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9"/>
        <v>0</v>
      </c>
      <c r="K100" s="514"/>
      <c r="L100" s="655">
        <f>+H100</f>
        <v>373863.47414547531</v>
      </c>
      <c r="M100" s="514">
        <f t="shared" si="20"/>
        <v>0</v>
      </c>
      <c r="N100" s="655">
        <f>+I100</f>
        <v>373863.47414547531</v>
      </c>
      <c r="O100" s="514">
        <f t="shared" si="21"/>
        <v>0</v>
      </c>
      <c r="P100" s="514">
        <f t="shared" si="22"/>
        <v>0</v>
      </c>
    </row>
    <row r="101" spans="1:16" ht="12.5">
      <c r="B101" s="195" t="str">
        <f t="shared" ref="B101:B154" si="23">IF(D101=F100,"","IU")</f>
        <v/>
      </c>
      <c r="C101" s="507">
        <f>IF(D93="","-",+C100+1)</f>
        <v>2021</v>
      </c>
      <c r="D101" s="629">
        <v>2796479.9169435217</v>
      </c>
      <c r="E101" s="630">
        <v>70998</v>
      </c>
      <c r="F101" s="631">
        <v>2725481.9169435217</v>
      </c>
      <c r="G101" s="631">
        <v>2760980.9169435217</v>
      </c>
      <c r="H101" s="633">
        <v>384408.61281414429</v>
      </c>
      <c r="I101" s="634">
        <v>384408.61281414429</v>
      </c>
      <c r="J101" s="514">
        <f t="shared" si="19"/>
        <v>0</v>
      </c>
      <c r="K101" s="514"/>
      <c r="L101" s="655">
        <f>+H101</f>
        <v>384408.61281414429</v>
      </c>
      <c r="M101" s="514">
        <f t="shared" ref="M101" si="24">IF(L101&lt;&gt;0,+H101-L101,0)</f>
        <v>0</v>
      </c>
      <c r="N101" s="655">
        <f>+I101</f>
        <v>384408.61281414429</v>
      </c>
      <c r="O101" s="514">
        <f t="shared" ref="O101" si="25">IF(N101&lt;&gt;0,+I101-N101,0)</f>
        <v>0</v>
      </c>
      <c r="P101" s="514">
        <f t="shared" ref="P101" si="26">+O101-M101</f>
        <v>0</v>
      </c>
    </row>
    <row r="102" spans="1:16" ht="13">
      <c r="B102" s="195" t="str">
        <f t="shared" si="23"/>
        <v/>
      </c>
      <c r="C102" s="669">
        <f>IF(D93="","-",+C101+1)</f>
        <v>2022</v>
      </c>
      <c r="D102" s="374">
        <v>2725481.9169435217</v>
      </c>
      <c r="E102" s="522">
        <v>69307.571428571435</v>
      </c>
      <c r="F102" s="523">
        <v>2656174.3455149503</v>
      </c>
      <c r="G102" s="523">
        <v>2690828.1312292358</v>
      </c>
      <c r="H102" s="526">
        <v>385366.43972059927</v>
      </c>
      <c r="I102" s="577">
        <v>385366.43972059927</v>
      </c>
      <c r="J102" s="514">
        <f t="shared" si="19"/>
        <v>0</v>
      </c>
      <c r="K102" s="514"/>
      <c r="L102" s="525"/>
      <c r="M102" s="514">
        <f t="shared" ref="M102:M130" si="27">IF(L102&lt;&gt;0,+H102-L102,0)</f>
        <v>0</v>
      </c>
      <c r="N102" s="525"/>
      <c r="O102" s="514">
        <f t="shared" si="21"/>
        <v>0</v>
      </c>
      <c r="P102" s="514">
        <f t="shared" si="22"/>
        <v>0</v>
      </c>
    </row>
    <row r="103" spans="1:16" ht="12.5">
      <c r="B103" s="195" t="str">
        <f t="shared" si="23"/>
        <v/>
      </c>
      <c r="C103" s="507">
        <f>IF(D93="","-",+C102+1)</f>
        <v>2023</v>
      </c>
      <c r="D103" s="374">
        <f>IF(F102+SUM(E$99:E102)=D$92,F102,D$92-SUM(E$99:E102))</f>
        <v>2656174.3455149503</v>
      </c>
      <c r="E103" s="522">
        <f>IF(+J96&lt;F102,J96,D103)</f>
        <v>66157.227272727279</v>
      </c>
      <c r="F103" s="523">
        <f t="shared" ref="F103:F154" si="28">+D103-E103</f>
        <v>2590017.1182422233</v>
      </c>
      <c r="G103" s="523">
        <f t="shared" ref="G103:G154" si="29">+(F103+D103)/2</f>
        <v>2623095.731878587</v>
      </c>
      <c r="H103" s="526">
        <f t="shared" ref="H103:H154" si="30">+J$94*G103+E103</f>
        <v>389755.57969348144</v>
      </c>
      <c r="I103" s="577">
        <f t="shared" ref="I103:I154" si="31">+J$95*G103+E103</f>
        <v>389755.57969348144</v>
      </c>
      <c r="J103" s="514">
        <f t="shared" si="19"/>
        <v>0</v>
      </c>
      <c r="K103" s="514"/>
      <c r="L103" s="525"/>
      <c r="M103" s="514">
        <f t="shared" si="27"/>
        <v>0</v>
      </c>
      <c r="N103" s="525"/>
      <c r="O103" s="514">
        <f t="shared" si="21"/>
        <v>0</v>
      </c>
      <c r="P103" s="514">
        <f t="shared" si="22"/>
        <v>0</v>
      </c>
    </row>
    <row r="104" spans="1:16" ht="12.5">
      <c r="B104" s="195" t="str">
        <f t="shared" si="23"/>
        <v/>
      </c>
      <c r="C104" s="507">
        <f>IF(D93="","-",+C103+1)</f>
        <v>2024</v>
      </c>
      <c r="D104" s="374">
        <f>IF(F103+SUM(E$99:E103)=D$92,F103,D$92-SUM(E$99:E103))</f>
        <v>2590017.1182422233</v>
      </c>
      <c r="E104" s="522">
        <f>IF(+J96&lt;F103,J96,D104)</f>
        <v>66157.227272727279</v>
      </c>
      <c r="F104" s="523">
        <f t="shared" si="28"/>
        <v>2523859.8909694962</v>
      </c>
      <c r="G104" s="523">
        <f t="shared" si="29"/>
        <v>2556938.5046058595</v>
      </c>
      <c r="H104" s="526">
        <f t="shared" si="30"/>
        <v>381594.08963194722</v>
      </c>
      <c r="I104" s="577">
        <f t="shared" si="31"/>
        <v>381594.08963194722</v>
      </c>
      <c r="J104" s="514">
        <f t="shared" si="19"/>
        <v>0</v>
      </c>
      <c r="K104" s="514"/>
      <c r="L104" s="525"/>
      <c r="M104" s="514">
        <f t="shared" si="27"/>
        <v>0</v>
      </c>
      <c r="N104" s="525"/>
      <c r="O104" s="514">
        <f t="shared" si="21"/>
        <v>0</v>
      </c>
      <c r="P104" s="514">
        <f t="shared" si="22"/>
        <v>0</v>
      </c>
    </row>
    <row r="105" spans="1:16" ht="12.5">
      <c r="B105" s="195" t="str">
        <f t="shared" si="23"/>
        <v/>
      </c>
      <c r="C105" s="507">
        <f>IF(D93="","-",+C104+1)</f>
        <v>2025</v>
      </c>
      <c r="D105" s="374">
        <f>IF(F104+SUM(E$99:E104)=D$92,F104,D$92-SUM(E$99:E104))</f>
        <v>2523859.8909694962</v>
      </c>
      <c r="E105" s="522">
        <f>IF(+J96&lt;F104,J96,D105)</f>
        <v>66157.227272727279</v>
      </c>
      <c r="F105" s="523">
        <f t="shared" si="28"/>
        <v>2457702.6636967692</v>
      </c>
      <c r="G105" s="523">
        <f t="shared" si="29"/>
        <v>2490781.2773331329</v>
      </c>
      <c r="H105" s="526">
        <f t="shared" si="30"/>
        <v>373432.59957041306</v>
      </c>
      <c r="I105" s="577">
        <f t="shared" si="31"/>
        <v>373432.59957041306</v>
      </c>
      <c r="J105" s="514">
        <f t="shared" si="19"/>
        <v>0</v>
      </c>
      <c r="K105" s="514"/>
      <c r="L105" s="525"/>
      <c r="M105" s="514">
        <f t="shared" si="27"/>
        <v>0</v>
      </c>
      <c r="N105" s="525"/>
      <c r="O105" s="514">
        <f t="shared" si="21"/>
        <v>0</v>
      </c>
      <c r="P105" s="514">
        <f t="shared" si="22"/>
        <v>0</v>
      </c>
    </row>
    <row r="106" spans="1:16" ht="12.5">
      <c r="B106" s="195" t="str">
        <f t="shared" si="23"/>
        <v/>
      </c>
      <c r="C106" s="507">
        <f>IF(D93="","-",+C105+1)</f>
        <v>2026</v>
      </c>
      <c r="D106" s="374">
        <f>IF(F105+SUM(E$99:E105)=D$92,F105,D$92-SUM(E$99:E105))</f>
        <v>2457702.6636967692</v>
      </c>
      <c r="E106" s="522">
        <f>IF(+J96&lt;F105,J96,D106)</f>
        <v>66157.227272727279</v>
      </c>
      <c r="F106" s="523">
        <f t="shared" si="28"/>
        <v>2391545.4364240421</v>
      </c>
      <c r="G106" s="523">
        <f t="shared" si="29"/>
        <v>2424624.0500604054</v>
      </c>
      <c r="H106" s="526">
        <f t="shared" si="30"/>
        <v>365271.10950887878</v>
      </c>
      <c r="I106" s="577">
        <f t="shared" si="31"/>
        <v>365271.10950887878</v>
      </c>
      <c r="J106" s="514">
        <f t="shared" si="19"/>
        <v>0</v>
      </c>
      <c r="K106" s="514"/>
      <c r="L106" s="525"/>
      <c r="M106" s="514">
        <f t="shared" si="27"/>
        <v>0</v>
      </c>
      <c r="N106" s="525"/>
      <c r="O106" s="514">
        <f t="shared" si="21"/>
        <v>0</v>
      </c>
      <c r="P106" s="514">
        <f t="shared" si="22"/>
        <v>0</v>
      </c>
    </row>
    <row r="107" spans="1:16" ht="12.5">
      <c r="B107" s="195" t="str">
        <f t="shared" si="23"/>
        <v/>
      </c>
      <c r="C107" s="507">
        <f>IF(D93="","-",+C106+1)</f>
        <v>2027</v>
      </c>
      <c r="D107" s="374">
        <f>IF(F106+SUM(E$99:E106)=D$92,F106,D$92-SUM(E$99:E106))</f>
        <v>2391545.4364240421</v>
      </c>
      <c r="E107" s="522">
        <f>IF(+J96&lt;F106,J96,D107)</f>
        <v>66157.227272727279</v>
      </c>
      <c r="F107" s="523">
        <f t="shared" si="28"/>
        <v>2325388.209151315</v>
      </c>
      <c r="G107" s="523">
        <f t="shared" si="29"/>
        <v>2358466.8227876788</v>
      </c>
      <c r="H107" s="526">
        <f t="shared" si="30"/>
        <v>357109.61944734468</v>
      </c>
      <c r="I107" s="577">
        <f t="shared" si="31"/>
        <v>357109.61944734468</v>
      </c>
      <c r="J107" s="514">
        <f t="shared" si="19"/>
        <v>0</v>
      </c>
      <c r="K107" s="514"/>
      <c r="L107" s="525"/>
      <c r="M107" s="514">
        <f t="shared" si="27"/>
        <v>0</v>
      </c>
      <c r="N107" s="525"/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23"/>
        <v/>
      </c>
      <c r="C108" s="507">
        <f>IF(D93="","-",+C107+1)</f>
        <v>2028</v>
      </c>
      <c r="D108" s="374">
        <f>IF(F107+SUM(E$99:E107)=D$92,F107,D$92-SUM(E$99:E107))</f>
        <v>2325388.209151315</v>
      </c>
      <c r="E108" s="522">
        <f>IF(+J96&lt;F107,J96,D108)</f>
        <v>66157.227272727279</v>
      </c>
      <c r="F108" s="523">
        <f t="shared" si="28"/>
        <v>2259230.981878588</v>
      </c>
      <c r="G108" s="523">
        <f t="shared" si="29"/>
        <v>2292309.5955149513</v>
      </c>
      <c r="H108" s="526">
        <f t="shared" si="30"/>
        <v>348948.1293858104</v>
      </c>
      <c r="I108" s="577">
        <f t="shared" si="31"/>
        <v>348948.1293858104</v>
      </c>
      <c r="J108" s="514">
        <f t="shared" si="19"/>
        <v>0</v>
      </c>
      <c r="K108" s="514"/>
      <c r="L108" s="525"/>
      <c r="M108" s="514">
        <f t="shared" si="27"/>
        <v>0</v>
      </c>
      <c r="N108" s="525"/>
      <c r="O108" s="514">
        <f t="shared" si="21"/>
        <v>0</v>
      </c>
      <c r="P108" s="514">
        <f t="shared" si="22"/>
        <v>0</v>
      </c>
    </row>
    <row r="109" spans="1:16" ht="12.5">
      <c r="B109" s="195" t="str">
        <f t="shared" si="23"/>
        <v/>
      </c>
      <c r="C109" s="507">
        <f>IF(D93="","-",+C108+1)</f>
        <v>2029</v>
      </c>
      <c r="D109" s="374">
        <f>IF(F108+SUM(E$99:E108)=D$92,F108,D$92-SUM(E$99:E108))</f>
        <v>2259230.981878588</v>
      </c>
      <c r="E109" s="522">
        <f>IF(+J96&lt;F108,J96,D109)</f>
        <v>66157.227272727279</v>
      </c>
      <c r="F109" s="523">
        <f t="shared" si="28"/>
        <v>2193073.7546058609</v>
      </c>
      <c r="G109" s="523">
        <f t="shared" si="29"/>
        <v>2226152.3682422247</v>
      </c>
      <c r="H109" s="526">
        <f t="shared" si="30"/>
        <v>340786.6393242763</v>
      </c>
      <c r="I109" s="577">
        <f t="shared" si="31"/>
        <v>340786.6393242763</v>
      </c>
      <c r="J109" s="514">
        <f t="shared" si="19"/>
        <v>0</v>
      </c>
      <c r="K109" s="514"/>
      <c r="L109" s="525"/>
      <c r="M109" s="514">
        <f t="shared" si="27"/>
        <v>0</v>
      </c>
      <c r="N109" s="525"/>
      <c r="O109" s="514">
        <f t="shared" si="21"/>
        <v>0</v>
      </c>
      <c r="P109" s="514">
        <f t="shared" si="22"/>
        <v>0</v>
      </c>
    </row>
    <row r="110" spans="1:16" ht="12.5">
      <c r="B110" s="195" t="str">
        <f t="shared" si="23"/>
        <v/>
      </c>
      <c r="C110" s="507">
        <f>IF(D93="","-",+C109+1)</f>
        <v>2030</v>
      </c>
      <c r="D110" s="374">
        <f>IF(F109+SUM(E$99:E109)=D$92,F109,D$92-SUM(E$99:E109))</f>
        <v>2193073.7546058609</v>
      </c>
      <c r="E110" s="522">
        <f>IF(+J96&lt;F109,J96,D110)</f>
        <v>66157.227272727279</v>
      </c>
      <c r="F110" s="523">
        <f t="shared" si="28"/>
        <v>2126916.5273331339</v>
      </c>
      <c r="G110" s="523">
        <f t="shared" si="29"/>
        <v>2159995.1409694972</v>
      </c>
      <c r="H110" s="526">
        <f t="shared" si="30"/>
        <v>332625.14926274202</v>
      </c>
      <c r="I110" s="577">
        <f t="shared" si="31"/>
        <v>332625.14926274202</v>
      </c>
      <c r="J110" s="514">
        <f t="shared" si="19"/>
        <v>0</v>
      </c>
      <c r="K110" s="514"/>
      <c r="L110" s="525"/>
      <c r="M110" s="514">
        <f t="shared" si="27"/>
        <v>0</v>
      </c>
      <c r="N110" s="525"/>
      <c r="O110" s="514">
        <f t="shared" si="21"/>
        <v>0</v>
      </c>
      <c r="P110" s="514">
        <f t="shared" si="22"/>
        <v>0</v>
      </c>
    </row>
    <row r="111" spans="1:16" ht="12.5">
      <c r="B111" s="195" t="str">
        <f t="shared" si="23"/>
        <v/>
      </c>
      <c r="C111" s="507">
        <f>IF(D93="","-",+C110+1)</f>
        <v>2031</v>
      </c>
      <c r="D111" s="374">
        <f>IF(F110+SUM(E$99:E110)=D$92,F110,D$92-SUM(E$99:E110))</f>
        <v>2126916.5273331339</v>
      </c>
      <c r="E111" s="522">
        <f>IF(+J96&lt;F110,J96,D111)</f>
        <v>66157.227272727279</v>
      </c>
      <c r="F111" s="523">
        <f t="shared" si="28"/>
        <v>2060759.3000604066</v>
      </c>
      <c r="G111" s="523">
        <f t="shared" si="29"/>
        <v>2093837.9136967701</v>
      </c>
      <c r="H111" s="526">
        <f t="shared" si="30"/>
        <v>324463.6592012078</v>
      </c>
      <c r="I111" s="577">
        <f t="shared" si="31"/>
        <v>324463.6592012078</v>
      </c>
      <c r="J111" s="514">
        <f t="shared" si="19"/>
        <v>0</v>
      </c>
      <c r="K111" s="514"/>
      <c r="L111" s="525"/>
      <c r="M111" s="514">
        <f t="shared" si="27"/>
        <v>0</v>
      </c>
      <c r="N111" s="525"/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23"/>
        <v/>
      </c>
      <c r="C112" s="507">
        <f>IF(D93="","-",+C111+1)</f>
        <v>2032</v>
      </c>
      <c r="D112" s="374">
        <f>IF(F111+SUM(E$99:E111)=D$92,F111,D$92-SUM(E$99:E111))</f>
        <v>2060759.3000604066</v>
      </c>
      <c r="E112" s="522">
        <f>IF(+J96&lt;F111,J96,D112)</f>
        <v>66157.227272727279</v>
      </c>
      <c r="F112" s="523">
        <f t="shared" si="28"/>
        <v>1994602.0727876793</v>
      </c>
      <c r="G112" s="523">
        <f t="shared" si="29"/>
        <v>2027680.686424043</v>
      </c>
      <c r="H112" s="526">
        <f t="shared" si="30"/>
        <v>316302.16913967358</v>
      </c>
      <c r="I112" s="577">
        <f t="shared" si="31"/>
        <v>316302.16913967358</v>
      </c>
      <c r="J112" s="514">
        <f t="shared" si="19"/>
        <v>0</v>
      </c>
      <c r="K112" s="514"/>
      <c r="L112" s="525"/>
      <c r="M112" s="514">
        <f t="shared" si="27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23"/>
        <v/>
      </c>
      <c r="C113" s="507">
        <f>IF(D93="","-",+C112+1)</f>
        <v>2033</v>
      </c>
      <c r="D113" s="374">
        <f>IF(F112+SUM(E$99:E112)=D$92,F112,D$92-SUM(E$99:E112))</f>
        <v>1994602.0727876793</v>
      </c>
      <c r="E113" s="522">
        <f>IF(+J96&lt;F112,J96,D113)</f>
        <v>66157.227272727279</v>
      </c>
      <c r="F113" s="523">
        <f t="shared" si="28"/>
        <v>1928444.845514952</v>
      </c>
      <c r="G113" s="523">
        <f t="shared" si="29"/>
        <v>1961523.4591513155</v>
      </c>
      <c r="H113" s="526">
        <f t="shared" si="30"/>
        <v>308140.67907813936</v>
      </c>
      <c r="I113" s="577">
        <f t="shared" si="31"/>
        <v>308140.67907813936</v>
      </c>
      <c r="J113" s="514">
        <f t="shared" si="19"/>
        <v>0</v>
      </c>
      <c r="K113" s="514"/>
      <c r="L113" s="525"/>
      <c r="M113" s="514">
        <f t="shared" si="27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23"/>
        <v/>
      </c>
      <c r="C114" s="507">
        <f>IF(D93="","-",+C113+1)</f>
        <v>2034</v>
      </c>
      <c r="D114" s="374">
        <f>IF(F113+SUM(E$99:E113)=D$92,F113,D$92-SUM(E$99:E113))</f>
        <v>1928444.845514952</v>
      </c>
      <c r="E114" s="522">
        <f>IF(+J96&lt;F113,J96,D114)</f>
        <v>66157.227272727279</v>
      </c>
      <c r="F114" s="523">
        <f t="shared" si="28"/>
        <v>1862287.6182422247</v>
      </c>
      <c r="G114" s="523">
        <f t="shared" si="29"/>
        <v>1895366.2318785884</v>
      </c>
      <c r="H114" s="526">
        <f t="shared" si="30"/>
        <v>299979.18901660515</v>
      </c>
      <c r="I114" s="577">
        <f t="shared" si="31"/>
        <v>299979.18901660515</v>
      </c>
      <c r="J114" s="514">
        <f t="shared" si="19"/>
        <v>0</v>
      </c>
      <c r="K114" s="514"/>
      <c r="L114" s="525"/>
      <c r="M114" s="514">
        <f t="shared" si="27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23"/>
        <v/>
      </c>
      <c r="C115" s="507">
        <f>IF(D93="","-",+C114+1)</f>
        <v>2035</v>
      </c>
      <c r="D115" s="374">
        <f>IF(F114+SUM(E$99:E114)=D$92,F114,D$92-SUM(E$99:E114))</f>
        <v>1862287.6182422247</v>
      </c>
      <c r="E115" s="522">
        <f>IF(+J96&lt;F114,J96,D115)</f>
        <v>66157.227272727279</v>
      </c>
      <c r="F115" s="523">
        <f t="shared" si="28"/>
        <v>1796130.3909694974</v>
      </c>
      <c r="G115" s="523">
        <f t="shared" si="29"/>
        <v>1829209.0046058609</v>
      </c>
      <c r="H115" s="526">
        <f t="shared" si="30"/>
        <v>291817.69895507093</v>
      </c>
      <c r="I115" s="577">
        <f t="shared" si="31"/>
        <v>291817.69895507093</v>
      </c>
      <c r="J115" s="514">
        <f t="shared" si="19"/>
        <v>0</v>
      </c>
      <c r="K115" s="514"/>
      <c r="L115" s="525"/>
      <c r="M115" s="514">
        <f t="shared" si="27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23"/>
        <v/>
      </c>
      <c r="C116" s="507">
        <f>IF(D93="","-",+C115+1)</f>
        <v>2036</v>
      </c>
      <c r="D116" s="374">
        <f>IF(F115+SUM(E$99:E115)=D$92,F115,D$92-SUM(E$99:E115))</f>
        <v>1796130.3909694974</v>
      </c>
      <c r="E116" s="522">
        <f>IF(+J96&lt;F115,J96,D116)</f>
        <v>66157.227272727279</v>
      </c>
      <c r="F116" s="523">
        <f t="shared" si="28"/>
        <v>1729973.1636967701</v>
      </c>
      <c r="G116" s="523">
        <f t="shared" si="29"/>
        <v>1763051.7773331339</v>
      </c>
      <c r="H116" s="526">
        <f t="shared" si="30"/>
        <v>283656.20889353671</v>
      </c>
      <c r="I116" s="577">
        <f t="shared" si="31"/>
        <v>283656.20889353671</v>
      </c>
      <c r="J116" s="514">
        <f t="shared" si="19"/>
        <v>0</v>
      </c>
      <c r="K116" s="514"/>
      <c r="L116" s="525"/>
      <c r="M116" s="514">
        <f t="shared" si="27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23"/>
        <v/>
      </c>
      <c r="C117" s="507">
        <f>IF(D93="","-",+C116+1)</f>
        <v>2037</v>
      </c>
      <c r="D117" s="374">
        <f>IF(F116+SUM(E$99:E116)=D$92,F116,D$92-SUM(E$99:E116))</f>
        <v>1729973.1636967701</v>
      </c>
      <c r="E117" s="522">
        <f>IF(+J96&lt;F116,J96,D117)</f>
        <v>66157.227272727279</v>
      </c>
      <c r="F117" s="523">
        <f t="shared" si="28"/>
        <v>1663815.9364240428</v>
      </c>
      <c r="G117" s="523">
        <f t="shared" si="29"/>
        <v>1696894.5500604063</v>
      </c>
      <c r="H117" s="526">
        <f t="shared" si="30"/>
        <v>275494.71883200243</v>
      </c>
      <c r="I117" s="577">
        <f t="shared" si="31"/>
        <v>275494.71883200243</v>
      </c>
      <c r="J117" s="514">
        <f t="shared" si="19"/>
        <v>0</v>
      </c>
      <c r="K117" s="514"/>
      <c r="L117" s="525"/>
      <c r="M117" s="514">
        <f t="shared" si="27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23"/>
        <v/>
      </c>
      <c r="C118" s="507">
        <f>IF(D93="","-",+C117+1)</f>
        <v>2038</v>
      </c>
      <c r="D118" s="374">
        <f>IF(F117+SUM(E$99:E117)=D$92,F117,D$92-SUM(E$99:E117))</f>
        <v>1663815.9364240428</v>
      </c>
      <c r="E118" s="522">
        <f>IF(+J96&lt;F117,J96,D118)</f>
        <v>66157.227272727279</v>
      </c>
      <c r="F118" s="523">
        <f t="shared" si="28"/>
        <v>1597658.7091513155</v>
      </c>
      <c r="G118" s="523">
        <f t="shared" si="29"/>
        <v>1630737.3227876793</v>
      </c>
      <c r="H118" s="526">
        <f t="shared" si="30"/>
        <v>267333.22877046827</v>
      </c>
      <c r="I118" s="577">
        <f t="shared" si="31"/>
        <v>267333.22877046827</v>
      </c>
      <c r="J118" s="514">
        <f t="shared" si="19"/>
        <v>0</v>
      </c>
      <c r="K118" s="514"/>
      <c r="L118" s="525"/>
      <c r="M118" s="514">
        <f t="shared" si="27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23"/>
        <v/>
      </c>
      <c r="C119" s="507">
        <f>IF(D93="","-",+C118+1)</f>
        <v>2039</v>
      </c>
      <c r="D119" s="374">
        <f>IF(F118+SUM(E$99:E118)=D$92,F118,D$92-SUM(E$99:E118))</f>
        <v>1597658.7091513155</v>
      </c>
      <c r="E119" s="522">
        <f>IF(+J96&lt;F118,J96,D119)</f>
        <v>66157.227272727279</v>
      </c>
      <c r="F119" s="523">
        <f t="shared" si="28"/>
        <v>1531501.4818785882</v>
      </c>
      <c r="G119" s="523">
        <f t="shared" si="29"/>
        <v>1564580.0955149517</v>
      </c>
      <c r="H119" s="526">
        <f t="shared" si="30"/>
        <v>259171.73870893399</v>
      </c>
      <c r="I119" s="577">
        <f t="shared" si="31"/>
        <v>259171.73870893399</v>
      </c>
      <c r="J119" s="514">
        <f t="shared" si="19"/>
        <v>0</v>
      </c>
      <c r="K119" s="514"/>
      <c r="L119" s="525"/>
      <c r="M119" s="514">
        <f t="shared" si="27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23"/>
        <v/>
      </c>
      <c r="C120" s="507">
        <f>IF(D93="","-",+C119+1)</f>
        <v>2040</v>
      </c>
      <c r="D120" s="374">
        <f>IF(F119+SUM(E$99:E119)=D$92,F119,D$92-SUM(E$99:E119))</f>
        <v>1531501.4818785882</v>
      </c>
      <c r="E120" s="522">
        <f>IF(+J96&lt;F119,J96,D120)</f>
        <v>66157.227272727279</v>
      </c>
      <c r="F120" s="523">
        <f t="shared" si="28"/>
        <v>1465344.2546058609</v>
      </c>
      <c r="G120" s="523">
        <f t="shared" si="29"/>
        <v>1498422.8682422247</v>
      </c>
      <c r="H120" s="526">
        <f t="shared" si="30"/>
        <v>251010.24864739983</v>
      </c>
      <c r="I120" s="577">
        <f t="shared" si="31"/>
        <v>251010.24864739983</v>
      </c>
      <c r="J120" s="514">
        <f t="shared" si="19"/>
        <v>0</v>
      </c>
      <c r="K120" s="514"/>
      <c r="L120" s="525"/>
      <c r="M120" s="514">
        <f t="shared" si="27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23"/>
        <v/>
      </c>
      <c r="C121" s="507">
        <f>IF(D93="","-",+C120+1)</f>
        <v>2041</v>
      </c>
      <c r="D121" s="374">
        <f>IF(F120+SUM(E$99:E120)=D$92,F120,D$92-SUM(E$99:E120))</f>
        <v>1465344.2546058609</v>
      </c>
      <c r="E121" s="522">
        <f>IF(+J96&lt;F120,J96,D121)</f>
        <v>66157.227272727279</v>
      </c>
      <c r="F121" s="523">
        <f t="shared" si="28"/>
        <v>1399187.0273331336</v>
      </c>
      <c r="G121" s="523">
        <f t="shared" si="29"/>
        <v>1432265.6409694972</v>
      </c>
      <c r="H121" s="526">
        <f t="shared" si="30"/>
        <v>242848.75858586555</v>
      </c>
      <c r="I121" s="577">
        <f t="shared" si="31"/>
        <v>242848.75858586555</v>
      </c>
      <c r="J121" s="514">
        <f t="shared" si="19"/>
        <v>0</v>
      </c>
      <c r="K121" s="514"/>
      <c r="L121" s="525"/>
      <c r="M121" s="514">
        <f t="shared" si="27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23"/>
        <v/>
      </c>
      <c r="C122" s="507">
        <f>IF(D93="","-",+C121+1)</f>
        <v>2042</v>
      </c>
      <c r="D122" s="374">
        <f>IF(F121+SUM(E$99:E121)=D$92,F121,D$92-SUM(E$99:E121))</f>
        <v>1399187.0273331336</v>
      </c>
      <c r="E122" s="522">
        <f>IF(+J96&lt;F121,J96,D122)</f>
        <v>66157.227272727279</v>
      </c>
      <c r="F122" s="523">
        <f t="shared" si="28"/>
        <v>1333029.8000604063</v>
      </c>
      <c r="G122" s="523">
        <f t="shared" si="29"/>
        <v>1366108.4136967701</v>
      </c>
      <c r="H122" s="526">
        <f t="shared" si="30"/>
        <v>234687.26852433133</v>
      </c>
      <c r="I122" s="577">
        <f t="shared" si="31"/>
        <v>234687.26852433133</v>
      </c>
      <c r="J122" s="514">
        <f t="shared" si="19"/>
        <v>0</v>
      </c>
      <c r="K122" s="514"/>
      <c r="L122" s="525"/>
      <c r="M122" s="514">
        <f t="shared" si="27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23"/>
        <v/>
      </c>
      <c r="C123" s="507">
        <f>IF(D93="","-",+C122+1)</f>
        <v>2043</v>
      </c>
      <c r="D123" s="374">
        <f>IF(F122+SUM(E$99:E122)=D$92,F122,D$92-SUM(E$99:E122))</f>
        <v>1333029.8000604063</v>
      </c>
      <c r="E123" s="522">
        <f>IF(+J96&lt;F122,J96,D123)</f>
        <v>66157.227272727279</v>
      </c>
      <c r="F123" s="523">
        <f t="shared" si="28"/>
        <v>1266872.572787679</v>
      </c>
      <c r="G123" s="523">
        <f t="shared" si="29"/>
        <v>1299951.1864240426</v>
      </c>
      <c r="H123" s="526">
        <f t="shared" si="30"/>
        <v>226525.77846279711</v>
      </c>
      <c r="I123" s="577">
        <f t="shared" si="31"/>
        <v>226525.77846279711</v>
      </c>
      <c r="J123" s="514">
        <f t="shared" si="19"/>
        <v>0</v>
      </c>
      <c r="K123" s="514"/>
      <c r="L123" s="525"/>
      <c r="M123" s="514">
        <f t="shared" si="27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23"/>
        <v/>
      </c>
      <c r="C124" s="507">
        <f>IF(D93="","-",+C123+1)</f>
        <v>2044</v>
      </c>
      <c r="D124" s="374">
        <f>IF(F123+SUM(E$99:E123)=D$92,F123,D$92-SUM(E$99:E123))</f>
        <v>1266872.572787679</v>
      </c>
      <c r="E124" s="522">
        <f>IF(+J96&lt;F123,J96,D124)</f>
        <v>66157.227272727279</v>
      </c>
      <c r="F124" s="523">
        <f t="shared" si="28"/>
        <v>1200715.3455149517</v>
      </c>
      <c r="G124" s="523">
        <f t="shared" si="29"/>
        <v>1233793.9591513155</v>
      </c>
      <c r="H124" s="526">
        <f t="shared" si="30"/>
        <v>218364.28840126289</v>
      </c>
      <c r="I124" s="577">
        <f t="shared" si="31"/>
        <v>218364.28840126289</v>
      </c>
      <c r="J124" s="514">
        <f t="shared" si="19"/>
        <v>0</v>
      </c>
      <c r="K124" s="514"/>
      <c r="L124" s="525"/>
      <c r="M124" s="514">
        <f t="shared" si="27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23"/>
        <v/>
      </c>
      <c r="C125" s="507">
        <f>IF(D93="","-",+C124+1)</f>
        <v>2045</v>
      </c>
      <c r="D125" s="374">
        <f>IF(F124+SUM(E$99:E124)=D$92,F124,D$92-SUM(E$99:E124))</f>
        <v>1200715.3455149517</v>
      </c>
      <c r="E125" s="522">
        <f>IF(+J96&lt;F124,J96,D125)</f>
        <v>66157.227272727279</v>
      </c>
      <c r="F125" s="523">
        <f t="shared" si="28"/>
        <v>1134558.1182422244</v>
      </c>
      <c r="G125" s="523">
        <f t="shared" si="29"/>
        <v>1167636.731878588</v>
      </c>
      <c r="H125" s="526">
        <f t="shared" si="30"/>
        <v>210202.79833972862</v>
      </c>
      <c r="I125" s="577">
        <f t="shared" si="31"/>
        <v>210202.79833972862</v>
      </c>
      <c r="J125" s="514">
        <f t="shared" si="19"/>
        <v>0</v>
      </c>
      <c r="K125" s="514"/>
      <c r="L125" s="525"/>
      <c r="M125" s="514">
        <f t="shared" si="27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23"/>
        <v/>
      </c>
      <c r="C126" s="507">
        <f>IF(D93="","-",+C125+1)</f>
        <v>2046</v>
      </c>
      <c r="D126" s="374">
        <f>IF(F125+SUM(E$99:E125)=D$92,F125,D$92-SUM(E$99:E125))</f>
        <v>1134558.1182422244</v>
      </c>
      <c r="E126" s="522">
        <f>IF(+J96&lt;F125,J96,D126)</f>
        <v>66157.227272727279</v>
      </c>
      <c r="F126" s="523">
        <f t="shared" si="28"/>
        <v>1068400.8909694972</v>
      </c>
      <c r="G126" s="523">
        <f t="shared" si="29"/>
        <v>1101479.5046058609</v>
      </c>
      <c r="H126" s="526">
        <f t="shared" si="30"/>
        <v>202041.30827819445</v>
      </c>
      <c r="I126" s="577">
        <f t="shared" si="31"/>
        <v>202041.30827819445</v>
      </c>
      <c r="J126" s="514">
        <f t="shared" si="19"/>
        <v>0</v>
      </c>
      <c r="K126" s="514"/>
      <c r="L126" s="525"/>
      <c r="M126" s="514">
        <f t="shared" si="27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23"/>
        <v/>
      </c>
      <c r="C127" s="507">
        <f>IF(D93="","-",+C126+1)</f>
        <v>2047</v>
      </c>
      <c r="D127" s="374">
        <f>IF(F126+SUM(E$99:E126)=D$92,F126,D$92-SUM(E$99:E126))</f>
        <v>1068400.8909694972</v>
      </c>
      <c r="E127" s="522">
        <f>IF(+J96&lt;F126,J96,D127)</f>
        <v>66157.227272727279</v>
      </c>
      <c r="F127" s="523">
        <f t="shared" si="28"/>
        <v>1002243.6636967699</v>
      </c>
      <c r="G127" s="523">
        <f t="shared" si="29"/>
        <v>1035322.2773331335</v>
      </c>
      <c r="H127" s="526">
        <f t="shared" si="30"/>
        <v>193879.81821666021</v>
      </c>
      <c r="I127" s="577">
        <f t="shared" si="31"/>
        <v>193879.81821666021</v>
      </c>
      <c r="J127" s="514">
        <f t="shared" si="19"/>
        <v>0</v>
      </c>
      <c r="K127" s="514"/>
      <c r="L127" s="525"/>
      <c r="M127" s="514">
        <f t="shared" si="27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23"/>
        <v/>
      </c>
      <c r="C128" s="507">
        <f>IF(D93="","-",+C127+1)</f>
        <v>2048</v>
      </c>
      <c r="D128" s="374">
        <f>IF(F127+SUM(E$99:E127)=D$92,F127,D$92-SUM(E$99:E127))</f>
        <v>1002243.6636967699</v>
      </c>
      <c r="E128" s="522">
        <f>IF(+J96&lt;F127,J96,D128)</f>
        <v>66157.227272727279</v>
      </c>
      <c r="F128" s="523">
        <f t="shared" si="28"/>
        <v>936086.43642404256</v>
      </c>
      <c r="G128" s="523">
        <f t="shared" si="29"/>
        <v>969165.05006040621</v>
      </c>
      <c r="H128" s="526">
        <f t="shared" si="30"/>
        <v>185718.32815512596</v>
      </c>
      <c r="I128" s="577">
        <f t="shared" si="31"/>
        <v>185718.32815512596</v>
      </c>
      <c r="J128" s="514">
        <f t="shared" si="19"/>
        <v>0</v>
      </c>
      <c r="K128" s="514"/>
      <c r="L128" s="525"/>
      <c r="M128" s="514">
        <f t="shared" si="27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23"/>
        <v/>
      </c>
      <c r="C129" s="507">
        <f>IF(D93="","-",+C128+1)</f>
        <v>2049</v>
      </c>
      <c r="D129" s="374">
        <f>IF(F128+SUM(E$99:E128)=D$92,F128,D$92-SUM(E$99:E128))</f>
        <v>936086.43642404256</v>
      </c>
      <c r="E129" s="522">
        <f>IF(+J96&lt;F128,J96,D129)</f>
        <v>66157.227272727279</v>
      </c>
      <c r="F129" s="523">
        <f t="shared" si="28"/>
        <v>869929.20915131527</v>
      </c>
      <c r="G129" s="523">
        <f t="shared" si="29"/>
        <v>903007.82278767892</v>
      </c>
      <c r="H129" s="526">
        <f t="shared" si="30"/>
        <v>177556.83809359174</v>
      </c>
      <c r="I129" s="577">
        <f t="shared" si="31"/>
        <v>177556.83809359174</v>
      </c>
      <c r="J129" s="514">
        <f t="shared" si="19"/>
        <v>0</v>
      </c>
      <c r="K129" s="514"/>
      <c r="L129" s="525"/>
      <c r="M129" s="514">
        <f t="shared" si="27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23"/>
        <v/>
      </c>
      <c r="C130" s="507">
        <f>IF(D93="","-",+C129+1)</f>
        <v>2050</v>
      </c>
      <c r="D130" s="374">
        <f>IF(F129+SUM(E$99:E129)=D$92,F129,D$92-SUM(E$99:E129))</f>
        <v>869929.20915131527</v>
      </c>
      <c r="E130" s="522">
        <f>IF(+J96&lt;F129,J96,D130)</f>
        <v>66157.227272727279</v>
      </c>
      <c r="F130" s="523">
        <f t="shared" si="28"/>
        <v>803771.98187858798</v>
      </c>
      <c r="G130" s="523">
        <f t="shared" si="29"/>
        <v>836850.59551495162</v>
      </c>
      <c r="H130" s="526">
        <f t="shared" si="30"/>
        <v>169395.34803205752</v>
      </c>
      <c r="I130" s="577">
        <f t="shared" si="31"/>
        <v>169395.34803205752</v>
      </c>
      <c r="J130" s="514">
        <f t="shared" si="19"/>
        <v>0</v>
      </c>
      <c r="K130" s="514"/>
      <c r="L130" s="525"/>
      <c r="M130" s="514">
        <f t="shared" si="27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23"/>
        <v/>
      </c>
      <c r="C131" s="507">
        <f>IF(D93="","-",+C130+1)</f>
        <v>2051</v>
      </c>
      <c r="D131" s="374">
        <f>IF(F130+SUM(E$99:E130)=D$92,F130,D$92-SUM(E$99:E130))</f>
        <v>803771.98187858798</v>
      </c>
      <c r="E131" s="522">
        <f>IF(+J96&lt;F130,J96,D131)</f>
        <v>66157.227272727279</v>
      </c>
      <c r="F131" s="523">
        <f t="shared" si="28"/>
        <v>737614.75460586068</v>
      </c>
      <c r="G131" s="523">
        <f t="shared" si="29"/>
        <v>770693.36824222433</v>
      </c>
      <c r="H131" s="526">
        <f t="shared" si="30"/>
        <v>161233.8579705233</v>
      </c>
      <c r="I131" s="577">
        <f t="shared" si="31"/>
        <v>161233.8579705233</v>
      </c>
      <c r="J131" s="514">
        <f t="shared" ref="J131:J154" si="32">+I541-H541</f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 ht="12.5">
      <c r="B132" s="195" t="str">
        <f t="shared" si="23"/>
        <v/>
      </c>
      <c r="C132" s="507">
        <f>IF(D93="","-",+C131+1)</f>
        <v>2052</v>
      </c>
      <c r="D132" s="374">
        <f>IF(F131+SUM(E$99:E131)=D$92,F131,D$92-SUM(E$99:E131))</f>
        <v>737614.75460586068</v>
      </c>
      <c r="E132" s="522">
        <f>IF(+J96&lt;F131,J96,D132)</f>
        <v>66157.227272727279</v>
      </c>
      <c r="F132" s="523">
        <f t="shared" si="28"/>
        <v>671457.52733313339</v>
      </c>
      <c r="G132" s="523">
        <f t="shared" si="29"/>
        <v>704536.14096949704</v>
      </c>
      <c r="H132" s="526">
        <f t="shared" si="30"/>
        <v>153072.36790898908</v>
      </c>
      <c r="I132" s="577">
        <f t="shared" si="31"/>
        <v>153072.36790898908</v>
      </c>
      <c r="J132" s="514">
        <f t="shared" si="32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 ht="12.5">
      <c r="B133" s="195" t="str">
        <f t="shared" si="23"/>
        <v/>
      </c>
      <c r="C133" s="507">
        <f>IF(D93="","-",+C132+1)</f>
        <v>2053</v>
      </c>
      <c r="D133" s="374">
        <f>IF(F132+SUM(E$99:E132)=D$92,F132,D$92-SUM(E$99:E132))</f>
        <v>671457.52733313339</v>
      </c>
      <c r="E133" s="522">
        <f>IF(+J96&lt;F132,J96,D133)</f>
        <v>66157.227272727279</v>
      </c>
      <c r="F133" s="523">
        <f t="shared" si="28"/>
        <v>605300.30006040609</v>
      </c>
      <c r="G133" s="523">
        <f t="shared" si="29"/>
        <v>638378.91369676974</v>
      </c>
      <c r="H133" s="526">
        <f t="shared" si="30"/>
        <v>144910.87784745486</v>
      </c>
      <c r="I133" s="577">
        <f t="shared" si="31"/>
        <v>144910.87784745486</v>
      </c>
      <c r="J133" s="514">
        <f t="shared" si="32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 ht="12.5">
      <c r="B134" s="195" t="str">
        <f t="shared" si="23"/>
        <v/>
      </c>
      <c r="C134" s="507">
        <f>IF(D93="","-",+C133+1)</f>
        <v>2054</v>
      </c>
      <c r="D134" s="374">
        <f>IF(F133+SUM(E$99:E133)=D$92,F133,D$92-SUM(E$99:E133))</f>
        <v>605300.30006040609</v>
      </c>
      <c r="E134" s="522">
        <f>IF(+J96&lt;F133,J96,D134)</f>
        <v>66157.227272727279</v>
      </c>
      <c r="F134" s="523">
        <f t="shared" si="28"/>
        <v>539143.0727876788</v>
      </c>
      <c r="G134" s="523">
        <f t="shared" si="29"/>
        <v>572221.68642404245</v>
      </c>
      <c r="H134" s="526">
        <f t="shared" si="30"/>
        <v>136749.38778592061</v>
      </c>
      <c r="I134" s="577">
        <f t="shared" si="31"/>
        <v>136749.38778592061</v>
      </c>
      <c r="J134" s="514">
        <f t="shared" si="32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 ht="12.5">
      <c r="B135" s="195" t="str">
        <f t="shared" si="23"/>
        <v/>
      </c>
      <c r="C135" s="507">
        <f>IF(D93="","-",+C134+1)</f>
        <v>2055</v>
      </c>
      <c r="D135" s="374">
        <f>IF(F134+SUM(E$99:E134)=D$92,F134,D$92-SUM(E$99:E134))</f>
        <v>539143.0727876788</v>
      </c>
      <c r="E135" s="522">
        <f>IF(+J96&lt;F134,J96,D135)</f>
        <v>66157.227272727279</v>
      </c>
      <c r="F135" s="523">
        <f t="shared" si="28"/>
        <v>472985.84551495151</v>
      </c>
      <c r="G135" s="523">
        <f t="shared" si="29"/>
        <v>506064.45915131515</v>
      </c>
      <c r="H135" s="526">
        <f t="shared" si="30"/>
        <v>128587.89772438639</v>
      </c>
      <c r="I135" s="577">
        <f t="shared" si="31"/>
        <v>128587.89772438639</v>
      </c>
      <c r="J135" s="514">
        <f t="shared" si="32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 ht="12.5">
      <c r="B136" s="195" t="str">
        <f t="shared" si="23"/>
        <v/>
      </c>
      <c r="C136" s="507">
        <f>IF(D93="","-",+C135+1)</f>
        <v>2056</v>
      </c>
      <c r="D136" s="374">
        <f>IF(F135+SUM(E$99:E135)=D$92,F135,D$92-SUM(E$99:E135))</f>
        <v>472985.84551495151</v>
      </c>
      <c r="E136" s="522">
        <f>IF(+J96&lt;F135,J96,D136)</f>
        <v>66157.227272727279</v>
      </c>
      <c r="F136" s="523">
        <f t="shared" si="28"/>
        <v>406828.61824222421</v>
      </c>
      <c r="G136" s="523">
        <f t="shared" si="29"/>
        <v>439907.23187858786</v>
      </c>
      <c r="H136" s="526">
        <f t="shared" si="30"/>
        <v>120426.40766285217</v>
      </c>
      <c r="I136" s="577">
        <f t="shared" si="31"/>
        <v>120426.40766285217</v>
      </c>
      <c r="J136" s="514">
        <f t="shared" si="32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 ht="12.5">
      <c r="B137" s="195" t="str">
        <f t="shared" si="23"/>
        <v/>
      </c>
      <c r="C137" s="507">
        <f>IF(D93="","-",+C136+1)</f>
        <v>2057</v>
      </c>
      <c r="D137" s="374">
        <f>IF(F136+SUM(E$99:E136)=D$92,F136,D$92-SUM(E$99:E136))</f>
        <v>406828.61824222421</v>
      </c>
      <c r="E137" s="522">
        <f>IF(+J96&lt;F136,J96,D137)</f>
        <v>66157.227272727279</v>
      </c>
      <c r="F137" s="523">
        <f t="shared" si="28"/>
        <v>340671.39096949692</v>
      </c>
      <c r="G137" s="523">
        <f t="shared" si="29"/>
        <v>373750.00460586057</v>
      </c>
      <c r="H137" s="526">
        <f t="shared" si="30"/>
        <v>112264.91760131794</v>
      </c>
      <c r="I137" s="577">
        <f t="shared" si="31"/>
        <v>112264.91760131794</v>
      </c>
      <c r="J137" s="514">
        <f t="shared" si="32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 ht="12.5">
      <c r="B138" s="195" t="str">
        <f t="shared" si="23"/>
        <v/>
      </c>
      <c r="C138" s="507">
        <f>IF(D93="","-",+C137+1)</f>
        <v>2058</v>
      </c>
      <c r="D138" s="374">
        <f>IF(F137+SUM(E$99:E137)=D$92,F137,D$92-SUM(E$99:E137))</f>
        <v>340671.39096949692</v>
      </c>
      <c r="E138" s="522">
        <f>IF(+J96&lt;F137,J96,D138)</f>
        <v>66157.227272727279</v>
      </c>
      <c r="F138" s="523">
        <f t="shared" si="28"/>
        <v>274514.16369676962</v>
      </c>
      <c r="G138" s="523">
        <f t="shared" si="29"/>
        <v>307592.77733313327</v>
      </c>
      <c r="H138" s="526">
        <f t="shared" si="30"/>
        <v>104103.4275397837</v>
      </c>
      <c r="I138" s="577">
        <f t="shared" si="31"/>
        <v>104103.4275397837</v>
      </c>
      <c r="J138" s="514">
        <f t="shared" si="32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 ht="12.5">
      <c r="B139" s="195" t="str">
        <f t="shared" si="23"/>
        <v/>
      </c>
      <c r="C139" s="507">
        <f>IF(D93="","-",+C138+1)</f>
        <v>2059</v>
      </c>
      <c r="D139" s="374">
        <f>IF(F138+SUM(E$99:E138)=D$92,F138,D$92-SUM(E$99:E138))</f>
        <v>274514.16369676962</v>
      </c>
      <c r="E139" s="522">
        <f>IF(+J96&lt;F138,J96,D139)</f>
        <v>66157.227272727279</v>
      </c>
      <c r="F139" s="523">
        <f t="shared" si="28"/>
        <v>208356.93642404233</v>
      </c>
      <c r="G139" s="523">
        <f t="shared" si="29"/>
        <v>241435.55006040598</v>
      </c>
      <c r="H139" s="526">
        <f t="shared" si="30"/>
        <v>95941.937478249485</v>
      </c>
      <c r="I139" s="577">
        <f t="shared" si="31"/>
        <v>95941.937478249485</v>
      </c>
      <c r="J139" s="514">
        <f t="shared" si="32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 ht="12.5">
      <c r="B140" s="195" t="str">
        <f t="shared" si="23"/>
        <v/>
      </c>
      <c r="C140" s="507">
        <f>IF(D93="","-",+C139+1)</f>
        <v>2060</v>
      </c>
      <c r="D140" s="374">
        <f>IF(F139+SUM(E$99:E139)=D$92,F139,D$92-SUM(E$99:E139))</f>
        <v>208356.93642404233</v>
      </c>
      <c r="E140" s="522">
        <f>IF(+J96&lt;F139,J96,D140)</f>
        <v>66157.227272727279</v>
      </c>
      <c r="F140" s="523">
        <f t="shared" si="28"/>
        <v>142199.70915131504</v>
      </c>
      <c r="G140" s="523">
        <f t="shared" si="29"/>
        <v>175278.32278767868</v>
      </c>
      <c r="H140" s="526">
        <f t="shared" si="30"/>
        <v>87780.447416715266</v>
      </c>
      <c r="I140" s="577">
        <f t="shared" si="31"/>
        <v>87780.447416715266</v>
      </c>
      <c r="J140" s="514">
        <f t="shared" si="32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 ht="12.5">
      <c r="B141" s="195" t="str">
        <f t="shared" si="23"/>
        <v/>
      </c>
      <c r="C141" s="507">
        <f>IF(D93="","-",+C140+1)</f>
        <v>2061</v>
      </c>
      <c r="D141" s="374">
        <f>IF(F140+SUM(E$99:E140)=D$92,F140,D$92-SUM(E$99:E140))</f>
        <v>142199.70915131504</v>
      </c>
      <c r="E141" s="522">
        <f>IF(+J96&lt;F140,J96,D141)</f>
        <v>66157.227272727279</v>
      </c>
      <c r="F141" s="523">
        <f t="shared" si="28"/>
        <v>76042.481878587758</v>
      </c>
      <c r="G141" s="523">
        <f t="shared" si="29"/>
        <v>109121.09551495139</v>
      </c>
      <c r="H141" s="526">
        <f t="shared" si="30"/>
        <v>79618.957355181032</v>
      </c>
      <c r="I141" s="577">
        <f t="shared" si="31"/>
        <v>79618.957355181032</v>
      </c>
      <c r="J141" s="514">
        <f t="shared" si="32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 ht="12.5">
      <c r="B142" s="195" t="str">
        <f t="shared" si="23"/>
        <v/>
      </c>
      <c r="C142" s="507">
        <f>IF(D93="","-",+C141+1)</f>
        <v>2062</v>
      </c>
      <c r="D142" s="374">
        <f>IF(F141+SUM(E$99:E141)=D$92,F141,D$92-SUM(E$99:E141))</f>
        <v>76042.481878587758</v>
      </c>
      <c r="E142" s="522">
        <f>IF(+J96&lt;F141,J96,D142)</f>
        <v>66157.227272727279</v>
      </c>
      <c r="F142" s="523">
        <f t="shared" si="28"/>
        <v>9885.2546058604785</v>
      </c>
      <c r="G142" s="523">
        <f t="shared" si="29"/>
        <v>42963.868242224118</v>
      </c>
      <c r="H142" s="526">
        <f t="shared" si="30"/>
        <v>71457.467293646812</v>
      </c>
      <c r="I142" s="577">
        <f t="shared" si="31"/>
        <v>71457.467293646812</v>
      </c>
      <c r="J142" s="514">
        <f t="shared" si="32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 ht="12.5">
      <c r="B143" s="195" t="str">
        <f t="shared" si="23"/>
        <v/>
      </c>
      <c r="C143" s="507">
        <f>IF(D93="","-",+C142+1)</f>
        <v>2063</v>
      </c>
      <c r="D143" s="374">
        <f>IF(F142+SUM(E$99:E142)=D$92,F142,D$92-SUM(E$99:E142))</f>
        <v>9885.2546058604785</v>
      </c>
      <c r="E143" s="522">
        <f>IF(+J96&lt;F142,J96,D143)</f>
        <v>9885.2546058604785</v>
      </c>
      <c r="F143" s="523">
        <f t="shared" si="28"/>
        <v>0</v>
      </c>
      <c r="G143" s="523">
        <f t="shared" si="29"/>
        <v>4942.6273029302392</v>
      </c>
      <c r="H143" s="526">
        <f t="shared" si="30"/>
        <v>10495.002100936686</v>
      </c>
      <c r="I143" s="577">
        <f t="shared" si="31"/>
        <v>10495.002100936686</v>
      </c>
      <c r="J143" s="514">
        <f t="shared" si="32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 ht="12.5">
      <c r="B144" s="195" t="str">
        <f t="shared" si="23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32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 ht="12.5">
      <c r="B145" s="195" t="str">
        <f t="shared" si="23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32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 ht="12.5">
      <c r="B146" s="195" t="str">
        <f t="shared" si="23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32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 ht="12.5">
      <c r="B147" s="195" t="str">
        <f t="shared" si="23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32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 ht="12.5">
      <c r="B148" s="195" t="str">
        <f t="shared" si="23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32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 ht="12.5">
      <c r="B149" s="195" t="str">
        <f t="shared" si="23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32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 ht="12.5">
      <c r="B150" s="195" t="str">
        <f t="shared" si="23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32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 ht="12.5">
      <c r="B151" s="195" t="str">
        <f t="shared" si="23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32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 ht="12.5">
      <c r="B152" s="195" t="str">
        <f t="shared" si="23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32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 ht="12.5">
      <c r="B153" s="195" t="str">
        <f t="shared" si="23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32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" thickBot="1">
      <c r="B154" s="195" t="str">
        <f t="shared" si="23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30"/>
        <v>0</v>
      </c>
      <c r="I154" s="579">
        <f t="shared" si="31"/>
        <v>0</v>
      </c>
      <c r="J154" s="533">
        <f t="shared" si="32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 ht="12.5">
      <c r="C155" s="374" t="s">
        <v>78</v>
      </c>
      <c r="D155" s="375"/>
      <c r="E155" s="375">
        <f>SUM(E99:E154)</f>
        <v>2910917.9999999991</v>
      </c>
      <c r="F155" s="375"/>
      <c r="G155" s="375"/>
      <c r="H155" s="375">
        <f>SUM(H99:H154)</f>
        <v>10576902.709666006</v>
      </c>
      <c r="I155" s="375">
        <f>SUM(I99:I154)</f>
        <v>10576902.709666006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9FB68-1520-4259-B708-3B730C86FB6F}">
  <sheetPr>
    <tabColor rgb="FFFFFF00"/>
  </sheetPr>
  <dimension ref="A1:P162"/>
  <sheetViews>
    <sheetView topLeftCell="F1" zoomScaleNormal="100" zoomScaleSheetLayoutView="80" workbookViewId="0">
      <selection activeCell="N5" sqref="N5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452" t="str">
        <f ca="1">"SWEPCO Project "&amp;RIGHT(MID(CELL("filename",$A$1),FIND("]",CELL("filename",$A$1))+1,256),2)&amp;" of "&amp;COUNT('S.001:S.xyz - blank'!$P$3)-1</f>
        <v>SWEPCO Project 75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20569.466322541444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20569.466322541444</v>
      </c>
      <c r="O6" s="1"/>
      <c r="P6" s="1"/>
    </row>
    <row r="7" spans="1:16" ht="13.5" thickBot="1">
      <c r="C7" s="32" t="s">
        <v>48</v>
      </c>
      <c r="D7" s="108" t="s">
        <v>515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516</v>
      </c>
      <c r="E9" s="39" t="s">
        <v>517</v>
      </c>
      <c r="F9" s="39"/>
      <c r="G9" s="672" t="s">
        <v>589</v>
      </c>
      <c r="H9" s="39"/>
      <c r="I9" s="40"/>
      <c r="J9" s="41"/>
      <c r="O9" s="42"/>
      <c r="P9" s="4"/>
    </row>
    <row r="10" spans="1:16" ht="13">
      <c r="C10" s="43" t="s">
        <v>51</v>
      </c>
      <c r="D10" s="44">
        <v>263431.46934026189</v>
      </c>
      <c r="E10" s="12" t="s">
        <v>52</v>
      </c>
      <c r="F10" s="42"/>
      <c r="G10" s="45"/>
      <c r="H10" s="45"/>
      <c r="I10" s="46">
        <f>+'SWE.WS.F.BPU.ATRR.Projected'!L19</f>
        <v>2025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2025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2</v>
      </c>
      <c r="E12" s="47" t="s">
        <v>57</v>
      </c>
      <c r="F12" s="45"/>
      <c r="G12" s="7"/>
      <c r="H12" s="7"/>
      <c r="I12" s="51">
        <f>'SWE.WS.F.BPU.ATRR.Projected'!$F$81</f>
        <v>0.11972618179310132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43</v>
      </c>
      <c r="E13" s="47" t="s">
        <v>60</v>
      </c>
      <c r="F13" s="45"/>
      <c r="G13" s="7"/>
      <c r="H13" s="7"/>
      <c r="I13" s="51">
        <f>IF(G5="",I12,'SWE.WS.F.BPU.ATRR.Projected'!$F$80)</f>
        <v>0.11972618179310132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6126.3132404712069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3">
      <c r="C17" s="670">
        <f>IF(D11= "","-",D11)</f>
        <v>2025</v>
      </c>
      <c r="D17" s="65">
        <v>0</v>
      </c>
      <c r="E17" s="182">
        <f>IF(D10&gt;=100000,I$14/12*(12-D12),0)</f>
        <v>5105.2610337260057</v>
      </c>
      <c r="F17" s="70">
        <f>IF(D11=C17,+D10-E17,+D17-E17)</f>
        <v>258326.20830653587</v>
      </c>
      <c r="G17" s="66">
        <f t="shared" ref="G17" si="0">+I$12*((D17+F17)/2)+E17</f>
        <v>20569.466322541444</v>
      </c>
      <c r="H17" s="53">
        <f t="shared" ref="H17" si="1">+I$13*((D17+F17)/2)+E17</f>
        <v>20569.466322541444</v>
      </c>
      <c r="I17" s="67">
        <f t="shared" ref="I17:I72" si="2">H17-G17</f>
        <v>0</v>
      </c>
      <c r="J17" s="67"/>
      <c r="K17" s="512"/>
      <c r="L17" s="513">
        <f t="shared" ref="L17" si="3">IF(K17&lt;&gt;0,+G17-K17,0)</f>
        <v>0</v>
      </c>
      <c r="M17" s="512"/>
      <c r="N17" s="513">
        <f t="shared" ref="N17" si="4">IF(M17&lt;&gt;0,+H17-M17,0)</f>
        <v>0</v>
      </c>
      <c r="O17" s="514">
        <f t="shared" ref="O17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2026</v>
      </c>
      <c r="D18" s="70">
        <f>IF(F17+SUM(E$17:E17)=D$10,F17,D$10-SUM(E$17:E17))</f>
        <v>258326.20830653587</v>
      </c>
      <c r="E18" s="71">
        <f>IF(+I14&lt;F17,I14,D18)</f>
        <v>6126.3132404712069</v>
      </c>
      <c r="F18" s="70">
        <f t="shared" ref="F18:F72" si="6">+D18-E18</f>
        <v>252199.89506606467</v>
      </c>
      <c r="G18" s="72">
        <f t="shared" ref="G18:G72" si="7">+I$12*((D18+F18)/2)+E18</f>
        <v>36687.983771727013</v>
      </c>
      <c r="H18" s="53">
        <f t="shared" ref="H18:H72" si="8">+I$13*((D18+F18)/2)+E18</f>
        <v>36687.983771727013</v>
      </c>
      <c r="I18" s="67">
        <f t="shared" si="2"/>
        <v>0</v>
      </c>
      <c r="J18" s="67"/>
      <c r="K18" s="150"/>
      <c r="L18" s="69">
        <f t="shared" ref="L18:L72" si="9">IF(K18&lt;&gt;0,+G18-K18,0)</f>
        <v>0</v>
      </c>
      <c r="M18" s="150"/>
      <c r="N18" s="69">
        <f t="shared" ref="N18:N72" si="10">IF(M18&lt;&gt;0,+H18-M18,0)</f>
        <v>0</v>
      </c>
      <c r="O18" s="69">
        <f t="shared" ref="O18:O72" si="11">+N18-L18</f>
        <v>0</v>
      </c>
      <c r="P18" s="4"/>
    </row>
    <row r="19" spans="2:16" ht="12.5">
      <c r="B19" s="9" t="str">
        <f>IF(D19=F18,"","IU")</f>
        <v/>
      </c>
      <c r="C19" s="64">
        <f>IF(D11="","-",+C18+1)</f>
        <v>2027</v>
      </c>
      <c r="D19" s="70">
        <f>IF(F18+SUM(E$17:E18)=D$10,F18,D$10-SUM(E$17:E18))</f>
        <v>252199.89506606467</v>
      </c>
      <c r="E19" s="71">
        <f>IF(+I14&lt;F18,I14,D19)</f>
        <v>6126.3132404712069</v>
      </c>
      <c r="F19" s="70">
        <f t="shared" si="6"/>
        <v>246073.58182559346</v>
      </c>
      <c r="G19" s="72">
        <f t="shared" si="7"/>
        <v>35954.503678976871</v>
      </c>
      <c r="H19" s="53">
        <f t="shared" si="8"/>
        <v>35954.503678976871</v>
      </c>
      <c r="I19" s="67">
        <f t="shared" si="2"/>
        <v>0</v>
      </c>
      <c r="J19" s="67"/>
      <c r="K19" s="150"/>
      <c r="L19" s="69">
        <f t="shared" si="9"/>
        <v>0</v>
      </c>
      <c r="M19" s="150"/>
      <c r="N19" s="69">
        <f t="shared" si="10"/>
        <v>0</v>
      </c>
      <c r="O19" s="69">
        <f t="shared" si="11"/>
        <v>0</v>
      </c>
      <c r="P19" s="4"/>
    </row>
    <row r="20" spans="2:16" ht="12.5">
      <c r="B20" s="9" t="str">
        <f t="shared" ref="B20:B72" si="12">IF(D20=F19,"","IU")</f>
        <v/>
      </c>
      <c r="C20" s="64">
        <f>IF(D11="","-",+C19+1)</f>
        <v>2028</v>
      </c>
      <c r="D20" s="70">
        <f>IF(F19+SUM(E$17:E19)=D$10,F19,D$10-SUM(E$17:E19))</f>
        <v>246073.58182559346</v>
      </c>
      <c r="E20" s="71">
        <f>IF(+I14&lt;F19,I14,D20)</f>
        <v>6126.3132404712069</v>
      </c>
      <c r="F20" s="70">
        <f t="shared" si="6"/>
        <v>239947.26858512225</v>
      </c>
      <c r="G20" s="72">
        <f t="shared" si="7"/>
        <v>35221.023586226729</v>
      </c>
      <c r="H20" s="53">
        <f t="shared" si="8"/>
        <v>35221.023586226729</v>
      </c>
      <c r="I20" s="67">
        <f t="shared" si="2"/>
        <v>0</v>
      </c>
      <c r="J20" s="67"/>
      <c r="K20" s="150"/>
      <c r="L20" s="69">
        <f t="shared" si="9"/>
        <v>0</v>
      </c>
      <c r="M20" s="150"/>
      <c r="N20" s="69">
        <f t="shared" si="10"/>
        <v>0</v>
      </c>
      <c r="O20" s="69">
        <f t="shared" si="11"/>
        <v>0</v>
      </c>
      <c r="P20" s="4"/>
    </row>
    <row r="21" spans="2:16" ht="12.5">
      <c r="B21" s="9" t="str">
        <f t="shared" si="12"/>
        <v/>
      </c>
      <c r="C21" s="64">
        <f>IF(D11="","-",+C20+1)</f>
        <v>2029</v>
      </c>
      <c r="D21" s="70">
        <f>IF(F20+SUM(E$17:E20)=D$10,F20,D$10-SUM(E$17:E20))</f>
        <v>239947.26858512225</v>
      </c>
      <c r="E21" s="71">
        <f>IF(+I14&lt;F20,I14,D21)</f>
        <v>6126.3132404712069</v>
      </c>
      <c r="F21" s="70">
        <f t="shared" si="6"/>
        <v>233820.95534465104</v>
      </c>
      <c r="G21" s="72">
        <f t="shared" si="7"/>
        <v>34487.543493476594</v>
      </c>
      <c r="H21" s="53">
        <f t="shared" si="8"/>
        <v>34487.543493476594</v>
      </c>
      <c r="I21" s="67">
        <f t="shared" si="2"/>
        <v>0</v>
      </c>
      <c r="J21" s="67"/>
      <c r="K21" s="150"/>
      <c r="L21" s="69">
        <f t="shared" si="9"/>
        <v>0</v>
      </c>
      <c r="M21" s="150"/>
      <c r="N21" s="69">
        <f t="shared" si="10"/>
        <v>0</v>
      </c>
      <c r="O21" s="69">
        <f t="shared" si="11"/>
        <v>0</v>
      </c>
      <c r="P21" s="4"/>
    </row>
    <row r="22" spans="2:16" ht="12.5">
      <c r="B22" s="9" t="str">
        <f t="shared" si="12"/>
        <v/>
      </c>
      <c r="C22" s="64">
        <f>IF(D11="","-",+C21+1)</f>
        <v>2030</v>
      </c>
      <c r="D22" s="70">
        <f>IF(F21+SUM(E$17:E21)=D$10,F21,D$10-SUM(E$17:E21))</f>
        <v>233820.95534465104</v>
      </c>
      <c r="E22" s="71">
        <f>IF(+I14&lt;F21,I14,D22)</f>
        <v>6126.3132404712069</v>
      </c>
      <c r="F22" s="70">
        <f t="shared" si="6"/>
        <v>227694.64210417983</v>
      </c>
      <c r="G22" s="72">
        <f t="shared" si="7"/>
        <v>33754.063400726453</v>
      </c>
      <c r="H22" s="53">
        <f t="shared" si="8"/>
        <v>33754.063400726453</v>
      </c>
      <c r="I22" s="67">
        <f t="shared" si="2"/>
        <v>0</v>
      </c>
      <c r="J22" s="67"/>
      <c r="K22" s="150"/>
      <c r="L22" s="69">
        <f t="shared" si="9"/>
        <v>0</v>
      </c>
      <c r="M22" s="150"/>
      <c r="N22" s="69">
        <f t="shared" si="10"/>
        <v>0</v>
      </c>
      <c r="O22" s="69">
        <f t="shared" si="11"/>
        <v>0</v>
      </c>
      <c r="P22" s="4"/>
    </row>
    <row r="23" spans="2:16" ht="12.5">
      <c r="B23" s="9" t="str">
        <f t="shared" si="12"/>
        <v/>
      </c>
      <c r="C23" s="64">
        <f>IF(D11="","-",+C22+1)</f>
        <v>2031</v>
      </c>
      <c r="D23" s="70">
        <f>IF(F22+SUM(E$17:E22)=D$10,F22,D$10-SUM(E$17:E22))</f>
        <v>227694.64210417983</v>
      </c>
      <c r="E23" s="71">
        <f>IF(+I14&lt;F22,I14,D23)</f>
        <v>6126.3132404712069</v>
      </c>
      <c r="F23" s="70">
        <f t="shared" si="6"/>
        <v>221568.32886370862</v>
      </c>
      <c r="G23" s="72">
        <f t="shared" si="7"/>
        <v>33020.583307976318</v>
      </c>
      <c r="H23" s="53">
        <f t="shared" si="8"/>
        <v>33020.583307976318</v>
      </c>
      <c r="I23" s="67">
        <f t="shared" si="2"/>
        <v>0</v>
      </c>
      <c r="J23" s="67"/>
      <c r="K23" s="150"/>
      <c r="L23" s="69">
        <f t="shared" si="9"/>
        <v>0</v>
      </c>
      <c r="M23" s="150"/>
      <c r="N23" s="69">
        <f t="shared" si="10"/>
        <v>0</v>
      </c>
      <c r="O23" s="69">
        <f t="shared" si="11"/>
        <v>0</v>
      </c>
      <c r="P23" s="4"/>
    </row>
    <row r="24" spans="2:16" ht="12.5">
      <c r="B24" s="9" t="str">
        <f t="shared" si="12"/>
        <v/>
      </c>
      <c r="C24" s="64">
        <f>IF(D11="","-",+C23+1)</f>
        <v>2032</v>
      </c>
      <c r="D24" s="70">
        <f>IF(F23+SUM(E$17:E23)=D$10,F23,D$10-SUM(E$17:E23))</f>
        <v>221568.32886370862</v>
      </c>
      <c r="E24" s="71">
        <f>IF(+I14&lt;F23,I14,D24)</f>
        <v>6126.3132404712069</v>
      </c>
      <c r="F24" s="70">
        <f t="shared" si="6"/>
        <v>215442.01562323741</v>
      </c>
      <c r="G24" s="72">
        <f t="shared" si="7"/>
        <v>32287.103215226176</v>
      </c>
      <c r="H24" s="53">
        <f t="shared" si="8"/>
        <v>32287.103215226176</v>
      </c>
      <c r="I24" s="67">
        <f t="shared" si="2"/>
        <v>0</v>
      </c>
      <c r="J24" s="67"/>
      <c r="K24" s="150"/>
      <c r="L24" s="69">
        <f t="shared" si="9"/>
        <v>0</v>
      </c>
      <c r="M24" s="150"/>
      <c r="N24" s="69">
        <f t="shared" si="10"/>
        <v>0</v>
      </c>
      <c r="O24" s="69">
        <f t="shared" si="11"/>
        <v>0</v>
      </c>
      <c r="P24" s="4"/>
    </row>
    <row r="25" spans="2:16" ht="12.5">
      <c r="B25" s="9" t="str">
        <f t="shared" si="12"/>
        <v/>
      </c>
      <c r="C25" s="64">
        <f>IF(D11="","-",+C24+1)</f>
        <v>2033</v>
      </c>
      <c r="D25" s="70">
        <f>IF(F24+SUM(E$17:E24)=D$10,F24,D$10-SUM(E$17:E24))</f>
        <v>215442.01562323741</v>
      </c>
      <c r="E25" s="71">
        <f>IF(+I14&lt;F24,I14,D25)</f>
        <v>6126.3132404712069</v>
      </c>
      <c r="F25" s="70">
        <f t="shared" si="6"/>
        <v>209315.70238276621</v>
      </c>
      <c r="G25" s="72">
        <f t="shared" si="7"/>
        <v>31553.623122476034</v>
      </c>
      <c r="H25" s="53">
        <f t="shared" si="8"/>
        <v>31553.623122476034</v>
      </c>
      <c r="I25" s="67">
        <f t="shared" si="2"/>
        <v>0</v>
      </c>
      <c r="J25" s="67"/>
      <c r="K25" s="150"/>
      <c r="L25" s="69">
        <f t="shared" si="9"/>
        <v>0</v>
      </c>
      <c r="M25" s="150"/>
      <c r="N25" s="69">
        <f t="shared" si="10"/>
        <v>0</v>
      </c>
      <c r="O25" s="69">
        <f t="shared" si="11"/>
        <v>0</v>
      </c>
      <c r="P25" s="4"/>
    </row>
    <row r="26" spans="2:16" ht="12.5">
      <c r="B26" s="9" t="str">
        <f t="shared" si="12"/>
        <v/>
      </c>
      <c r="C26" s="64">
        <f>IF(D11="","-",+C25+1)</f>
        <v>2034</v>
      </c>
      <c r="D26" s="70">
        <f>IF(F25+SUM(E$17:E25)=D$10,F25,D$10-SUM(E$17:E25))</f>
        <v>209315.70238276621</v>
      </c>
      <c r="E26" s="71">
        <f>IF(+I14&lt;F25,I14,D26)</f>
        <v>6126.3132404712069</v>
      </c>
      <c r="F26" s="70">
        <f t="shared" si="6"/>
        <v>203189.389142295</v>
      </c>
      <c r="G26" s="72">
        <f t="shared" si="7"/>
        <v>30820.143029725892</v>
      </c>
      <c r="H26" s="53">
        <f t="shared" si="8"/>
        <v>30820.143029725892</v>
      </c>
      <c r="I26" s="67">
        <f t="shared" si="2"/>
        <v>0</v>
      </c>
      <c r="J26" s="67"/>
      <c r="K26" s="150"/>
      <c r="L26" s="69">
        <f t="shared" si="9"/>
        <v>0</v>
      </c>
      <c r="M26" s="150"/>
      <c r="N26" s="69">
        <f t="shared" si="10"/>
        <v>0</v>
      </c>
      <c r="O26" s="69">
        <f t="shared" si="11"/>
        <v>0</v>
      </c>
      <c r="P26" s="4"/>
    </row>
    <row r="27" spans="2:16" ht="12.5">
      <c r="B27" s="9" t="str">
        <f t="shared" si="12"/>
        <v/>
      </c>
      <c r="C27" s="64">
        <f>IF(D11="","-",+C26+1)</f>
        <v>2035</v>
      </c>
      <c r="D27" s="70">
        <f>IF(F26+SUM(E$17:E26)=D$10,F26,D$10-SUM(E$17:E26))</f>
        <v>203189.389142295</v>
      </c>
      <c r="E27" s="71">
        <f>IF(+I14&lt;F26,I14,D27)</f>
        <v>6126.3132404712069</v>
      </c>
      <c r="F27" s="70">
        <f t="shared" si="6"/>
        <v>197063.07590182379</v>
      </c>
      <c r="G27" s="72">
        <f t="shared" si="7"/>
        <v>30086.662936975757</v>
      </c>
      <c r="H27" s="53">
        <f t="shared" si="8"/>
        <v>30086.662936975757</v>
      </c>
      <c r="I27" s="67">
        <f t="shared" si="2"/>
        <v>0</v>
      </c>
      <c r="J27" s="67"/>
      <c r="K27" s="150"/>
      <c r="L27" s="69">
        <f t="shared" si="9"/>
        <v>0</v>
      </c>
      <c r="M27" s="150"/>
      <c r="N27" s="69">
        <f t="shared" si="10"/>
        <v>0</v>
      </c>
      <c r="O27" s="69">
        <f t="shared" si="11"/>
        <v>0</v>
      </c>
      <c r="P27" s="4"/>
    </row>
    <row r="28" spans="2:16" ht="12.5">
      <c r="B28" s="9" t="str">
        <f t="shared" si="12"/>
        <v/>
      </c>
      <c r="C28" s="64">
        <f>IF(D11="","-",+C27+1)</f>
        <v>2036</v>
      </c>
      <c r="D28" s="70">
        <f>IF(F27+SUM(E$17:E27)=D$10,F27,D$10-SUM(E$17:E27))</f>
        <v>197063.07590182379</v>
      </c>
      <c r="E28" s="71">
        <f>IF(+I14&lt;F27,I14,D28)</f>
        <v>6126.3132404712069</v>
      </c>
      <c r="F28" s="70">
        <f t="shared" si="6"/>
        <v>190936.76266135258</v>
      </c>
      <c r="G28" s="72">
        <f t="shared" si="7"/>
        <v>29353.182844225616</v>
      </c>
      <c r="H28" s="53">
        <f t="shared" si="8"/>
        <v>29353.182844225616</v>
      </c>
      <c r="I28" s="67">
        <f t="shared" si="2"/>
        <v>0</v>
      </c>
      <c r="J28" s="67"/>
      <c r="K28" s="150"/>
      <c r="L28" s="69">
        <f t="shared" si="9"/>
        <v>0</v>
      </c>
      <c r="M28" s="150"/>
      <c r="N28" s="69">
        <f t="shared" si="10"/>
        <v>0</v>
      </c>
      <c r="O28" s="69">
        <f t="shared" si="11"/>
        <v>0</v>
      </c>
      <c r="P28" s="4"/>
    </row>
    <row r="29" spans="2:16" ht="12.5">
      <c r="B29" s="9" t="str">
        <f t="shared" si="12"/>
        <v/>
      </c>
      <c r="C29" s="64">
        <f>IF(D11="","-",+C28+1)</f>
        <v>2037</v>
      </c>
      <c r="D29" s="70">
        <f>IF(F28+SUM(E$17:E28)=D$10,F28,D$10-SUM(E$17:E28))</f>
        <v>190936.76266135258</v>
      </c>
      <c r="E29" s="71">
        <f>IF(+I14&lt;F28,I14,D29)</f>
        <v>6126.3132404712069</v>
      </c>
      <c r="F29" s="70">
        <f t="shared" si="6"/>
        <v>184810.44942088137</v>
      </c>
      <c r="G29" s="72">
        <f t="shared" si="7"/>
        <v>28619.702751475481</v>
      </c>
      <c r="H29" s="53">
        <f t="shared" si="8"/>
        <v>28619.702751475481</v>
      </c>
      <c r="I29" s="67">
        <f t="shared" si="2"/>
        <v>0</v>
      </c>
      <c r="J29" s="67"/>
      <c r="K29" s="150"/>
      <c r="L29" s="69">
        <f t="shared" si="9"/>
        <v>0</v>
      </c>
      <c r="M29" s="150"/>
      <c r="N29" s="69">
        <f t="shared" si="10"/>
        <v>0</v>
      </c>
      <c r="O29" s="69">
        <f t="shared" si="11"/>
        <v>0</v>
      </c>
      <c r="P29" s="4"/>
    </row>
    <row r="30" spans="2:16" ht="12.5">
      <c r="B30" s="9" t="str">
        <f t="shared" si="12"/>
        <v/>
      </c>
      <c r="C30" s="64">
        <f>IF(D11="","-",+C29+1)</f>
        <v>2038</v>
      </c>
      <c r="D30" s="70">
        <f>IF(F29+SUM(E$17:E29)=D$10,F29,D$10-SUM(E$17:E29))</f>
        <v>184810.44942088137</v>
      </c>
      <c r="E30" s="71">
        <f>IF(+I14&lt;F29,I14,D30)</f>
        <v>6126.3132404712069</v>
      </c>
      <c r="F30" s="70">
        <f t="shared" si="6"/>
        <v>178684.13618041016</v>
      </c>
      <c r="G30" s="72">
        <f t="shared" si="7"/>
        <v>27886.222658725332</v>
      </c>
      <c r="H30" s="53">
        <f t="shared" si="8"/>
        <v>27886.222658725332</v>
      </c>
      <c r="I30" s="67">
        <f t="shared" si="2"/>
        <v>0</v>
      </c>
      <c r="J30" s="67"/>
      <c r="K30" s="150"/>
      <c r="L30" s="69">
        <f t="shared" si="9"/>
        <v>0</v>
      </c>
      <c r="M30" s="150"/>
      <c r="N30" s="69">
        <f t="shared" si="10"/>
        <v>0</v>
      </c>
      <c r="O30" s="69">
        <f t="shared" si="11"/>
        <v>0</v>
      </c>
      <c r="P30" s="4"/>
    </row>
    <row r="31" spans="2:16" ht="12.5">
      <c r="B31" s="9" t="str">
        <f t="shared" si="12"/>
        <v/>
      </c>
      <c r="C31" s="64">
        <f>IF(D11="","-",+C30+1)</f>
        <v>2039</v>
      </c>
      <c r="D31" s="70">
        <f>IF(F30+SUM(E$17:E30)=D$10,F30,D$10-SUM(E$17:E30))</f>
        <v>178684.13618041016</v>
      </c>
      <c r="E31" s="71">
        <f>IF(+I14&lt;F30,I14,D31)</f>
        <v>6126.3132404712069</v>
      </c>
      <c r="F31" s="70">
        <f t="shared" si="6"/>
        <v>172557.82293993895</v>
      </c>
      <c r="G31" s="72">
        <f t="shared" si="7"/>
        <v>27152.742565975197</v>
      </c>
      <c r="H31" s="53">
        <f t="shared" si="8"/>
        <v>27152.742565975197</v>
      </c>
      <c r="I31" s="67">
        <f t="shared" si="2"/>
        <v>0</v>
      </c>
      <c r="J31" s="67"/>
      <c r="K31" s="150"/>
      <c r="L31" s="69">
        <f t="shared" si="9"/>
        <v>0</v>
      </c>
      <c r="M31" s="150"/>
      <c r="N31" s="69">
        <f t="shared" si="10"/>
        <v>0</v>
      </c>
      <c r="O31" s="69">
        <f t="shared" si="11"/>
        <v>0</v>
      </c>
      <c r="P31" s="4"/>
    </row>
    <row r="32" spans="2:16" ht="12.5">
      <c r="B32" s="9" t="str">
        <f t="shared" si="12"/>
        <v/>
      </c>
      <c r="C32" s="64">
        <f>IF(D11="","-",+C31+1)</f>
        <v>2040</v>
      </c>
      <c r="D32" s="70">
        <f>IF(F31+SUM(E$17:E31)=D$10,F31,D$10-SUM(E$17:E31))</f>
        <v>172557.82293993895</v>
      </c>
      <c r="E32" s="71">
        <f>IF(+I14&lt;F31,I14,D32)</f>
        <v>6126.3132404712069</v>
      </c>
      <c r="F32" s="70">
        <f t="shared" si="6"/>
        <v>166431.50969946774</v>
      </c>
      <c r="G32" s="72">
        <f t="shared" si="7"/>
        <v>26419.262473225055</v>
      </c>
      <c r="H32" s="53">
        <f t="shared" si="8"/>
        <v>26419.262473225055</v>
      </c>
      <c r="I32" s="67">
        <f t="shared" si="2"/>
        <v>0</v>
      </c>
      <c r="J32" s="67"/>
      <c r="K32" s="150"/>
      <c r="L32" s="69">
        <f t="shared" si="9"/>
        <v>0</v>
      </c>
      <c r="M32" s="150"/>
      <c r="N32" s="69">
        <f t="shared" si="10"/>
        <v>0</v>
      </c>
      <c r="O32" s="69">
        <f t="shared" si="11"/>
        <v>0</v>
      </c>
      <c r="P32" s="4"/>
    </row>
    <row r="33" spans="2:16" ht="12.5">
      <c r="B33" s="9" t="str">
        <f t="shared" si="12"/>
        <v/>
      </c>
      <c r="C33" s="64">
        <f>IF(D11="","-",+C32+1)</f>
        <v>2041</v>
      </c>
      <c r="D33" s="70">
        <f>IF(F32+SUM(E$17:E32)=D$10,F32,D$10-SUM(E$17:E32))</f>
        <v>166431.50969946774</v>
      </c>
      <c r="E33" s="71">
        <f>IF(+I14&lt;F32,I14,D33)</f>
        <v>6126.3132404712069</v>
      </c>
      <c r="F33" s="70">
        <f t="shared" si="6"/>
        <v>160305.19645899654</v>
      </c>
      <c r="G33" s="72">
        <f t="shared" si="7"/>
        <v>25685.782380474921</v>
      </c>
      <c r="H33" s="53">
        <f t="shared" si="8"/>
        <v>25685.782380474921</v>
      </c>
      <c r="I33" s="67">
        <f t="shared" si="2"/>
        <v>0</v>
      </c>
      <c r="J33" s="67"/>
      <c r="K33" s="150"/>
      <c r="L33" s="69">
        <f t="shared" si="9"/>
        <v>0</v>
      </c>
      <c r="M33" s="150"/>
      <c r="N33" s="69">
        <f t="shared" si="10"/>
        <v>0</v>
      </c>
      <c r="O33" s="69">
        <f t="shared" si="11"/>
        <v>0</v>
      </c>
      <c r="P33" s="4"/>
    </row>
    <row r="34" spans="2:16" ht="12.5">
      <c r="B34" s="9" t="str">
        <f t="shared" si="12"/>
        <v/>
      </c>
      <c r="C34" s="64">
        <f>IF(D11="","-",+C33+1)</f>
        <v>2042</v>
      </c>
      <c r="D34" s="70">
        <f>IF(F33+SUM(E$17:E33)=D$10,F33,D$10-SUM(E$17:E33))</f>
        <v>160305.19645899654</v>
      </c>
      <c r="E34" s="71">
        <f>IF(+I14&lt;F33,I14,D34)</f>
        <v>6126.3132404712069</v>
      </c>
      <c r="F34" s="70">
        <f t="shared" si="6"/>
        <v>154178.88321852533</v>
      </c>
      <c r="G34" s="72">
        <f t="shared" si="7"/>
        <v>24952.302287724779</v>
      </c>
      <c r="H34" s="53">
        <f t="shared" si="8"/>
        <v>24952.302287724779</v>
      </c>
      <c r="I34" s="67">
        <f t="shared" si="2"/>
        <v>0</v>
      </c>
      <c r="J34" s="67"/>
      <c r="K34" s="150"/>
      <c r="L34" s="69">
        <f t="shared" si="9"/>
        <v>0</v>
      </c>
      <c r="M34" s="150"/>
      <c r="N34" s="69">
        <f t="shared" si="10"/>
        <v>0</v>
      </c>
      <c r="O34" s="69">
        <f t="shared" si="11"/>
        <v>0</v>
      </c>
      <c r="P34" s="4"/>
    </row>
    <row r="35" spans="2:16" ht="12.5">
      <c r="B35" s="9" t="str">
        <f t="shared" si="12"/>
        <v/>
      </c>
      <c r="C35" s="64">
        <f>IF(D11="","-",+C34+1)</f>
        <v>2043</v>
      </c>
      <c r="D35" s="70">
        <f>IF(F34+SUM(E$17:E34)=D$10,F34,D$10-SUM(E$17:E34))</f>
        <v>154178.88321852533</v>
      </c>
      <c r="E35" s="71">
        <f>IF(+I14&lt;F34,I14,D35)</f>
        <v>6126.3132404712069</v>
      </c>
      <c r="F35" s="70">
        <f t="shared" si="6"/>
        <v>148052.56997805412</v>
      </c>
      <c r="G35" s="72">
        <f t="shared" si="7"/>
        <v>24218.822194974644</v>
      </c>
      <c r="H35" s="53">
        <f t="shared" si="8"/>
        <v>24218.822194974644</v>
      </c>
      <c r="I35" s="67">
        <f t="shared" si="2"/>
        <v>0</v>
      </c>
      <c r="J35" s="67"/>
      <c r="K35" s="150"/>
      <c r="L35" s="69">
        <f t="shared" si="9"/>
        <v>0</v>
      </c>
      <c r="M35" s="150"/>
      <c r="N35" s="69">
        <f t="shared" si="10"/>
        <v>0</v>
      </c>
      <c r="O35" s="69">
        <f t="shared" si="11"/>
        <v>0</v>
      </c>
      <c r="P35" s="4"/>
    </row>
    <row r="36" spans="2:16" ht="12.5">
      <c r="B36" s="9" t="str">
        <f t="shared" si="12"/>
        <v/>
      </c>
      <c r="C36" s="64">
        <f>IF(D11="","-",+C35+1)</f>
        <v>2044</v>
      </c>
      <c r="D36" s="70">
        <f>IF(F35+SUM(E$17:E35)=D$10,F35,D$10-SUM(E$17:E35))</f>
        <v>148052.56997805412</v>
      </c>
      <c r="E36" s="71">
        <f>IF(+I14&lt;F35,I14,D36)</f>
        <v>6126.3132404712069</v>
      </c>
      <c r="F36" s="70">
        <f t="shared" si="6"/>
        <v>141926.25673758291</v>
      </c>
      <c r="G36" s="72">
        <f t="shared" si="7"/>
        <v>23485.342102224495</v>
      </c>
      <c r="H36" s="53">
        <f t="shared" si="8"/>
        <v>23485.342102224495</v>
      </c>
      <c r="I36" s="67">
        <f t="shared" si="2"/>
        <v>0</v>
      </c>
      <c r="J36" s="67"/>
      <c r="K36" s="150"/>
      <c r="L36" s="69">
        <f t="shared" si="9"/>
        <v>0</v>
      </c>
      <c r="M36" s="150"/>
      <c r="N36" s="69">
        <f t="shared" si="10"/>
        <v>0</v>
      </c>
      <c r="O36" s="69">
        <f t="shared" si="11"/>
        <v>0</v>
      </c>
      <c r="P36" s="4"/>
    </row>
    <row r="37" spans="2:16" ht="12.5">
      <c r="B37" s="9" t="str">
        <f t="shared" si="12"/>
        <v/>
      </c>
      <c r="C37" s="64">
        <f>IF(D11="","-",+C36+1)</f>
        <v>2045</v>
      </c>
      <c r="D37" s="70">
        <f>IF(F36+SUM(E$17:E36)=D$10,F36,D$10-SUM(E$17:E36))</f>
        <v>141926.25673758291</v>
      </c>
      <c r="E37" s="71">
        <f>IF(+I14&lt;F36,I14,D37)</f>
        <v>6126.3132404712069</v>
      </c>
      <c r="F37" s="70">
        <f t="shared" si="6"/>
        <v>135799.9434971117</v>
      </c>
      <c r="G37" s="72">
        <f t="shared" si="7"/>
        <v>22751.86200947436</v>
      </c>
      <c r="H37" s="53">
        <f t="shared" si="8"/>
        <v>22751.86200947436</v>
      </c>
      <c r="I37" s="67">
        <f t="shared" si="2"/>
        <v>0</v>
      </c>
      <c r="J37" s="67"/>
      <c r="K37" s="150"/>
      <c r="L37" s="69">
        <f t="shared" si="9"/>
        <v>0</v>
      </c>
      <c r="M37" s="150"/>
      <c r="N37" s="69">
        <f t="shared" si="10"/>
        <v>0</v>
      </c>
      <c r="O37" s="69">
        <f t="shared" si="11"/>
        <v>0</v>
      </c>
      <c r="P37" s="4"/>
    </row>
    <row r="38" spans="2:16" ht="12.5">
      <c r="B38" s="9" t="str">
        <f t="shared" si="12"/>
        <v/>
      </c>
      <c r="C38" s="64">
        <f>IF(D11="","-",+C37+1)</f>
        <v>2046</v>
      </c>
      <c r="D38" s="70">
        <f>IF(F37+SUM(E$17:E37)=D$10,F37,D$10-SUM(E$17:E37))</f>
        <v>135799.9434971117</v>
      </c>
      <c r="E38" s="71">
        <f>IF(+I14&lt;F37,I14,D38)</f>
        <v>6126.3132404712069</v>
      </c>
      <c r="F38" s="70">
        <f t="shared" si="6"/>
        <v>129673.63025664049</v>
      </c>
      <c r="G38" s="72">
        <f t="shared" si="7"/>
        <v>22018.381916724218</v>
      </c>
      <c r="H38" s="53">
        <f t="shared" si="8"/>
        <v>22018.381916724218</v>
      </c>
      <c r="I38" s="67">
        <f t="shared" si="2"/>
        <v>0</v>
      </c>
      <c r="J38" s="67"/>
      <c r="K38" s="150"/>
      <c r="L38" s="69">
        <f t="shared" si="9"/>
        <v>0</v>
      </c>
      <c r="M38" s="150"/>
      <c r="N38" s="69">
        <f t="shared" si="10"/>
        <v>0</v>
      </c>
      <c r="O38" s="69">
        <f t="shared" si="11"/>
        <v>0</v>
      </c>
      <c r="P38" s="4"/>
    </row>
    <row r="39" spans="2:16" ht="12.5">
      <c r="B39" s="9" t="str">
        <f t="shared" si="12"/>
        <v/>
      </c>
      <c r="C39" s="64">
        <f>IF(D11="","-",+C38+1)</f>
        <v>2047</v>
      </c>
      <c r="D39" s="70">
        <f>IF(F38+SUM(E$17:E38)=D$10,F38,D$10-SUM(E$17:E38))</f>
        <v>129673.63025664049</v>
      </c>
      <c r="E39" s="71">
        <f>IF(+I14&lt;F38,I14,D39)</f>
        <v>6126.3132404712069</v>
      </c>
      <c r="F39" s="70">
        <f t="shared" si="6"/>
        <v>123547.31701616928</v>
      </c>
      <c r="G39" s="72">
        <f t="shared" si="7"/>
        <v>21284.90182397408</v>
      </c>
      <c r="H39" s="53">
        <f t="shared" si="8"/>
        <v>21284.90182397408</v>
      </c>
      <c r="I39" s="67">
        <f t="shared" si="2"/>
        <v>0</v>
      </c>
      <c r="J39" s="67"/>
      <c r="K39" s="150"/>
      <c r="L39" s="69">
        <f t="shared" si="9"/>
        <v>0</v>
      </c>
      <c r="M39" s="150"/>
      <c r="N39" s="69">
        <f t="shared" si="10"/>
        <v>0</v>
      </c>
      <c r="O39" s="69">
        <f t="shared" si="11"/>
        <v>0</v>
      </c>
      <c r="P39" s="4"/>
    </row>
    <row r="40" spans="2:16" ht="12.5">
      <c r="B40" s="9" t="str">
        <f t="shared" si="12"/>
        <v/>
      </c>
      <c r="C40" s="64">
        <f>IF(D11="","-",+C39+1)</f>
        <v>2048</v>
      </c>
      <c r="D40" s="70">
        <f>IF(F39+SUM(E$17:E39)=D$10,F39,D$10-SUM(E$17:E39))</f>
        <v>123547.31701616928</v>
      </c>
      <c r="E40" s="71">
        <f>IF(+I14&lt;F39,I14,D40)</f>
        <v>6126.3132404712069</v>
      </c>
      <c r="F40" s="70">
        <f t="shared" si="6"/>
        <v>117421.00377569807</v>
      </c>
      <c r="G40" s="72">
        <f t="shared" si="7"/>
        <v>20551.421731223942</v>
      </c>
      <c r="H40" s="53">
        <f t="shared" si="8"/>
        <v>20551.421731223942</v>
      </c>
      <c r="I40" s="67">
        <f t="shared" si="2"/>
        <v>0</v>
      </c>
      <c r="J40" s="67"/>
      <c r="K40" s="150"/>
      <c r="L40" s="69">
        <f t="shared" si="9"/>
        <v>0</v>
      </c>
      <c r="M40" s="150"/>
      <c r="N40" s="69">
        <f t="shared" si="10"/>
        <v>0</v>
      </c>
      <c r="O40" s="69">
        <f t="shared" si="11"/>
        <v>0</v>
      </c>
      <c r="P40" s="4"/>
    </row>
    <row r="41" spans="2:16" ht="12.5">
      <c r="B41" s="9" t="str">
        <f t="shared" si="12"/>
        <v/>
      </c>
      <c r="C41" s="64">
        <f>IF(D11="","-",+C40+1)</f>
        <v>2049</v>
      </c>
      <c r="D41" s="70">
        <f>IF(F40+SUM(E$17:E40)=D$10,F40,D$10-SUM(E$17:E40))</f>
        <v>117421.00377569807</v>
      </c>
      <c r="E41" s="71">
        <f>IF(+I14&lt;F40,I14,D41)</f>
        <v>6126.3132404712069</v>
      </c>
      <c r="F41" s="70">
        <f t="shared" si="6"/>
        <v>111294.69053522687</v>
      </c>
      <c r="G41" s="72">
        <f t="shared" si="7"/>
        <v>19817.9416384738</v>
      </c>
      <c r="H41" s="53">
        <f t="shared" si="8"/>
        <v>19817.9416384738</v>
      </c>
      <c r="I41" s="67">
        <f t="shared" si="2"/>
        <v>0</v>
      </c>
      <c r="J41" s="67"/>
      <c r="K41" s="150"/>
      <c r="L41" s="69">
        <f t="shared" si="9"/>
        <v>0</v>
      </c>
      <c r="M41" s="150"/>
      <c r="N41" s="69">
        <f t="shared" si="10"/>
        <v>0</v>
      </c>
      <c r="O41" s="69">
        <f t="shared" si="11"/>
        <v>0</v>
      </c>
      <c r="P41" s="4"/>
    </row>
    <row r="42" spans="2:16" ht="12.5">
      <c r="B42" s="9" t="str">
        <f t="shared" si="12"/>
        <v/>
      </c>
      <c r="C42" s="64">
        <f>IF(D11="","-",+C41+1)</f>
        <v>2050</v>
      </c>
      <c r="D42" s="70">
        <f>IF(F41+SUM(E$17:E41)=D$10,F41,D$10-SUM(E$17:E41))</f>
        <v>111294.69053522687</v>
      </c>
      <c r="E42" s="71">
        <f>IF(+I14&lt;F41,I14,D42)</f>
        <v>6126.3132404712069</v>
      </c>
      <c r="F42" s="70">
        <f t="shared" si="6"/>
        <v>105168.37729475566</v>
      </c>
      <c r="G42" s="72">
        <f t="shared" si="7"/>
        <v>19084.461545723661</v>
      </c>
      <c r="H42" s="53">
        <f t="shared" si="8"/>
        <v>19084.461545723661</v>
      </c>
      <c r="I42" s="67">
        <f t="shared" si="2"/>
        <v>0</v>
      </c>
      <c r="J42" s="67"/>
      <c r="K42" s="150"/>
      <c r="L42" s="69">
        <f t="shared" si="9"/>
        <v>0</v>
      </c>
      <c r="M42" s="150"/>
      <c r="N42" s="69">
        <f t="shared" si="10"/>
        <v>0</v>
      </c>
      <c r="O42" s="69">
        <f t="shared" si="11"/>
        <v>0</v>
      </c>
      <c r="P42" s="4"/>
    </row>
    <row r="43" spans="2:16" ht="12.5">
      <c r="B43" s="9" t="str">
        <f t="shared" si="12"/>
        <v/>
      </c>
      <c r="C43" s="64">
        <f>IF(D11="","-",+C42+1)</f>
        <v>2051</v>
      </c>
      <c r="D43" s="70">
        <f>IF(F42+SUM(E$17:E42)=D$10,F42,D$10-SUM(E$17:E42))</f>
        <v>105168.37729475566</v>
      </c>
      <c r="E43" s="71">
        <f>IF(+I14&lt;F42,I14,D43)</f>
        <v>6126.3132404712069</v>
      </c>
      <c r="F43" s="70">
        <f t="shared" si="6"/>
        <v>99042.064054284449</v>
      </c>
      <c r="G43" s="72">
        <f t="shared" si="7"/>
        <v>18350.981452973523</v>
      </c>
      <c r="H43" s="53">
        <f t="shared" si="8"/>
        <v>18350.981452973523</v>
      </c>
      <c r="I43" s="67">
        <f t="shared" si="2"/>
        <v>0</v>
      </c>
      <c r="J43" s="67"/>
      <c r="K43" s="150"/>
      <c r="L43" s="69">
        <f t="shared" si="9"/>
        <v>0</v>
      </c>
      <c r="M43" s="150"/>
      <c r="N43" s="69">
        <f t="shared" si="10"/>
        <v>0</v>
      </c>
      <c r="O43" s="69">
        <f t="shared" si="11"/>
        <v>0</v>
      </c>
      <c r="P43" s="4"/>
    </row>
    <row r="44" spans="2:16" ht="12.5">
      <c r="B44" s="9" t="str">
        <f t="shared" si="12"/>
        <v/>
      </c>
      <c r="C44" s="64">
        <f>IF(D11="","-",+C43+1)</f>
        <v>2052</v>
      </c>
      <c r="D44" s="70">
        <f>IF(F43+SUM(E$17:E43)=D$10,F43,D$10-SUM(E$17:E43))</f>
        <v>99042.064054284449</v>
      </c>
      <c r="E44" s="71">
        <f>IF(+I14&lt;F43,I14,D44)</f>
        <v>6126.3132404712069</v>
      </c>
      <c r="F44" s="70">
        <f t="shared" si="6"/>
        <v>92915.75081381324</v>
      </c>
      <c r="G44" s="72">
        <f t="shared" si="7"/>
        <v>17617.501360223381</v>
      </c>
      <c r="H44" s="53">
        <f t="shared" si="8"/>
        <v>17617.501360223381</v>
      </c>
      <c r="I44" s="67">
        <f t="shared" si="2"/>
        <v>0</v>
      </c>
      <c r="J44" s="67"/>
      <c r="K44" s="150"/>
      <c r="L44" s="69">
        <f t="shared" si="9"/>
        <v>0</v>
      </c>
      <c r="M44" s="150"/>
      <c r="N44" s="69">
        <f t="shared" si="10"/>
        <v>0</v>
      </c>
      <c r="O44" s="69">
        <f t="shared" si="11"/>
        <v>0</v>
      </c>
      <c r="P44" s="4"/>
    </row>
    <row r="45" spans="2:16" ht="12.5">
      <c r="B45" s="9" t="str">
        <f t="shared" si="12"/>
        <v/>
      </c>
      <c r="C45" s="64">
        <f>IF(D11="","-",+C44+1)</f>
        <v>2053</v>
      </c>
      <c r="D45" s="70">
        <f>IF(F44+SUM(E$17:E44)=D$10,F44,D$10-SUM(E$17:E44))</f>
        <v>92915.75081381324</v>
      </c>
      <c r="E45" s="71">
        <f>IF(+I14&lt;F44,I14,D45)</f>
        <v>6126.3132404712069</v>
      </c>
      <c r="F45" s="70">
        <f t="shared" si="6"/>
        <v>86789.437573342031</v>
      </c>
      <c r="G45" s="72">
        <f t="shared" si="7"/>
        <v>16884.021267473243</v>
      </c>
      <c r="H45" s="53">
        <f t="shared" si="8"/>
        <v>16884.021267473243</v>
      </c>
      <c r="I45" s="67">
        <f t="shared" si="2"/>
        <v>0</v>
      </c>
      <c r="J45" s="67"/>
      <c r="K45" s="150"/>
      <c r="L45" s="69">
        <f t="shared" si="9"/>
        <v>0</v>
      </c>
      <c r="M45" s="150"/>
      <c r="N45" s="69">
        <f t="shared" si="10"/>
        <v>0</v>
      </c>
      <c r="O45" s="69">
        <f t="shared" si="11"/>
        <v>0</v>
      </c>
      <c r="P45" s="4"/>
    </row>
    <row r="46" spans="2:16" ht="12.5">
      <c r="B46" s="9" t="str">
        <f t="shared" si="12"/>
        <v/>
      </c>
      <c r="C46" s="64">
        <f>IF(D11="","-",+C45+1)</f>
        <v>2054</v>
      </c>
      <c r="D46" s="70">
        <f>IF(F45+SUM(E$17:E45)=D$10,F45,D$10-SUM(E$17:E45))</f>
        <v>86789.437573342031</v>
      </c>
      <c r="E46" s="71">
        <f>IF(+I14&lt;F45,I14,D46)</f>
        <v>6126.3132404712069</v>
      </c>
      <c r="F46" s="70">
        <f t="shared" si="6"/>
        <v>80663.124332870822</v>
      </c>
      <c r="G46" s="72">
        <f t="shared" si="7"/>
        <v>16150.541174723103</v>
      </c>
      <c r="H46" s="53">
        <f t="shared" si="8"/>
        <v>16150.541174723103</v>
      </c>
      <c r="I46" s="67">
        <f t="shared" si="2"/>
        <v>0</v>
      </c>
      <c r="J46" s="67"/>
      <c r="K46" s="150"/>
      <c r="L46" s="69">
        <f t="shared" si="9"/>
        <v>0</v>
      </c>
      <c r="M46" s="150"/>
      <c r="N46" s="69">
        <f t="shared" si="10"/>
        <v>0</v>
      </c>
      <c r="O46" s="69">
        <f t="shared" si="11"/>
        <v>0</v>
      </c>
      <c r="P46" s="4"/>
    </row>
    <row r="47" spans="2:16" ht="12.5">
      <c r="B47" s="9" t="str">
        <f t="shared" si="12"/>
        <v/>
      </c>
      <c r="C47" s="64">
        <f>IF(D11="","-",+C46+1)</f>
        <v>2055</v>
      </c>
      <c r="D47" s="70">
        <f>IF(F46+SUM(E$17:E46)=D$10,F46,D$10-SUM(E$17:E46))</f>
        <v>80663.124332870822</v>
      </c>
      <c r="E47" s="71">
        <f>IF(+I14&lt;F46,I14,D47)</f>
        <v>6126.3132404712069</v>
      </c>
      <c r="F47" s="70">
        <f t="shared" si="6"/>
        <v>74536.811092399614</v>
      </c>
      <c r="G47" s="72">
        <f t="shared" si="7"/>
        <v>15417.061081972965</v>
      </c>
      <c r="H47" s="53">
        <f t="shared" si="8"/>
        <v>15417.061081972965</v>
      </c>
      <c r="I47" s="67">
        <f t="shared" si="2"/>
        <v>0</v>
      </c>
      <c r="J47" s="67"/>
      <c r="K47" s="150"/>
      <c r="L47" s="69">
        <f t="shared" si="9"/>
        <v>0</v>
      </c>
      <c r="M47" s="150"/>
      <c r="N47" s="69">
        <f t="shared" si="10"/>
        <v>0</v>
      </c>
      <c r="O47" s="69">
        <f t="shared" si="11"/>
        <v>0</v>
      </c>
      <c r="P47" s="4"/>
    </row>
    <row r="48" spans="2:16" ht="12.5">
      <c r="B48" s="9" t="str">
        <f t="shared" si="12"/>
        <v/>
      </c>
      <c r="C48" s="64">
        <f>IF(D11="","-",+C47+1)</f>
        <v>2056</v>
      </c>
      <c r="D48" s="70">
        <f>IF(F47+SUM(E$17:E47)=D$10,F47,D$10-SUM(E$17:E47))</f>
        <v>74536.811092399614</v>
      </c>
      <c r="E48" s="71">
        <f>IF(+I14&lt;F47,I14,D48)</f>
        <v>6126.3132404712069</v>
      </c>
      <c r="F48" s="70">
        <f t="shared" si="6"/>
        <v>68410.497851928405</v>
      </c>
      <c r="G48" s="72">
        <f t="shared" si="7"/>
        <v>14683.580989222824</v>
      </c>
      <c r="H48" s="53">
        <f t="shared" si="8"/>
        <v>14683.580989222824</v>
      </c>
      <c r="I48" s="67">
        <f t="shared" si="2"/>
        <v>0</v>
      </c>
      <c r="J48" s="67"/>
      <c r="K48" s="150"/>
      <c r="L48" s="69">
        <f t="shared" si="9"/>
        <v>0</v>
      </c>
      <c r="M48" s="150"/>
      <c r="N48" s="69">
        <f t="shared" si="10"/>
        <v>0</v>
      </c>
      <c r="O48" s="69">
        <f t="shared" si="11"/>
        <v>0</v>
      </c>
      <c r="P48" s="4"/>
    </row>
    <row r="49" spans="2:16" ht="12.5">
      <c r="B49" s="9" t="str">
        <f t="shared" si="12"/>
        <v/>
      </c>
      <c r="C49" s="64">
        <f>IF(D11="","-",+C48+1)</f>
        <v>2057</v>
      </c>
      <c r="D49" s="70">
        <f>IF(F48+SUM(E$17:E48)=D$10,F48,D$10-SUM(E$17:E48))</f>
        <v>68410.497851928405</v>
      </c>
      <c r="E49" s="71">
        <f>IF(+I14&lt;F48,I14,D49)</f>
        <v>6126.3132404712069</v>
      </c>
      <c r="F49" s="70">
        <f t="shared" si="6"/>
        <v>62284.184611457196</v>
      </c>
      <c r="G49" s="72">
        <f t="shared" si="7"/>
        <v>13950.100896472684</v>
      </c>
      <c r="H49" s="53">
        <f t="shared" si="8"/>
        <v>13950.100896472684</v>
      </c>
      <c r="I49" s="67">
        <f t="shared" si="2"/>
        <v>0</v>
      </c>
      <c r="J49" s="67"/>
      <c r="K49" s="150"/>
      <c r="L49" s="69">
        <f t="shared" si="9"/>
        <v>0</v>
      </c>
      <c r="M49" s="150"/>
      <c r="N49" s="69">
        <f t="shared" si="10"/>
        <v>0</v>
      </c>
      <c r="O49" s="69">
        <f t="shared" si="11"/>
        <v>0</v>
      </c>
      <c r="P49" s="4"/>
    </row>
    <row r="50" spans="2:16" ht="12.5">
      <c r="B50" s="9" t="str">
        <f t="shared" si="12"/>
        <v/>
      </c>
      <c r="C50" s="64">
        <f>IF(D11="","-",+C49+1)</f>
        <v>2058</v>
      </c>
      <c r="D50" s="70">
        <f>IF(F49+SUM(E$17:E49)=D$10,F49,D$10-SUM(E$17:E49))</f>
        <v>62284.184611457196</v>
      </c>
      <c r="E50" s="71">
        <f>IF(+I14&lt;F49,I14,D50)</f>
        <v>6126.3132404712069</v>
      </c>
      <c r="F50" s="70">
        <f t="shared" si="6"/>
        <v>56157.871370985988</v>
      </c>
      <c r="G50" s="72">
        <f t="shared" si="7"/>
        <v>13216.620803722544</v>
      </c>
      <c r="H50" s="53">
        <f t="shared" si="8"/>
        <v>13216.620803722544</v>
      </c>
      <c r="I50" s="67">
        <f t="shared" si="2"/>
        <v>0</v>
      </c>
      <c r="J50" s="67"/>
      <c r="K50" s="150"/>
      <c r="L50" s="69">
        <f t="shared" si="9"/>
        <v>0</v>
      </c>
      <c r="M50" s="150"/>
      <c r="N50" s="69">
        <f t="shared" si="10"/>
        <v>0</v>
      </c>
      <c r="O50" s="69">
        <f t="shared" si="11"/>
        <v>0</v>
      </c>
      <c r="P50" s="4"/>
    </row>
    <row r="51" spans="2:16" ht="12.5">
      <c r="B51" s="9" t="str">
        <f t="shared" si="12"/>
        <v/>
      </c>
      <c r="C51" s="64">
        <f>IF(D11="","-",+C50+1)</f>
        <v>2059</v>
      </c>
      <c r="D51" s="70">
        <f>IF(F50+SUM(E$17:E50)=D$10,F50,D$10-SUM(E$17:E50))</f>
        <v>56157.871370985988</v>
      </c>
      <c r="E51" s="71">
        <f>IF(+I14&lt;F50,I14,D51)</f>
        <v>6126.3132404712069</v>
      </c>
      <c r="F51" s="70">
        <f t="shared" si="6"/>
        <v>50031.558130514779</v>
      </c>
      <c r="G51" s="72">
        <f t="shared" si="7"/>
        <v>12483.140710972406</v>
      </c>
      <c r="H51" s="53">
        <f t="shared" si="8"/>
        <v>12483.140710972406</v>
      </c>
      <c r="I51" s="67">
        <f t="shared" si="2"/>
        <v>0</v>
      </c>
      <c r="J51" s="67"/>
      <c r="K51" s="150"/>
      <c r="L51" s="69">
        <f t="shared" si="9"/>
        <v>0</v>
      </c>
      <c r="M51" s="150"/>
      <c r="N51" s="69">
        <f t="shared" si="10"/>
        <v>0</v>
      </c>
      <c r="O51" s="69">
        <f t="shared" si="11"/>
        <v>0</v>
      </c>
      <c r="P51" s="4"/>
    </row>
    <row r="52" spans="2:16" ht="12.5">
      <c r="B52" s="9" t="str">
        <f t="shared" si="12"/>
        <v/>
      </c>
      <c r="C52" s="64">
        <f>IF(D11="","-",+C51+1)</f>
        <v>2060</v>
      </c>
      <c r="D52" s="70">
        <f>IF(F51+SUM(E$17:E51)=D$10,F51,D$10-SUM(E$17:E51))</f>
        <v>50031.558130514779</v>
      </c>
      <c r="E52" s="71">
        <f>IF(+I14&lt;F51,I14,D52)</f>
        <v>6126.3132404712069</v>
      </c>
      <c r="F52" s="70">
        <f t="shared" si="6"/>
        <v>43905.24489004357</v>
      </c>
      <c r="G52" s="72">
        <f t="shared" si="7"/>
        <v>11749.660618222266</v>
      </c>
      <c r="H52" s="53">
        <f t="shared" si="8"/>
        <v>11749.660618222266</v>
      </c>
      <c r="I52" s="67">
        <f t="shared" si="2"/>
        <v>0</v>
      </c>
      <c r="J52" s="67"/>
      <c r="K52" s="150"/>
      <c r="L52" s="69">
        <f t="shared" si="9"/>
        <v>0</v>
      </c>
      <c r="M52" s="150"/>
      <c r="N52" s="69">
        <f t="shared" si="10"/>
        <v>0</v>
      </c>
      <c r="O52" s="69">
        <f t="shared" si="11"/>
        <v>0</v>
      </c>
      <c r="P52" s="4"/>
    </row>
    <row r="53" spans="2:16" ht="12.5">
      <c r="B53" s="9" t="str">
        <f t="shared" si="12"/>
        <v/>
      </c>
      <c r="C53" s="64">
        <f>IF(D11="","-",+C52+1)</f>
        <v>2061</v>
      </c>
      <c r="D53" s="70">
        <f>IF(F52+SUM(E$17:E52)=D$10,F52,D$10-SUM(E$17:E52))</f>
        <v>43905.24489004357</v>
      </c>
      <c r="E53" s="71">
        <f>IF(+I14&lt;F52,I14,D53)</f>
        <v>6126.3132404712069</v>
      </c>
      <c r="F53" s="70">
        <f t="shared" si="6"/>
        <v>37778.931649572361</v>
      </c>
      <c r="G53" s="72">
        <f t="shared" si="7"/>
        <v>11016.180525472126</v>
      </c>
      <c r="H53" s="53">
        <f t="shared" si="8"/>
        <v>11016.180525472126</v>
      </c>
      <c r="I53" s="67">
        <f t="shared" si="2"/>
        <v>0</v>
      </c>
      <c r="J53" s="67"/>
      <c r="K53" s="150"/>
      <c r="L53" s="69">
        <f t="shared" si="9"/>
        <v>0</v>
      </c>
      <c r="M53" s="150"/>
      <c r="N53" s="69">
        <f t="shared" si="10"/>
        <v>0</v>
      </c>
      <c r="O53" s="69">
        <f t="shared" si="11"/>
        <v>0</v>
      </c>
      <c r="P53" s="4"/>
    </row>
    <row r="54" spans="2:16" ht="12.5">
      <c r="B54" s="9" t="str">
        <f t="shared" si="12"/>
        <v/>
      </c>
      <c r="C54" s="64">
        <f>IF(D11="","-",+C53+1)</f>
        <v>2062</v>
      </c>
      <c r="D54" s="70">
        <f>IF(F53+SUM(E$17:E53)=D$10,F53,D$10-SUM(E$17:E53))</f>
        <v>37778.931649572361</v>
      </c>
      <c r="E54" s="71">
        <f>IF(+I14&lt;F53,I14,D54)</f>
        <v>6126.3132404712069</v>
      </c>
      <c r="F54" s="70">
        <f t="shared" si="6"/>
        <v>31652.618409101153</v>
      </c>
      <c r="G54" s="72">
        <f t="shared" si="7"/>
        <v>10282.700432721987</v>
      </c>
      <c r="H54" s="53">
        <f t="shared" si="8"/>
        <v>10282.700432721987</v>
      </c>
      <c r="I54" s="67">
        <f t="shared" si="2"/>
        <v>0</v>
      </c>
      <c r="J54" s="67"/>
      <c r="K54" s="150"/>
      <c r="L54" s="69">
        <f t="shared" si="9"/>
        <v>0</v>
      </c>
      <c r="M54" s="150"/>
      <c r="N54" s="69">
        <f t="shared" si="10"/>
        <v>0</v>
      </c>
      <c r="O54" s="69">
        <f t="shared" si="11"/>
        <v>0</v>
      </c>
      <c r="P54" s="4"/>
    </row>
    <row r="55" spans="2:16" ht="12.5">
      <c r="B55" s="9" t="str">
        <f t="shared" si="12"/>
        <v/>
      </c>
      <c r="C55" s="64">
        <f>IF(D11="","-",+C54+1)</f>
        <v>2063</v>
      </c>
      <c r="D55" s="70">
        <f>IF(F54+SUM(E$17:E54)=D$10,F54,D$10-SUM(E$17:E54))</f>
        <v>31652.618409101153</v>
      </c>
      <c r="E55" s="71">
        <f>IF(+I14&lt;F54,I14,D55)</f>
        <v>6126.3132404712069</v>
      </c>
      <c r="F55" s="70">
        <f t="shared" si="6"/>
        <v>25526.305168629944</v>
      </c>
      <c r="G55" s="72">
        <f t="shared" si="7"/>
        <v>9549.2203399718474</v>
      </c>
      <c r="H55" s="53">
        <f t="shared" si="8"/>
        <v>9549.2203399718474</v>
      </c>
      <c r="I55" s="67">
        <f t="shared" si="2"/>
        <v>0</v>
      </c>
      <c r="J55" s="67"/>
      <c r="K55" s="150"/>
      <c r="L55" s="69">
        <f t="shared" si="9"/>
        <v>0</v>
      </c>
      <c r="M55" s="150"/>
      <c r="N55" s="69">
        <f t="shared" si="10"/>
        <v>0</v>
      </c>
      <c r="O55" s="69">
        <f t="shared" si="11"/>
        <v>0</v>
      </c>
      <c r="P55" s="4"/>
    </row>
    <row r="56" spans="2:16" ht="12.5">
      <c r="B56" s="9" t="str">
        <f t="shared" si="12"/>
        <v/>
      </c>
      <c r="C56" s="64">
        <f>IF(D11="","-",+C55+1)</f>
        <v>2064</v>
      </c>
      <c r="D56" s="70">
        <f>IF(F55+SUM(E$17:E55)=D$10,F55,D$10-SUM(E$17:E55))</f>
        <v>25526.305168629944</v>
      </c>
      <c r="E56" s="71">
        <f>IF(+I14&lt;F55,I14,D56)</f>
        <v>6126.3132404712069</v>
      </c>
      <c r="F56" s="70">
        <f t="shared" si="6"/>
        <v>19399.991928158735</v>
      </c>
      <c r="G56" s="72">
        <f t="shared" si="7"/>
        <v>8815.7402472217072</v>
      </c>
      <c r="H56" s="53">
        <f t="shared" si="8"/>
        <v>8815.7402472217072</v>
      </c>
      <c r="I56" s="67">
        <f t="shared" si="2"/>
        <v>0</v>
      </c>
      <c r="J56" s="67"/>
      <c r="K56" s="150"/>
      <c r="L56" s="69">
        <f t="shared" si="9"/>
        <v>0</v>
      </c>
      <c r="M56" s="150"/>
      <c r="N56" s="69">
        <f t="shared" si="10"/>
        <v>0</v>
      </c>
      <c r="O56" s="69">
        <f t="shared" si="11"/>
        <v>0</v>
      </c>
      <c r="P56" s="4"/>
    </row>
    <row r="57" spans="2:16" ht="12.5">
      <c r="B57" s="9" t="str">
        <f t="shared" si="12"/>
        <v/>
      </c>
      <c r="C57" s="64">
        <f>IF(D11="","-",+C56+1)</f>
        <v>2065</v>
      </c>
      <c r="D57" s="70">
        <f>IF(F56+SUM(E$17:E56)=D$10,F56,D$10-SUM(E$17:E56))</f>
        <v>19399.991928158735</v>
      </c>
      <c r="E57" s="71">
        <f>IF(+I14&lt;F56,I14,D57)</f>
        <v>6126.3132404712069</v>
      </c>
      <c r="F57" s="70">
        <f t="shared" si="6"/>
        <v>13273.678687687529</v>
      </c>
      <c r="G57" s="72">
        <f t="shared" si="7"/>
        <v>8082.2601544715681</v>
      </c>
      <c r="H57" s="53">
        <f t="shared" si="8"/>
        <v>8082.2601544715681</v>
      </c>
      <c r="I57" s="67">
        <f t="shared" si="2"/>
        <v>0</v>
      </c>
      <c r="J57" s="67"/>
      <c r="K57" s="150"/>
      <c r="L57" s="69">
        <f t="shared" si="9"/>
        <v>0</v>
      </c>
      <c r="M57" s="150"/>
      <c r="N57" s="69">
        <f t="shared" si="10"/>
        <v>0</v>
      </c>
      <c r="O57" s="69">
        <f t="shared" si="11"/>
        <v>0</v>
      </c>
      <c r="P57" s="4"/>
    </row>
    <row r="58" spans="2:16" ht="12.5">
      <c r="B58" s="9" t="str">
        <f t="shared" si="12"/>
        <v/>
      </c>
      <c r="C58" s="64">
        <f>IF(D11="","-",+C57+1)</f>
        <v>2066</v>
      </c>
      <c r="D58" s="70">
        <f>IF(F57+SUM(E$17:E57)=D$10,F57,D$10-SUM(E$17:E57))</f>
        <v>13273.678687687529</v>
      </c>
      <c r="E58" s="71">
        <f>IF(+I14&lt;F57,I14,D58)</f>
        <v>6126.3132404712069</v>
      </c>
      <c r="F58" s="70">
        <f t="shared" si="6"/>
        <v>7147.3654472163216</v>
      </c>
      <c r="G58" s="72">
        <f t="shared" si="7"/>
        <v>7348.7800617214289</v>
      </c>
      <c r="H58" s="53">
        <f t="shared" si="8"/>
        <v>7348.7800617214289</v>
      </c>
      <c r="I58" s="67">
        <f t="shared" si="2"/>
        <v>0</v>
      </c>
      <c r="J58" s="67"/>
      <c r="K58" s="150"/>
      <c r="L58" s="69">
        <f t="shared" si="9"/>
        <v>0</v>
      </c>
      <c r="M58" s="150"/>
      <c r="N58" s="69">
        <f t="shared" si="10"/>
        <v>0</v>
      </c>
      <c r="O58" s="69">
        <f t="shared" si="11"/>
        <v>0</v>
      </c>
      <c r="P58" s="4"/>
    </row>
    <row r="59" spans="2:16" ht="12.5">
      <c r="B59" s="9" t="str">
        <f t="shared" si="12"/>
        <v/>
      </c>
      <c r="C59" s="64">
        <f>IF(D11="","-",+C58+1)</f>
        <v>2067</v>
      </c>
      <c r="D59" s="70">
        <f>IF(F58+SUM(E$17:E58)=D$10,F58,D$10-SUM(E$17:E58))</f>
        <v>7147.3654472163216</v>
      </c>
      <c r="E59" s="71">
        <f>IF(+I14&lt;F58,I14,D59)</f>
        <v>6126.3132404712069</v>
      </c>
      <c r="F59" s="70">
        <f t="shared" si="6"/>
        <v>1021.0522067451147</v>
      </c>
      <c r="G59" s="72">
        <f t="shared" si="7"/>
        <v>6615.2999689712897</v>
      </c>
      <c r="H59" s="53">
        <f t="shared" si="8"/>
        <v>6615.2999689712897</v>
      </c>
      <c r="I59" s="67">
        <f t="shared" si="2"/>
        <v>0</v>
      </c>
      <c r="J59" s="67"/>
      <c r="K59" s="150"/>
      <c r="L59" s="69">
        <f t="shared" si="9"/>
        <v>0</v>
      </c>
      <c r="M59" s="150"/>
      <c r="N59" s="69">
        <f t="shared" si="10"/>
        <v>0</v>
      </c>
      <c r="O59" s="69">
        <f t="shared" si="11"/>
        <v>0</v>
      </c>
      <c r="P59" s="4"/>
    </row>
    <row r="60" spans="2:16" ht="12.5">
      <c r="B60" s="9" t="str">
        <f t="shared" si="12"/>
        <v/>
      </c>
      <c r="C60" s="64">
        <f>IF(D11="","-",+C59+1)</f>
        <v>2068</v>
      </c>
      <c r="D60" s="70">
        <f>IF(F59+SUM(E$17:E59)=D$10,F59,D$10-SUM(E$17:E59))</f>
        <v>1021.0522067451147</v>
      </c>
      <c r="E60" s="71">
        <f>IF(+I14&lt;F59,I14,D60)</f>
        <v>1021.0522067451147</v>
      </c>
      <c r="F60" s="70">
        <f t="shared" si="6"/>
        <v>0</v>
      </c>
      <c r="G60" s="72">
        <f t="shared" si="7"/>
        <v>1082.1755478076211</v>
      </c>
      <c r="H60" s="53">
        <f t="shared" si="8"/>
        <v>1082.1755478076211</v>
      </c>
      <c r="I60" s="67">
        <f t="shared" si="2"/>
        <v>0</v>
      </c>
      <c r="J60" s="67"/>
      <c r="K60" s="150"/>
      <c r="L60" s="69">
        <f t="shared" si="9"/>
        <v>0</v>
      </c>
      <c r="M60" s="150"/>
      <c r="N60" s="69">
        <f t="shared" si="10"/>
        <v>0</v>
      </c>
      <c r="O60" s="69">
        <f t="shared" si="11"/>
        <v>0</v>
      </c>
      <c r="P60" s="4"/>
    </row>
    <row r="61" spans="2:16" ht="12.5">
      <c r="B61" s="9" t="str">
        <f t="shared" si="12"/>
        <v/>
      </c>
      <c r="C61" s="64">
        <f>IF(D11="","-",+C60+1)</f>
        <v>2069</v>
      </c>
      <c r="D61" s="70">
        <f>IF(F60+SUM(E$17:E60)=D$10,F60,D$10-SUM(E$17:E60))</f>
        <v>0</v>
      </c>
      <c r="E61" s="71">
        <f>IF(+I14&lt;F60,I14,D61)</f>
        <v>0</v>
      </c>
      <c r="F61" s="70">
        <f t="shared" si="6"/>
        <v>0</v>
      </c>
      <c r="G61" s="73">
        <f t="shared" si="7"/>
        <v>0</v>
      </c>
      <c r="H61" s="53">
        <f t="shared" si="8"/>
        <v>0</v>
      </c>
      <c r="I61" s="67">
        <f t="shared" si="2"/>
        <v>0</v>
      </c>
      <c r="J61" s="67"/>
      <c r="K61" s="150"/>
      <c r="L61" s="69">
        <f t="shared" si="9"/>
        <v>0</v>
      </c>
      <c r="M61" s="150"/>
      <c r="N61" s="69">
        <f t="shared" si="10"/>
        <v>0</v>
      </c>
      <c r="O61" s="69">
        <f t="shared" si="11"/>
        <v>0</v>
      </c>
      <c r="P61" s="4"/>
    </row>
    <row r="62" spans="2:16" ht="12.5">
      <c r="B62" s="9" t="str">
        <f t="shared" si="12"/>
        <v/>
      </c>
      <c r="C62" s="64">
        <f>IF(D11="","-",+C61+1)</f>
        <v>2070</v>
      </c>
      <c r="D62" s="70">
        <f>IF(F61+SUM(E$17:E61)=D$10,F61,D$10-SUM(E$17:E61))</f>
        <v>0</v>
      </c>
      <c r="E62" s="71">
        <f>IF(+I14&lt;F61,I14,D62)</f>
        <v>0</v>
      </c>
      <c r="F62" s="70">
        <f t="shared" si="6"/>
        <v>0</v>
      </c>
      <c r="G62" s="73">
        <f t="shared" si="7"/>
        <v>0</v>
      </c>
      <c r="H62" s="53">
        <f t="shared" si="8"/>
        <v>0</v>
      </c>
      <c r="I62" s="67">
        <f t="shared" si="2"/>
        <v>0</v>
      </c>
      <c r="J62" s="67"/>
      <c r="K62" s="150"/>
      <c r="L62" s="69">
        <f t="shared" si="9"/>
        <v>0</v>
      </c>
      <c r="M62" s="150"/>
      <c r="N62" s="69">
        <f t="shared" si="10"/>
        <v>0</v>
      </c>
      <c r="O62" s="69">
        <f t="shared" si="11"/>
        <v>0</v>
      </c>
      <c r="P62" s="4"/>
    </row>
    <row r="63" spans="2:16" ht="12.5">
      <c r="B63" s="9" t="str">
        <f t="shared" si="12"/>
        <v/>
      </c>
      <c r="C63" s="64">
        <f>IF(D11="","-",+C62+1)</f>
        <v>2071</v>
      </c>
      <c r="D63" s="70">
        <f>IF(F62+SUM(E$17:E62)=D$10,F62,D$10-SUM(E$17:E62))</f>
        <v>0</v>
      </c>
      <c r="E63" s="71">
        <f>IF(+I14&lt;F62,I14,D63)</f>
        <v>0</v>
      </c>
      <c r="F63" s="70">
        <f t="shared" si="6"/>
        <v>0</v>
      </c>
      <c r="G63" s="73">
        <f t="shared" si="7"/>
        <v>0</v>
      </c>
      <c r="H63" s="53">
        <f t="shared" si="8"/>
        <v>0</v>
      </c>
      <c r="I63" s="67">
        <f t="shared" si="2"/>
        <v>0</v>
      </c>
      <c r="J63" s="67"/>
      <c r="K63" s="150"/>
      <c r="L63" s="69">
        <f t="shared" si="9"/>
        <v>0</v>
      </c>
      <c r="M63" s="150"/>
      <c r="N63" s="69">
        <f t="shared" si="10"/>
        <v>0</v>
      </c>
      <c r="O63" s="69">
        <f t="shared" si="11"/>
        <v>0</v>
      </c>
      <c r="P63" s="4"/>
    </row>
    <row r="64" spans="2:16" ht="12.5">
      <c r="B64" s="9" t="str">
        <f t="shared" si="12"/>
        <v/>
      </c>
      <c r="C64" s="64">
        <f>IF(D11="","-",+C63+1)</f>
        <v>2072</v>
      </c>
      <c r="D64" s="70">
        <f>IF(F63+SUM(E$17:E63)=D$10,F63,D$10-SUM(E$17:E63))</f>
        <v>0</v>
      </c>
      <c r="E64" s="71">
        <f>IF(+I14&lt;F63,I14,D64)</f>
        <v>0</v>
      </c>
      <c r="F64" s="70">
        <f t="shared" si="6"/>
        <v>0</v>
      </c>
      <c r="G64" s="73">
        <f t="shared" si="7"/>
        <v>0</v>
      </c>
      <c r="H64" s="53">
        <f t="shared" si="8"/>
        <v>0</v>
      </c>
      <c r="I64" s="67">
        <f t="shared" si="2"/>
        <v>0</v>
      </c>
      <c r="J64" s="67"/>
      <c r="K64" s="150"/>
      <c r="L64" s="69">
        <f t="shared" si="9"/>
        <v>0</v>
      </c>
      <c r="M64" s="150"/>
      <c r="N64" s="69">
        <f t="shared" si="10"/>
        <v>0</v>
      </c>
      <c r="O64" s="69">
        <f t="shared" si="11"/>
        <v>0</v>
      </c>
      <c r="P64" s="4"/>
    </row>
    <row r="65" spans="2:16" ht="12.5">
      <c r="B65" s="9" t="str">
        <f t="shared" si="12"/>
        <v/>
      </c>
      <c r="C65" s="64">
        <f>IF(D11="","-",+C64+1)</f>
        <v>2073</v>
      </c>
      <c r="D65" s="70">
        <f>IF(F64+SUM(E$17:E64)=D$10,F64,D$10-SUM(E$17:E64))</f>
        <v>0</v>
      </c>
      <c r="E65" s="71">
        <f>IF(+I14&lt;F64,I14,D65)</f>
        <v>0</v>
      </c>
      <c r="F65" s="70">
        <f t="shared" si="6"/>
        <v>0</v>
      </c>
      <c r="G65" s="73">
        <f t="shared" si="7"/>
        <v>0</v>
      </c>
      <c r="H65" s="53">
        <f t="shared" si="8"/>
        <v>0</v>
      </c>
      <c r="I65" s="67">
        <f t="shared" si="2"/>
        <v>0</v>
      </c>
      <c r="J65" s="67"/>
      <c r="K65" s="150"/>
      <c r="L65" s="69">
        <f t="shared" si="9"/>
        <v>0</v>
      </c>
      <c r="M65" s="150"/>
      <c r="N65" s="69">
        <f t="shared" si="10"/>
        <v>0</v>
      </c>
      <c r="O65" s="69">
        <f t="shared" si="11"/>
        <v>0</v>
      </c>
      <c r="P65" s="4"/>
    </row>
    <row r="66" spans="2:16" ht="12.5">
      <c r="B66" s="9" t="str">
        <f t="shared" si="12"/>
        <v/>
      </c>
      <c r="C66" s="64">
        <f>IF(D11="","-",+C65+1)</f>
        <v>2074</v>
      </c>
      <c r="D66" s="70">
        <f>IF(F65+SUM(E$17:E65)=D$10,F65,D$10-SUM(E$17:E65))</f>
        <v>0</v>
      </c>
      <c r="E66" s="71">
        <f>IF(+I14&lt;F65,I14,D66)</f>
        <v>0</v>
      </c>
      <c r="F66" s="70">
        <f t="shared" si="6"/>
        <v>0</v>
      </c>
      <c r="G66" s="73">
        <f t="shared" si="7"/>
        <v>0</v>
      </c>
      <c r="H66" s="53">
        <f t="shared" si="8"/>
        <v>0</v>
      </c>
      <c r="I66" s="67">
        <f t="shared" si="2"/>
        <v>0</v>
      </c>
      <c r="J66" s="67"/>
      <c r="K66" s="150"/>
      <c r="L66" s="69">
        <f t="shared" si="9"/>
        <v>0</v>
      </c>
      <c r="M66" s="150"/>
      <c r="N66" s="69">
        <f t="shared" si="10"/>
        <v>0</v>
      </c>
      <c r="O66" s="69">
        <f t="shared" si="11"/>
        <v>0</v>
      </c>
      <c r="P66" s="4"/>
    </row>
    <row r="67" spans="2:16" ht="12.5">
      <c r="B67" s="9" t="str">
        <f t="shared" si="12"/>
        <v/>
      </c>
      <c r="C67" s="64">
        <f>IF(D11="","-",+C66+1)</f>
        <v>2075</v>
      </c>
      <c r="D67" s="70">
        <f>IF(F66+SUM(E$17:E66)=D$10,F66,D$10-SUM(E$17:E66))</f>
        <v>0</v>
      </c>
      <c r="E67" s="71">
        <f>IF(+I14&lt;F66,I14,D67)</f>
        <v>0</v>
      </c>
      <c r="F67" s="70">
        <f t="shared" si="6"/>
        <v>0</v>
      </c>
      <c r="G67" s="73">
        <f t="shared" si="7"/>
        <v>0</v>
      </c>
      <c r="H67" s="53">
        <f t="shared" si="8"/>
        <v>0</v>
      </c>
      <c r="I67" s="67">
        <f t="shared" si="2"/>
        <v>0</v>
      </c>
      <c r="J67" s="67"/>
      <c r="K67" s="150"/>
      <c r="L67" s="69">
        <f t="shared" si="9"/>
        <v>0</v>
      </c>
      <c r="M67" s="150"/>
      <c r="N67" s="69">
        <f t="shared" si="10"/>
        <v>0</v>
      </c>
      <c r="O67" s="69">
        <f t="shared" si="11"/>
        <v>0</v>
      </c>
      <c r="P67" s="4"/>
    </row>
    <row r="68" spans="2:16" ht="12.5">
      <c r="B68" s="9" t="str">
        <f t="shared" si="12"/>
        <v/>
      </c>
      <c r="C68" s="64">
        <f>IF(D11="","-",+C67+1)</f>
        <v>2076</v>
      </c>
      <c r="D68" s="70">
        <f>IF(F67+SUM(E$17:E67)=D$10,F67,D$10-SUM(E$17:E67))</f>
        <v>0</v>
      </c>
      <c r="E68" s="71">
        <f>IF(+I14&lt;F67,I14,D68)</f>
        <v>0</v>
      </c>
      <c r="F68" s="70">
        <f t="shared" si="6"/>
        <v>0</v>
      </c>
      <c r="G68" s="73">
        <f t="shared" si="7"/>
        <v>0</v>
      </c>
      <c r="H68" s="53">
        <f t="shared" si="8"/>
        <v>0</v>
      </c>
      <c r="I68" s="67">
        <f t="shared" si="2"/>
        <v>0</v>
      </c>
      <c r="J68" s="67"/>
      <c r="K68" s="150"/>
      <c r="L68" s="69">
        <f t="shared" si="9"/>
        <v>0</v>
      </c>
      <c r="M68" s="150"/>
      <c r="N68" s="69">
        <f t="shared" si="10"/>
        <v>0</v>
      </c>
      <c r="O68" s="69">
        <f t="shared" si="11"/>
        <v>0</v>
      </c>
      <c r="P68" s="4"/>
    </row>
    <row r="69" spans="2:16" ht="12.5">
      <c r="B69" s="9" t="str">
        <f t="shared" si="12"/>
        <v/>
      </c>
      <c r="C69" s="64">
        <f>IF(D11="","-",+C68+1)</f>
        <v>2077</v>
      </c>
      <c r="D69" s="70">
        <f>IF(F68+SUM(E$17:E68)=D$10,F68,D$10-SUM(E$17:E68))</f>
        <v>0</v>
      </c>
      <c r="E69" s="71">
        <f>IF(+I14&lt;F68,I14,D69)</f>
        <v>0</v>
      </c>
      <c r="F69" s="70">
        <f t="shared" si="6"/>
        <v>0</v>
      </c>
      <c r="G69" s="73">
        <f t="shared" si="7"/>
        <v>0</v>
      </c>
      <c r="H69" s="53">
        <f t="shared" si="8"/>
        <v>0</v>
      </c>
      <c r="I69" s="67">
        <f t="shared" si="2"/>
        <v>0</v>
      </c>
      <c r="J69" s="67"/>
      <c r="K69" s="150"/>
      <c r="L69" s="69">
        <f t="shared" si="9"/>
        <v>0</v>
      </c>
      <c r="M69" s="150"/>
      <c r="N69" s="69">
        <f t="shared" si="10"/>
        <v>0</v>
      </c>
      <c r="O69" s="69">
        <f t="shared" si="11"/>
        <v>0</v>
      </c>
      <c r="P69" s="4"/>
    </row>
    <row r="70" spans="2:16" ht="12.5">
      <c r="B70" s="9" t="str">
        <f t="shared" si="12"/>
        <v/>
      </c>
      <c r="C70" s="64">
        <f>IF(D11="","-",+C69+1)</f>
        <v>2078</v>
      </c>
      <c r="D70" s="70">
        <f>IF(F69+SUM(E$17:E69)=D$10,F69,D$10-SUM(E$17:E69))</f>
        <v>0</v>
      </c>
      <c r="E70" s="71">
        <f>IF(+I14&lt;F69,I14,D70)</f>
        <v>0</v>
      </c>
      <c r="F70" s="70">
        <f t="shared" si="6"/>
        <v>0</v>
      </c>
      <c r="G70" s="73">
        <f t="shared" si="7"/>
        <v>0</v>
      </c>
      <c r="H70" s="53">
        <f t="shared" si="8"/>
        <v>0</v>
      </c>
      <c r="I70" s="67">
        <f t="shared" si="2"/>
        <v>0</v>
      </c>
      <c r="J70" s="67"/>
      <c r="K70" s="150"/>
      <c r="L70" s="69">
        <f t="shared" si="9"/>
        <v>0</v>
      </c>
      <c r="M70" s="150"/>
      <c r="N70" s="69">
        <f t="shared" si="10"/>
        <v>0</v>
      </c>
      <c r="O70" s="69">
        <f t="shared" si="11"/>
        <v>0</v>
      </c>
      <c r="P70" s="4"/>
    </row>
    <row r="71" spans="2:16" ht="12.5">
      <c r="B71" s="9" t="str">
        <f t="shared" si="12"/>
        <v/>
      </c>
      <c r="C71" s="64">
        <f>IF(D11="","-",+C70+1)</f>
        <v>2079</v>
      </c>
      <c r="D71" s="70">
        <f>IF(F70+SUM(E$17:E70)=D$10,F70,D$10-SUM(E$17:E70))</f>
        <v>0</v>
      </c>
      <c r="E71" s="71">
        <f>IF(+I14&lt;F70,I14,D71)</f>
        <v>0</v>
      </c>
      <c r="F71" s="70">
        <f t="shared" si="6"/>
        <v>0</v>
      </c>
      <c r="G71" s="73">
        <f t="shared" si="7"/>
        <v>0</v>
      </c>
      <c r="H71" s="53">
        <f t="shared" si="8"/>
        <v>0</v>
      </c>
      <c r="I71" s="67">
        <f t="shared" si="2"/>
        <v>0</v>
      </c>
      <c r="J71" s="67"/>
      <c r="K71" s="150"/>
      <c r="L71" s="69">
        <f t="shared" si="9"/>
        <v>0</v>
      </c>
      <c r="M71" s="150"/>
      <c r="N71" s="69">
        <f t="shared" si="10"/>
        <v>0</v>
      </c>
      <c r="O71" s="69">
        <f t="shared" si="11"/>
        <v>0</v>
      </c>
      <c r="P71" s="4"/>
    </row>
    <row r="72" spans="2:16" ht="13" thickBot="1">
      <c r="B72" s="9" t="str">
        <f t="shared" si="12"/>
        <v/>
      </c>
      <c r="C72" s="74">
        <f>IF(D11="","-",+C71+1)</f>
        <v>2080</v>
      </c>
      <c r="D72" s="75">
        <f>IF(F71+SUM(E$17:E71)=D$10,F71,D$10-SUM(E$17:E71))</f>
        <v>0</v>
      </c>
      <c r="E72" s="76">
        <f>IF(+I14&lt;F71,I14,D72)</f>
        <v>0</v>
      </c>
      <c r="F72" s="75">
        <f t="shared" si="6"/>
        <v>0</v>
      </c>
      <c r="G72" s="77">
        <f t="shared" si="7"/>
        <v>0</v>
      </c>
      <c r="H72" s="35">
        <f t="shared" si="8"/>
        <v>0</v>
      </c>
      <c r="I72" s="78">
        <f t="shared" si="2"/>
        <v>0</v>
      </c>
      <c r="J72" s="67"/>
      <c r="K72" s="151"/>
      <c r="L72" s="79">
        <f t="shared" si="9"/>
        <v>0</v>
      </c>
      <c r="M72" s="151"/>
      <c r="N72" s="79">
        <f t="shared" si="10"/>
        <v>0</v>
      </c>
      <c r="O72" s="79">
        <f t="shared" si="11"/>
        <v>0</v>
      </c>
      <c r="P72" s="4"/>
    </row>
    <row r="73" spans="2:16" ht="12.5">
      <c r="C73" s="65" t="s">
        <v>78</v>
      </c>
      <c r="D73" s="22"/>
      <c r="E73" s="22">
        <f>SUM(E17:E72)</f>
        <v>263431.46934026189</v>
      </c>
      <c r="F73" s="22"/>
      <c r="G73" s="22">
        <f>SUM(G17:G72)</f>
        <v>931020.60042501334</v>
      </c>
      <c r="H73" s="22">
        <f>SUM(H17:H72)</f>
        <v>931020.60042501334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75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Siloam Springs 161 kV Rebuild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TP2022737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</row>
    <row r="93" spans="1:16" ht="12.5">
      <c r="C93" s="47" t="s">
        <v>54</v>
      </c>
      <c r="D93" s="106" t="str">
        <f>IF(D11=I10,"",D11)</f>
        <v/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 t="str">
        <f>IF(D11=I10,"",D12)</f>
        <v/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 t="str">
        <f>IF(D93= "","-",D93)</f>
        <v>-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54" si="13">+(F99+D99)/2</f>
        <v>0</v>
      </c>
      <c r="H99" s="125">
        <f>+J94*G99+E99</f>
        <v>0</v>
      </c>
      <c r="I99" s="126">
        <f>+J95*G99+E99</f>
        <v>0</v>
      </c>
      <c r="J99" s="69">
        <f t="shared" ref="J99:J130" si="14">+I99-H99</f>
        <v>0</v>
      </c>
      <c r="K99" s="69"/>
      <c r="L99" s="149"/>
      <c r="M99" s="68">
        <f t="shared" ref="M99:M130" si="15">IF(L99&lt;&gt;0,+H99-L99,0)</f>
        <v>0</v>
      </c>
      <c r="N99" s="149"/>
      <c r="O99" s="68">
        <f t="shared" ref="O99:O130" si="16">IF(N99&lt;&gt;0,+I99-N99,0)</f>
        <v>0</v>
      </c>
      <c r="P99" s="68">
        <f t="shared" ref="P99:P130" si="17">+O99-M99</f>
        <v>0</v>
      </c>
    </row>
    <row r="100" spans="1:16" ht="12.5">
      <c r="B100" s="9" t="str">
        <f>IF(D100=F99,"","IU")</f>
        <v/>
      </c>
      <c r="C100" s="64" t="str">
        <f>IF(D93="","-",+C99+1)</f>
        <v>-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54" si="18">+D100-E100</f>
        <v>0</v>
      </c>
      <c r="G100" s="70">
        <f t="shared" si="13"/>
        <v>0</v>
      </c>
      <c r="H100" s="73">
        <f t="shared" ref="H100:H154" si="19">+J$94*G100+E100</f>
        <v>0</v>
      </c>
      <c r="I100" s="127">
        <f t="shared" ref="I100:I154" si="20">+J$95*G100+E100</f>
        <v>0</v>
      </c>
      <c r="J100" s="69">
        <f t="shared" si="14"/>
        <v>0</v>
      </c>
      <c r="K100" s="69"/>
      <c r="L100" s="150"/>
      <c r="M100" s="69">
        <f t="shared" si="15"/>
        <v>0</v>
      </c>
      <c r="N100" s="150"/>
      <c r="O100" s="69">
        <f t="shared" si="16"/>
        <v>0</v>
      </c>
      <c r="P100" s="69">
        <f t="shared" si="17"/>
        <v>0</v>
      </c>
    </row>
    <row r="101" spans="1:16" ht="12.5">
      <c r="B101" s="9" t="str">
        <f t="shared" ref="B101:B154" si="21">IF(D101=F100,"","IU")</f>
        <v/>
      </c>
      <c r="C101" s="64" t="str">
        <f>IF(D93="","-",+C100+1)</f>
        <v>-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18"/>
        <v>0</v>
      </c>
      <c r="G101" s="70">
        <f t="shared" si="13"/>
        <v>0</v>
      </c>
      <c r="H101" s="73">
        <f t="shared" si="19"/>
        <v>0</v>
      </c>
      <c r="I101" s="127">
        <f t="shared" si="20"/>
        <v>0</v>
      </c>
      <c r="J101" s="69">
        <f t="shared" si="14"/>
        <v>0</v>
      </c>
      <c r="K101" s="69"/>
      <c r="L101" s="150"/>
      <c r="M101" s="69">
        <f t="shared" si="15"/>
        <v>0</v>
      </c>
      <c r="N101" s="150"/>
      <c r="O101" s="69">
        <f t="shared" si="16"/>
        <v>0</v>
      </c>
      <c r="P101" s="69">
        <f t="shared" si="17"/>
        <v>0</v>
      </c>
    </row>
    <row r="102" spans="1:16" ht="12.5">
      <c r="B102" s="9" t="str">
        <f t="shared" si="21"/>
        <v/>
      </c>
      <c r="C102" s="64" t="str">
        <f>IF(D93="","-",+C101+1)</f>
        <v>-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18"/>
        <v>0</v>
      </c>
      <c r="G102" s="70">
        <f t="shared" si="13"/>
        <v>0</v>
      </c>
      <c r="H102" s="73">
        <f t="shared" si="19"/>
        <v>0</v>
      </c>
      <c r="I102" s="127">
        <f t="shared" si="20"/>
        <v>0</v>
      </c>
      <c r="J102" s="69">
        <f t="shared" si="14"/>
        <v>0</v>
      </c>
      <c r="K102" s="69"/>
      <c r="L102" s="150"/>
      <c r="M102" s="69">
        <f t="shared" si="15"/>
        <v>0</v>
      </c>
      <c r="N102" s="150"/>
      <c r="O102" s="69">
        <f t="shared" si="16"/>
        <v>0</v>
      </c>
      <c r="P102" s="69">
        <f t="shared" si="17"/>
        <v>0</v>
      </c>
    </row>
    <row r="103" spans="1:16" ht="12.5">
      <c r="B103" s="9" t="str">
        <f t="shared" si="21"/>
        <v/>
      </c>
      <c r="C103" s="64" t="str">
        <f>IF(D93="","-",+C102+1)</f>
        <v>-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18"/>
        <v>0</v>
      </c>
      <c r="G103" s="70">
        <f t="shared" si="13"/>
        <v>0</v>
      </c>
      <c r="H103" s="73">
        <f t="shared" si="19"/>
        <v>0</v>
      </c>
      <c r="I103" s="127">
        <f t="shared" si="20"/>
        <v>0</v>
      </c>
      <c r="J103" s="69">
        <f t="shared" si="14"/>
        <v>0</v>
      </c>
      <c r="K103" s="69"/>
      <c r="L103" s="150"/>
      <c r="M103" s="69">
        <f t="shared" si="15"/>
        <v>0</v>
      </c>
      <c r="N103" s="150"/>
      <c r="O103" s="69">
        <f t="shared" si="16"/>
        <v>0</v>
      </c>
      <c r="P103" s="69">
        <f t="shared" si="17"/>
        <v>0</v>
      </c>
    </row>
    <row r="104" spans="1:16" ht="12.5">
      <c r="B104" s="9" t="str">
        <f t="shared" si="21"/>
        <v/>
      </c>
      <c r="C104" s="64" t="str">
        <f>IF(D93="","-",+C103+1)</f>
        <v>-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18"/>
        <v>0</v>
      </c>
      <c r="G104" s="70">
        <f t="shared" si="13"/>
        <v>0</v>
      </c>
      <c r="H104" s="73">
        <f t="shared" si="19"/>
        <v>0</v>
      </c>
      <c r="I104" s="127">
        <f t="shared" si="20"/>
        <v>0</v>
      </c>
      <c r="J104" s="69">
        <f t="shared" si="14"/>
        <v>0</v>
      </c>
      <c r="K104" s="69"/>
      <c r="L104" s="150"/>
      <c r="M104" s="69">
        <f t="shared" si="15"/>
        <v>0</v>
      </c>
      <c r="N104" s="150"/>
      <c r="O104" s="69">
        <f t="shared" si="16"/>
        <v>0</v>
      </c>
      <c r="P104" s="69">
        <f t="shared" si="17"/>
        <v>0</v>
      </c>
    </row>
    <row r="105" spans="1:16" ht="12.5">
      <c r="B105" s="9" t="str">
        <f t="shared" si="21"/>
        <v/>
      </c>
      <c r="C105" s="64" t="str">
        <f>IF(D93="","-",+C104+1)</f>
        <v>-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18"/>
        <v>0</v>
      </c>
      <c r="G105" s="70">
        <f t="shared" si="13"/>
        <v>0</v>
      </c>
      <c r="H105" s="73">
        <f t="shared" si="19"/>
        <v>0</v>
      </c>
      <c r="I105" s="127">
        <f t="shared" si="20"/>
        <v>0</v>
      </c>
      <c r="J105" s="69">
        <f t="shared" si="14"/>
        <v>0</v>
      </c>
      <c r="K105" s="69"/>
      <c r="L105" s="150"/>
      <c r="M105" s="69">
        <f t="shared" si="15"/>
        <v>0</v>
      </c>
      <c r="N105" s="150"/>
      <c r="O105" s="69">
        <f t="shared" si="16"/>
        <v>0</v>
      </c>
      <c r="P105" s="69">
        <f t="shared" si="17"/>
        <v>0</v>
      </c>
    </row>
    <row r="106" spans="1:16" ht="12.5">
      <c r="B106" s="9" t="str">
        <f t="shared" si="21"/>
        <v/>
      </c>
      <c r="C106" s="64" t="str">
        <f>IF(D93="","-",+C105+1)</f>
        <v>-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18"/>
        <v>0</v>
      </c>
      <c r="G106" s="70">
        <f t="shared" si="13"/>
        <v>0</v>
      </c>
      <c r="H106" s="73">
        <f t="shared" si="19"/>
        <v>0</v>
      </c>
      <c r="I106" s="127">
        <f t="shared" si="20"/>
        <v>0</v>
      </c>
      <c r="J106" s="69">
        <f t="shared" si="14"/>
        <v>0</v>
      </c>
      <c r="K106" s="69"/>
      <c r="L106" s="150"/>
      <c r="M106" s="69">
        <f t="shared" si="15"/>
        <v>0</v>
      </c>
      <c r="N106" s="150"/>
      <c r="O106" s="69">
        <f t="shared" si="16"/>
        <v>0</v>
      </c>
      <c r="P106" s="69">
        <f t="shared" si="17"/>
        <v>0</v>
      </c>
    </row>
    <row r="107" spans="1:16" ht="12.5">
      <c r="B107" s="9" t="str">
        <f t="shared" si="21"/>
        <v/>
      </c>
      <c r="C107" s="64" t="str">
        <f>IF(D93="","-",+C106+1)</f>
        <v>-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18"/>
        <v>0</v>
      </c>
      <c r="G107" s="70">
        <f t="shared" si="13"/>
        <v>0</v>
      </c>
      <c r="H107" s="73">
        <f t="shared" si="19"/>
        <v>0</v>
      </c>
      <c r="I107" s="127">
        <f t="shared" si="20"/>
        <v>0</v>
      </c>
      <c r="J107" s="69">
        <f t="shared" si="14"/>
        <v>0</v>
      </c>
      <c r="K107" s="69"/>
      <c r="L107" s="150"/>
      <c r="M107" s="69">
        <f t="shared" si="15"/>
        <v>0</v>
      </c>
      <c r="N107" s="150"/>
      <c r="O107" s="69">
        <f t="shared" si="16"/>
        <v>0</v>
      </c>
      <c r="P107" s="69">
        <f t="shared" si="17"/>
        <v>0</v>
      </c>
    </row>
    <row r="108" spans="1:16" ht="12.5">
      <c r="B108" s="9" t="str">
        <f t="shared" si="21"/>
        <v/>
      </c>
      <c r="C108" s="64" t="str">
        <f>IF(D93="","-",+C107+1)</f>
        <v>-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18"/>
        <v>0</v>
      </c>
      <c r="G108" s="70">
        <f t="shared" si="13"/>
        <v>0</v>
      </c>
      <c r="H108" s="73">
        <f t="shared" si="19"/>
        <v>0</v>
      </c>
      <c r="I108" s="127">
        <f t="shared" si="20"/>
        <v>0</v>
      </c>
      <c r="J108" s="69">
        <f t="shared" si="14"/>
        <v>0</v>
      </c>
      <c r="K108" s="69"/>
      <c r="L108" s="150"/>
      <c r="M108" s="69">
        <f t="shared" si="15"/>
        <v>0</v>
      </c>
      <c r="N108" s="150"/>
      <c r="O108" s="69">
        <f t="shared" si="16"/>
        <v>0</v>
      </c>
      <c r="P108" s="69">
        <f t="shared" si="17"/>
        <v>0</v>
      </c>
    </row>
    <row r="109" spans="1:16" ht="12.5">
      <c r="B109" s="9" t="str">
        <f t="shared" si="21"/>
        <v/>
      </c>
      <c r="C109" s="64" t="str">
        <f>IF(D93="","-",+C108+1)</f>
        <v>-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18"/>
        <v>0</v>
      </c>
      <c r="G109" s="70">
        <f t="shared" si="13"/>
        <v>0</v>
      </c>
      <c r="H109" s="73">
        <f t="shared" si="19"/>
        <v>0</v>
      </c>
      <c r="I109" s="127">
        <f t="shared" si="20"/>
        <v>0</v>
      </c>
      <c r="J109" s="69">
        <f t="shared" si="14"/>
        <v>0</v>
      </c>
      <c r="K109" s="69"/>
      <c r="L109" s="150"/>
      <c r="M109" s="69">
        <f t="shared" si="15"/>
        <v>0</v>
      </c>
      <c r="N109" s="150"/>
      <c r="O109" s="69">
        <f t="shared" si="16"/>
        <v>0</v>
      </c>
      <c r="P109" s="69">
        <f t="shared" si="17"/>
        <v>0</v>
      </c>
    </row>
    <row r="110" spans="1:16" ht="12.5">
      <c r="B110" s="9" t="str">
        <f t="shared" si="21"/>
        <v/>
      </c>
      <c r="C110" s="64" t="str">
        <f>IF(D93="","-",+C109+1)</f>
        <v>-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18"/>
        <v>0</v>
      </c>
      <c r="G110" s="70">
        <f t="shared" si="13"/>
        <v>0</v>
      </c>
      <c r="H110" s="73">
        <f t="shared" si="19"/>
        <v>0</v>
      </c>
      <c r="I110" s="127">
        <f t="shared" si="20"/>
        <v>0</v>
      </c>
      <c r="J110" s="69">
        <f t="shared" si="14"/>
        <v>0</v>
      </c>
      <c r="K110" s="69"/>
      <c r="L110" s="150"/>
      <c r="M110" s="69">
        <f t="shared" si="15"/>
        <v>0</v>
      </c>
      <c r="N110" s="150"/>
      <c r="O110" s="69">
        <f t="shared" si="16"/>
        <v>0</v>
      </c>
      <c r="P110" s="69">
        <f t="shared" si="17"/>
        <v>0</v>
      </c>
    </row>
    <row r="111" spans="1:16" ht="12.5">
      <c r="B111" s="9" t="str">
        <f t="shared" si="21"/>
        <v/>
      </c>
      <c r="C111" s="64" t="str">
        <f>IF(D93="","-",+C110+1)</f>
        <v>-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18"/>
        <v>0</v>
      </c>
      <c r="G111" s="70">
        <f t="shared" si="13"/>
        <v>0</v>
      </c>
      <c r="H111" s="73">
        <f t="shared" si="19"/>
        <v>0</v>
      </c>
      <c r="I111" s="127">
        <f t="shared" si="20"/>
        <v>0</v>
      </c>
      <c r="J111" s="69">
        <f t="shared" si="14"/>
        <v>0</v>
      </c>
      <c r="K111" s="69"/>
      <c r="L111" s="150"/>
      <c r="M111" s="69">
        <f t="shared" si="15"/>
        <v>0</v>
      </c>
      <c r="N111" s="150"/>
      <c r="O111" s="69">
        <f t="shared" si="16"/>
        <v>0</v>
      </c>
      <c r="P111" s="69">
        <f t="shared" si="17"/>
        <v>0</v>
      </c>
    </row>
    <row r="112" spans="1:16" ht="12.5">
      <c r="B112" s="9" t="str">
        <f t="shared" si="21"/>
        <v/>
      </c>
      <c r="C112" s="64" t="str">
        <f>IF(D93="","-",+C111+1)</f>
        <v>-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18"/>
        <v>0</v>
      </c>
      <c r="G112" s="70">
        <f t="shared" si="13"/>
        <v>0</v>
      </c>
      <c r="H112" s="73">
        <f t="shared" si="19"/>
        <v>0</v>
      </c>
      <c r="I112" s="127">
        <f t="shared" si="20"/>
        <v>0</v>
      </c>
      <c r="J112" s="69">
        <f t="shared" si="14"/>
        <v>0</v>
      </c>
      <c r="K112" s="69"/>
      <c r="L112" s="150"/>
      <c r="M112" s="69">
        <f t="shared" si="15"/>
        <v>0</v>
      </c>
      <c r="N112" s="150"/>
      <c r="O112" s="69">
        <f t="shared" si="16"/>
        <v>0</v>
      </c>
      <c r="P112" s="69">
        <f t="shared" si="17"/>
        <v>0</v>
      </c>
    </row>
    <row r="113" spans="2:16" ht="12.5">
      <c r="B113" s="9" t="str">
        <f t="shared" si="21"/>
        <v/>
      </c>
      <c r="C113" s="64" t="str">
        <f>IF(D93="","-",+C112+1)</f>
        <v>-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18"/>
        <v>0</v>
      </c>
      <c r="G113" s="70">
        <f t="shared" si="13"/>
        <v>0</v>
      </c>
      <c r="H113" s="73">
        <f t="shared" si="19"/>
        <v>0</v>
      </c>
      <c r="I113" s="127">
        <f t="shared" si="20"/>
        <v>0</v>
      </c>
      <c r="J113" s="69">
        <f t="shared" si="14"/>
        <v>0</v>
      </c>
      <c r="K113" s="69"/>
      <c r="L113" s="150"/>
      <c r="M113" s="69">
        <f t="shared" si="15"/>
        <v>0</v>
      </c>
      <c r="N113" s="150"/>
      <c r="O113" s="69">
        <f t="shared" si="16"/>
        <v>0</v>
      </c>
      <c r="P113" s="69">
        <f t="shared" si="17"/>
        <v>0</v>
      </c>
    </row>
    <row r="114" spans="2:16" ht="12.5">
      <c r="B114" s="9" t="str">
        <f t="shared" si="21"/>
        <v/>
      </c>
      <c r="C114" s="64" t="str">
        <f>IF(D93="","-",+C113+1)</f>
        <v>-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18"/>
        <v>0</v>
      </c>
      <c r="G114" s="70">
        <f t="shared" si="13"/>
        <v>0</v>
      </c>
      <c r="H114" s="73">
        <f t="shared" si="19"/>
        <v>0</v>
      </c>
      <c r="I114" s="127">
        <f t="shared" si="20"/>
        <v>0</v>
      </c>
      <c r="J114" s="69">
        <f t="shared" si="14"/>
        <v>0</v>
      </c>
      <c r="K114" s="69"/>
      <c r="L114" s="150"/>
      <c r="M114" s="69">
        <f t="shared" si="15"/>
        <v>0</v>
      </c>
      <c r="N114" s="150"/>
      <c r="O114" s="69">
        <f t="shared" si="16"/>
        <v>0</v>
      </c>
      <c r="P114" s="69">
        <f t="shared" si="17"/>
        <v>0</v>
      </c>
    </row>
    <row r="115" spans="2:16" ht="12.5">
      <c r="B115" s="9" t="str">
        <f t="shared" si="21"/>
        <v/>
      </c>
      <c r="C115" s="64" t="str">
        <f>IF(D93="","-",+C114+1)</f>
        <v>-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18"/>
        <v>0</v>
      </c>
      <c r="G115" s="70">
        <f t="shared" si="13"/>
        <v>0</v>
      </c>
      <c r="H115" s="73">
        <f t="shared" si="19"/>
        <v>0</v>
      </c>
      <c r="I115" s="127">
        <f t="shared" si="20"/>
        <v>0</v>
      </c>
      <c r="J115" s="69">
        <f t="shared" si="14"/>
        <v>0</v>
      </c>
      <c r="K115" s="69"/>
      <c r="L115" s="150"/>
      <c r="M115" s="69">
        <f t="shared" si="15"/>
        <v>0</v>
      </c>
      <c r="N115" s="150"/>
      <c r="O115" s="69">
        <f t="shared" si="16"/>
        <v>0</v>
      </c>
      <c r="P115" s="69">
        <f t="shared" si="17"/>
        <v>0</v>
      </c>
    </row>
    <row r="116" spans="2:16" ht="12.5">
      <c r="B116" s="9" t="str">
        <f t="shared" si="21"/>
        <v/>
      </c>
      <c r="C116" s="64" t="str">
        <f>IF(D93="","-",+C115+1)</f>
        <v>-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18"/>
        <v>0</v>
      </c>
      <c r="G116" s="70">
        <f t="shared" si="13"/>
        <v>0</v>
      </c>
      <c r="H116" s="73">
        <f t="shared" si="19"/>
        <v>0</v>
      </c>
      <c r="I116" s="127">
        <f t="shared" si="20"/>
        <v>0</v>
      </c>
      <c r="J116" s="69">
        <f t="shared" si="14"/>
        <v>0</v>
      </c>
      <c r="K116" s="69"/>
      <c r="L116" s="150"/>
      <c r="M116" s="69">
        <f t="shared" si="15"/>
        <v>0</v>
      </c>
      <c r="N116" s="150"/>
      <c r="O116" s="69">
        <f t="shared" si="16"/>
        <v>0</v>
      </c>
      <c r="P116" s="69">
        <f t="shared" si="17"/>
        <v>0</v>
      </c>
    </row>
    <row r="117" spans="2:16" ht="12.5">
      <c r="B117" s="9" t="str">
        <f t="shared" si="21"/>
        <v/>
      </c>
      <c r="C117" s="64" t="str">
        <f>IF(D93="","-",+C116+1)</f>
        <v>-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18"/>
        <v>0</v>
      </c>
      <c r="G117" s="70">
        <f t="shared" si="13"/>
        <v>0</v>
      </c>
      <c r="H117" s="73">
        <f t="shared" si="19"/>
        <v>0</v>
      </c>
      <c r="I117" s="127">
        <f t="shared" si="20"/>
        <v>0</v>
      </c>
      <c r="J117" s="69">
        <f t="shared" si="14"/>
        <v>0</v>
      </c>
      <c r="K117" s="69"/>
      <c r="L117" s="150"/>
      <c r="M117" s="69">
        <f t="shared" si="15"/>
        <v>0</v>
      </c>
      <c r="N117" s="150"/>
      <c r="O117" s="69">
        <f t="shared" si="16"/>
        <v>0</v>
      </c>
      <c r="P117" s="69">
        <f t="shared" si="17"/>
        <v>0</v>
      </c>
    </row>
    <row r="118" spans="2:16" ht="12.5">
      <c r="B118" s="9" t="str">
        <f t="shared" si="21"/>
        <v/>
      </c>
      <c r="C118" s="64" t="str">
        <f>IF(D93="","-",+C117+1)</f>
        <v>-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18"/>
        <v>0</v>
      </c>
      <c r="G118" s="70">
        <f t="shared" si="13"/>
        <v>0</v>
      </c>
      <c r="H118" s="73">
        <f t="shared" si="19"/>
        <v>0</v>
      </c>
      <c r="I118" s="127">
        <f t="shared" si="20"/>
        <v>0</v>
      </c>
      <c r="J118" s="69">
        <f t="shared" si="14"/>
        <v>0</v>
      </c>
      <c r="K118" s="69"/>
      <c r="L118" s="150"/>
      <c r="M118" s="69">
        <f t="shared" si="15"/>
        <v>0</v>
      </c>
      <c r="N118" s="150"/>
      <c r="O118" s="69">
        <f t="shared" si="16"/>
        <v>0</v>
      </c>
      <c r="P118" s="69">
        <f t="shared" si="17"/>
        <v>0</v>
      </c>
    </row>
    <row r="119" spans="2:16" ht="12.5">
      <c r="B119" s="9" t="str">
        <f t="shared" si="21"/>
        <v/>
      </c>
      <c r="C119" s="64" t="str">
        <f>IF(D93="","-",+C118+1)</f>
        <v>-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18"/>
        <v>0</v>
      </c>
      <c r="G119" s="70">
        <f t="shared" si="13"/>
        <v>0</v>
      </c>
      <c r="H119" s="73">
        <f t="shared" si="19"/>
        <v>0</v>
      </c>
      <c r="I119" s="127">
        <f t="shared" si="20"/>
        <v>0</v>
      </c>
      <c r="J119" s="69">
        <f t="shared" si="14"/>
        <v>0</v>
      </c>
      <c r="K119" s="69"/>
      <c r="L119" s="150"/>
      <c r="M119" s="69">
        <f t="shared" si="15"/>
        <v>0</v>
      </c>
      <c r="N119" s="150"/>
      <c r="O119" s="69">
        <f t="shared" si="16"/>
        <v>0</v>
      </c>
      <c r="P119" s="69">
        <f t="shared" si="17"/>
        <v>0</v>
      </c>
    </row>
    <row r="120" spans="2:16" ht="12.5">
      <c r="B120" s="9" t="str">
        <f t="shared" si="21"/>
        <v/>
      </c>
      <c r="C120" s="64" t="str">
        <f>IF(D93="","-",+C119+1)</f>
        <v>-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18"/>
        <v>0</v>
      </c>
      <c r="G120" s="70">
        <f t="shared" si="13"/>
        <v>0</v>
      </c>
      <c r="H120" s="73">
        <f t="shared" si="19"/>
        <v>0</v>
      </c>
      <c r="I120" s="127">
        <f t="shared" si="20"/>
        <v>0</v>
      </c>
      <c r="J120" s="69">
        <f t="shared" si="14"/>
        <v>0</v>
      </c>
      <c r="K120" s="69"/>
      <c r="L120" s="150"/>
      <c r="M120" s="69">
        <f t="shared" si="15"/>
        <v>0</v>
      </c>
      <c r="N120" s="150"/>
      <c r="O120" s="69">
        <f t="shared" si="16"/>
        <v>0</v>
      </c>
      <c r="P120" s="69">
        <f t="shared" si="17"/>
        <v>0</v>
      </c>
    </row>
    <row r="121" spans="2:16" ht="12.5">
      <c r="B121" s="9" t="str">
        <f t="shared" si="21"/>
        <v/>
      </c>
      <c r="C121" s="64" t="str">
        <f>IF(D93="","-",+C120+1)</f>
        <v>-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18"/>
        <v>0</v>
      </c>
      <c r="G121" s="70">
        <f t="shared" si="13"/>
        <v>0</v>
      </c>
      <c r="H121" s="73">
        <f t="shared" si="19"/>
        <v>0</v>
      </c>
      <c r="I121" s="127">
        <f t="shared" si="20"/>
        <v>0</v>
      </c>
      <c r="J121" s="69">
        <f t="shared" si="14"/>
        <v>0</v>
      </c>
      <c r="K121" s="69"/>
      <c r="L121" s="150"/>
      <c r="M121" s="69">
        <f t="shared" si="15"/>
        <v>0</v>
      </c>
      <c r="N121" s="150"/>
      <c r="O121" s="69">
        <f t="shared" si="16"/>
        <v>0</v>
      </c>
      <c r="P121" s="69">
        <f t="shared" si="17"/>
        <v>0</v>
      </c>
    </row>
    <row r="122" spans="2:16" ht="12.5">
      <c r="B122" s="9" t="str">
        <f t="shared" si="21"/>
        <v/>
      </c>
      <c r="C122" s="64" t="str">
        <f>IF(D93="","-",+C121+1)</f>
        <v>-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18"/>
        <v>0</v>
      </c>
      <c r="G122" s="70">
        <f t="shared" si="13"/>
        <v>0</v>
      </c>
      <c r="H122" s="73">
        <f t="shared" si="19"/>
        <v>0</v>
      </c>
      <c r="I122" s="127">
        <f t="shared" si="20"/>
        <v>0</v>
      </c>
      <c r="J122" s="69">
        <f t="shared" si="14"/>
        <v>0</v>
      </c>
      <c r="K122" s="69"/>
      <c r="L122" s="150"/>
      <c r="M122" s="69">
        <f t="shared" si="15"/>
        <v>0</v>
      </c>
      <c r="N122" s="150"/>
      <c r="O122" s="69">
        <f t="shared" si="16"/>
        <v>0</v>
      </c>
      <c r="P122" s="69">
        <f t="shared" si="17"/>
        <v>0</v>
      </c>
    </row>
    <row r="123" spans="2:16" ht="12.5">
      <c r="B123" s="9" t="str">
        <f t="shared" si="21"/>
        <v/>
      </c>
      <c r="C123" s="64" t="str">
        <f>IF(D93="","-",+C122+1)</f>
        <v>-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18"/>
        <v>0</v>
      </c>
      <c r="G123" s="70">
        <f t="shared" si="13"/>
        <v>0</v>
      </c>
      <c r="H123" s="73">
        <f t="shared" si="19"/>
        <v>0</v>
      </c>
      <c r="I123" s="127">
        <f t="shared" si="20"/>
        <v>0</v>
      </c>
      <c r="J123" s="69">
        <f t="shared" si="14"/>
        <v>0</v>
      </c>
      <c r="K123" s="69"/>
      <c r="L123" s="150"/>
      <c r="M123" s="69">
        <f t="shared" si="15"/>
        <v>0</v>
      </c>
      <c r="N123" s="150"/>
      <c r="O123" s="69">
        <f t="shared" si="16"/>
        <v>0</v>
      </c>
      <c r="P123" s="69">
        <f t="shared" si="17"/>
        <v>0</v>
      </c>
    </row>
    <row r="124" spans="2:16" ht="12.5">
      <c r="B124" s="9" t="str">
        <f t="shared" si="21"/>
        <v/>
      </c>
      <c r="C124" s="64" t="str">
        <f>IF(D93="","-",+C123+1)</f>
        <v>-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18"/>
        <v>0</v>
      </c>
      <c r="G124" s="70">
        <f t="shared" si="13"/>
        <v>0</v>
      </c>
      <c r="H124" s="73">
        <f t="shared" si="19"/>
        <v>0</v>
      </c>
      <c r="I124" s="127">
        <f t="shared" si="20"/>
        <v>0</v>
      </c>
      <c r="J124" s="69">
        <f t="shared" si="14"/>
        <v>0</v>
      </c>
      <c r="K124" s="69"/>
      <c r="L124" s="150"/>
      <c r="M124" s="69">
        <f t="shared" si="15"/>
        <v>0</v>
      </c>
      <c r="N124" s="150"/>
      <c r="O124" s="69">
        <f t="shared" si="16"/>
        <v>0</v>
      </c>
      <c r="P124" s="69">
        <f t="shared" si="17"/>
        <v>0</v>
      </c>
    </row>
    <row r="125" spans="2:16" ht="12.5">
      <c r="B125" s="9" t="str">
        <f t="shared" si="21"/>
        <v/>
      </c>
      <c r="C125" s="64" t="str">
        <f>IF(D93="","-",+C124+1)</f>
        <v>-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18"/>
        <v>0</v>
      </c>
      <c r="G125" s="70">
        <f t="shared" si="13"/>
        <v>0</v>
      </c>
      <c r="H125" s="73">
        <f t="shared" si="19"/>
        <v>0</v>
      </c>
      <c r="I125" s="127">
        <f t="shared" si="20"/>
        <v>0</v>
      </c>
      <c r="J125" s="69">
        <f t="shared" si="14"/>
        <v>0</v>
      </c>
      <c r="K125" s="69"/>
      <c r="L125" s="150"/>
      <c r="M125" s="69">
        <f t="shared" si="15"/>
        <v>0</v>
      </c>
      <c r="N125" s="150"/>
      <c r="O125" s="69">
        <f t="shared" si="16"/>
        <v>0</v>
      </c>
      <c r="P125" s="69">
        <f t="shared" si="17"/>
        <v>0</v>
      </c>
    </row>
    <row r="126" spans="2:16" ht="12.5">
      <c r="B126" s="9" t="str">
        <f t="shared" si="21"/>
        <v/>
      </c>
      <c r="C126" s="64" t="str">
        <f>IF(D93="","-",+C125+1)</f>
        <v>-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18"/>
        <v>0</v>
      </c>
      <c r="G126" s="70">
        <f t="shared" si="13"/>
        <v>0</v>
      </c>
      <c r="H126" s="73">
        <f t="shared" si="19"/>
        <v>0</v>
      </c>
      <c r="I126" s="127">
        <f t="shared" si="20"/>
        <v>0</v>
      </c>
      <c r="J126" s="69">
        <f t="shared" si="14"/>
        <v>0</v>
      </c>
      <c r="K126" s="69"/>
      <c r="L126" s="150"/>
      <c r="M126" s="69">
        <f t="shared" si="15"/>
        <v>0</v>
      </c>
      <c r="N126" s="150"/>
      <c r="O126" s="69">
        <f t="shared" si="16"/>
        <v>0</v>
      </c>
      <c r="P126" s="69">
        <f t="shared" si="17"/>
        <v>0</v>
      </c>
    </row>
    <row r="127" spans="2:16" ht="12.5">
      <c r="B127" s="9" t="str">
        <f t="shared" si="21"/>
        <v/>
      </c>
      <c r="C127" s="64" t="str">
        <f>IF(D93="","-",+C126+1)</f>
        <v>-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18"/>
        <v>0</v>
      </c>
      <c r="G127" s="70">
        <f t="shared" si="13"/>
        <v>0</v>
      </c>
      <c r="H127" s="73">
        <f t="shared" si="19"/>
        <v>0</v>
      </c>
      <c r="I127" s="127">
        <f t="shared" si="20"/>
        <v>0</v>
      </c>
      <c r="J127" s="69">
        <f t="shared" si="14"/>
        <v>0</v>
      </c>
      <c r="K127" s="69"/>
      <c r="L127" s="150"/>
      <c r="M127" s="69">
        <f t="shared" si="15"/>
        <v>0</v>
      </c>
      <c r="N127" s="150"/>
      <c r="O127" s="69">
        <f t="shared" si="16"/>
        <v>0</v>
      </c>
      <c r="P127" s="69">
        <f t="shared" si="17"/>
        <v>0</v>
      </c>
    </row>
    <row r="128" spans="2:16" ht="12.5">
      <c r="B128" s="9" t="str">
        <f t="shared" si="21"/>
        <v/>
      </c>
      <c r="C128" s="64" t="str">
        <f>IF(D93="","-",+C127+1)</f>
        <v>-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18"/>
        <v>0</v>
      </c>
      <c r="G128" s="70">
        <f t="shared" si="13"/>
        <v>0</v>
      </c>
      <c r="H128" s="73">
        <f t="shared" si="19"/>
        <v>0</v>
      </c>
      <c r="I128" s="127">
        <f t="shared" si="20"/>
        <v>0</v>
      </c>
      <c r="J128" s="69">
        <f t="shared" si="14"/>
        <v>0</v>
      </c>
      <c r="K128" s="69"/>
      <c r="L128" s="150"/>
      <c r="M128" s="69">
        <f t="shared" si="15"/>
        <v>0</v>
      </c>
      <c r="N128" s="150"/>
      <c r="O128" s="69">
        <f t="shared" si="16"/>
        <v>0</v>
      </c>
      <c r="P128" s="69">
        <f t="shared" si="17"/>
        <v>0</v>
      </c>
    </row>
    <row r="129" spans="2:16" ht="12.5">
      <c r="B129" s="9" t="str">
        <f t="shared" si="21"/>
        <v/>
      </c>
      <c r="C129" s="64" t="str">
        <f>IF(D93="","-",+C128+1)</f>
        <v>-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18"/>
        <v>0</v>
      </c>
      <c r="G129" s="70">
        <f t="shared" si="13"/>
        <v>0</v>
      </c>
      <c r="H129" s="73">
        <f t="shared" si="19"/>
        <v>0</v>
      </c>
      <c r="I129" s="127">
        <f t="shared" si="20"/>
        <v>0</v>
      </c>
      <c r="J129" s="69">
        <f t="shared" si="14"/>
        <v>0</v>
      </c>
      <c r="K129" s="69"/>
      <c r="L129" s="150"/>
      <c r="M129" s="69">
        <f t="shared" si="15"/>
        <v>0</v>
      </c>
      <c r="N129" s="150"/>
      <c r="O129" s="69">
        <f t="shared" si="16"/>
        <v>0</v>
      </c>
      <c r="P129" s="69">
        <f t="shared" si="17"/>
        <v>0</v>
      </c>
    </row>
    <row r="130" spans="2:16" ht="12.5">
      <c r="B130" s="9" t="str">
        <f t="shared" si="21"/>
        <v/>
      </c>
      <c r="C130" s="64" t="str">
        <f>IF(D93="","-",+C129+1)</f>
        <v>-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18"/>
        <v>0</v>
      </c>
      <c r="G130" s="70">
        <f t="shared" si="13"/>
        <v>0</v>
      </c>
      <c r="H130" s="73">
        <f t="shared" si="19"/>
        <v>0</v>
      </c>
      <c r="I130" s="127">
        <f t="shared" si="20"/>
        <v>0</v>
      </c>
      <c r="J130" s="69">
        <f t="shared" si="14"/>
        <v>0</v>
      </c>
      <c r="K130" s="69"/>
      <c r="L130" s="150"/>
      <c r="M130" s="69">
        <f t="shared" si="15"/>
        <v>0</v>
      </c>
      <c r="N130" s="150"/>
      <c r="O130" s="69">
        <f t="shared" si="16"/>
        <v>0</v>
      </c>
      <c r="P130" s="69">
        <f t="shared" si="17"/>
        <v>0</v>
      </c>
    </row>
    <row r="131" spans="2:16" ht="12.5">
      <c r="B131" s="9" t="str">
        <f t="shared" si="21"/>
        <v/>
      </c>
      <c r="C131" s="64" t="str">
        <f>IF(D93="","-",+C130+1)</f>
        <v>-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si="18"/>
        <v>0</v>
      </c>
      <c r="G131" s="70">
        <f t="shared" si="13"/>
        <v>0</v>
      </c>
      <c r="H131" s="73">
        <f t="shared" si="19"/>
        <v>0</v>
      </c>
      <c r="I131" s="127">
        <f t="shared" si="20"/>
        <v>0</v>
      </c>
      <c r="J131" s="69">
        <f t="shared" ref="J131:J154" si="22">+I541-H541</f>
        <v>0</v>
      </c>
      <c r="K131" s="69"/>
      <c r="L131" s="150"/>
      <c r="M131" s="69">
        <f t="shared" ref="M131:M154" si="23">IF(L541&lt;&gt;0,+H541-L541,0)</f>
        <v>0</v>
      </c>
      <c r="N131" s="150"/>
      <c r="O131" s="69">
        <f t="shared" ref="O131:O154" si="24">IF(N541&lt;&gt;0,+I541-N541,0)</f>
        <v>0</v>
      </c>
      <c r="P131" s="69">
        <f t="shared" ref="P131:P154" si="25">+O541-M541</f>
        <v>0</v>
      </c>
    </row>
    <row r="132" spans="2:16" ht="12.5">
      <c r="B132" s="9" t="str">
        <f t="shared" si="21"/>
        <v/>
      </c>
      <c r="C132" s="64" t="str">
        <f>IF(D93="","-",+C131+1)</f>
        <v>-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18"/>
        <v>0</v>
      </c>
      <c r="G132" s="70">
        <f t="shared" si="13"/>
        <v>0</v>
      </c>
      <c r="H132" s="73">
        <f t="shared" si="19"/>
        <v>0</v>
      </c>
      <c r="I132" s="127">
        <f t="shared" si="20"/>
        <v>0</v>
      </c>
      <c r="J132" s="69">
        <f t="shared" si="22"/>
        <v>0</v>
      </c>
      <c r="K132" s="69"/>
      <c r="L132" s="150"/>
      <c r="M132" s="69">
        <f t="shared" si="23"/>
        <v>0</v>
      </c>
      <c r="N132" s="150"/>
      <c r="O132" s="69">
        <f t="shared" si="24"/>
        <v>0</v>
      </c>
      <c r="P132" s="69">
        <f t="shared" si="25"/>
        <v>0</v>
      </c>
    </row>
    <row r="133" spans="2:16" ht="12.5">
      <c r="B133" s="9" t="str">
        <f t="shared" si="21"/>
        <v/>
      </c>
      <c r="C133" s="64" t="str">
        <f>IF(D93="","-",+C132+1)</f>
        <v>-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18"/>
        <v>0</v>
      </c>
      <c r="G133" s="70">
        <f t="shared" si="13"/>
        <v>0</v>
      </c>
      <c r="H133" s="73">
        <f t="shared" si="19"/>
        <v>0</v>
      </c>
      <c r="I133" s="127">
        <f t="shared" si="20"/>
        <v>0</v>
      </c>
      <c r="J133" s="69">
        <f t="shared" si="22"/>
        <v>0</v>
      </c>
      <c r="K133" s="69"/>
      <c r="L133" s="150"/>
      <c r="M133" s="69">
        <f t="shared" si="23"/>
        <v>0</v>
      </c>
      <c r="N133" s="150"/>
      <c r="O133" s="69">
        <f t="shared" si="24"/>
        <v>0</v>
      </c>
      <c r="P133" s="69">
        <f t="shared" si="25"/>
        <v>0</v>
      </c>
    </row>
    <row r="134" spans="2:16" ht="12.5">
      <c r="B134" s="9" t="str">
        <f t="shared" si="21"/>
        <v/>
      </c>
      <c r="C134" s="64" t="str">
        <f>IF(D93="","-",+C133+1)</f>
        <v>-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18"/>
        <v>0</v>
      </c>
      <c r="G134" s="70">
        <f t="shared" si="13"/>
        <v>0</v>
      </c>
      <c r="H134" s="73">
        <f t="shared" si="19"/>
        <v>0</v>
      </c>
      <c r="I134" s="127">
        <f t="shared" si="20"/>
        <v>0</v>
      </c>
      <c r="J134" s="69">
        <f t="shared" si="22"/>
        <v>0</v>
      </c>
      <c r="K134" s="69"/>
      <c r="L134" s="150"/>
      <c r="M134" s="69">
        <f t="shared" si="23"/>
        <v>0</v>
      </c>
      <c r="N134" s="150"/>
      <c r="O134" s="69">
        <f t="shared" si="24"/>
        <v>0</v>
      </c>
      <c r="P134" s="69">
        <f t="shared" si="25"/>
        <v>0</v>
      </c>
    </row>
    <row r="135" spans="2:16" ht="12.5">
      <c r="B135" s="9" t="str">
        <f t="shared" si="21"/>
        <v/>
      </c>
      <c r="C135" s="64" t="str">
        <f>IF(D93="","-",+C134+1)</f>
        <v>-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18"/>
        <v>0</v>
      </c>
      <c r="G135" s="70">
        <f t="shared" si="13"/>
        <v>0</v>
      </c>
      <c r="H135" s="73">
        <f t="shared" si="19"/>
        <v>0</v>
      </c>
      <c r="I135" s="127">
        <f t="shared" si="20"/>
        <v>0</v>
      </c>
      <c r="J135" s="69">
        <f t="shared" si="22"/>
        <v>0</v>
      </c>
      <c r="K135" s="69"/>
      <c r="L135" s="150"/>
      <c r="M135" s="69">
        <f t="shared" si="23"/>
        <v>0</v>
      </c>
      <c r="N135" s="150"/>
      <c r="O135" s="69">
        <f t="shared" si="24"/>
        <v>0</v>
      </c>
      <c r="P135" s="69">
        <f t="shared" si="25"/>
        <v>0</v>
      </c>
    </row>
    <row r="136" spans="2:16" ht="12.5">
      <c r="B136" s="9" t="str">
        <f t="shared" si="21"/>
        <v/>
      </c>
      <c r="C136" s="64" t="str">
        <f>IF(D93="","-",+C135+1)</f>
        <v>-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18"/>
        <v>0</v>
      </c>
      <c r="G136" s="70">
        <f t="shared" si="13"/>
        <v>0</v>
      </c>
      <c r="H136" s="73">
        <f t="shared" si="19"/>
        <v>0</v>
      </c>
      <c r="I136" s="127">
        <f t="shared" si="20"/>
        <v>0</v>
      </c>
      <c r="J136" s="69">
        <f t="shared" si="22"/>
        <v>0</v>
      </c>
      <c r="K136" s="69"/>
      <c r="L136" s="150"/>
      <c r="M136" s="69">
        <f t="shared" si="23"/>
        <v>0</v>
      </c>
      <c r="N136" s="150"/>
      <c r="O136" s="69">
        <f t="shared" si="24"/>
        <v>0</v>
      </c>
      <c r="P136" s="69">
        <f t="shared" si="25"/>
        <v>0</v>
      </c>
    </row>
    <row r="137" spans="2:16" ht="12.5">
      <c r="B137" s="9" t="str">
        <f t="shared" si="21"/>
        <v/>
      </c>
      <c r="C137" s="64" t="str">
        <f>IF(D93="","-",+C136+1)</f>
        <v>-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18"/>
        <v>0</v>
      </c>
      <c r="G137" s="70">
        <f t="shared" si="13"/>
        <v>0</v>
      </c>
      <c r="H137" s="73">
        <f t="shared" si="19"/>
        <v>0</v>
      </c>
      <c r="I137" s="127">
        <f t="shared" si="20"/>
        <v>0</v>
      </c>
      <c r="J137" s="69">
        <f t="shared" si="22"/>
        <v>0</v>
      </c>
      <c r="K137" s="69"/>
      <c r="L137" s="150"/>
      <c r="M137" s="69">
        <f t="shared" si="23"/>
        <v>0</v>
      </c>
      <c r="N137" s="150"/>
      <c r="O137" s="69">
        <f t="shared" si="24"/>
        <v>0</v>
      </c>
      <c r="P137" s="69">
        <f t="shared" si="25"/>
        <v>0</v>
      </c>
    </row>
    <row r="138" spans="2:16" ht="12.5">
      <c r="B138" s="9" t="str">
        <f t="shared" si="21"/>
        <v/>
      </c>
      <c r="C138" s="64" t="str">
        <f>IF(D93="","-",+C137+1)</f>
        <v>-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18"/>
        <v>0</v>
      </c>
      <c r="G138" s="70">
        <f t="shared" si="13"/>
        <v>0</v>
      </c>
      <c r="H138" s="73">
        <f t="shared" si="19"/>
        <v>0</v>
      </c>
      <c r="I138" s="127">
        <f t="shared" si="20"/>
        <v>0</v>
      </c>
      <c r="J138" s="69">
        <f t="shared" si="22"/>
        <v>0</v>
      </c>
      <c r="K138" s="69"/>
      <c r="L138" s="150"/>
      <c r="M138" s="69">
        <f t="shared" si="23"/>
        <v>0</v>
      </c>
      <c r="N138" s="150"/>
      <c r="O138" s="69">
        <f t="shared" si="24"/>
        <v>0</v>
      </c>
      <c r="P138" s="69">
        <f t="shared" si="25"/>
        <v>0</v>
      </c>
    </row>
    <row r="139" spans="2:16" ht="12.5">
      <c r="B139" s="9" t="str">
        <f t="shared" si="21"/>
        <v/>
      </c>
      <c r="C139" s="64" t="str">
        <f>IF(D93="","-",+C138+1)</f>
        <v>-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18"/>
        <v>0</v>
      </c>
      <c r="G139" s="70">
        <f t="shared" si="13"/>
        <v>0</v>
      </c>
      <c r="H139" s="73">
        <f t="shared" si="19"/>
        <v>0</v>
      </c>
      <c r="I139" s="127">
        <f t="shared" si="20"/>
        <v>0</v>
      </c>
      <c r="J139" s="69">
        <f t="shared" si="22"/>
        <v>0</v>
      </c>
      <c r="K139" s="69"/>
      <c r="L139" s="150"/>
      <c r="M139" s="69">
        <f t="shared" si="23"/>
        <v>0</v>
      </c>
      <c r="N139" s="150"/>
      <c r="O139" s="69">
        <f t="shared" si="24"/>
        <v>0</v>
      </c>
      <c r="P139" s="69">
        <f t="shared" si="25"/>
        <v>0</v>
      </c>
    </row>
    <row r="140" spans="2:16" ht="12.5">
      <c r="B140" s="9" t="str">
        <f t="shared" si="21"/>
        <v/>
      </c>
      <c r="C140" s="64" t="str">
        <f>IF(D93="","-",+C139+1)</f>
        <v>-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18"/>
        <v>0</v>
      </c>
      <c r="G140" s="70">
        <f t="shared" si="13"/>
        <v>0</v>
      </c>
      <c r="H140" s="73">
        <f t="shared" si="19"/>
        <v>0</v>
      </c>
      <c r="I140" s="127">
        <f t="shared" si="20"/>
        <v>0</v>
      </c>
      <c r="J140" s="69">
        <f t="shared" si="22"/>
        <v>0</v>
      </c>
      <c r="K140" s="69"/>
      <c r="L140" s="150"/>
      <c r="M140" s="69">
        <f t="shared" si="23"/>
        <v>0</v>
      </c>
      <c r="N140" s="150"/>
      <c r="O140" s="69">
        <f t="shared" si="24"/>
        <v>0</v>
      </c>
      <c r="P140" s="69">
        <f t="shared" si="25"/>
        <v>0</v>
      </c>
    </row>
    <row r="141" spans="2:16" ht="12.5">
      <c r="B141" s="9" t="str">
        <f t="shared" si="21"/>
        <v/>
      </c>
      <c r="C141" s="64" t="str">
        <f>IF(D93="","-",+C140+1)</f>
        <v>-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18"/>
        <v>0</v>
      </c>
      <c r="G141" s="70">
        <f t="shared" si="13"/>
        <v>0</v>
      </c>
      <c r="H141" s="73">
        <f t="shared" si="19"/>
        <v>0</v>
      </c>
      <c r="I141" s="127">
        <f t="shared" si="20"/>
        <v>0</v>
      </c>
      <c r="J141" s="69">
        <f t="shared" si="22"/>
        <v>0</v>
      </c>
      <c r="K141" s="69"/>
      <c r="L141" s="150"/>
      <c r="M141" s="69">
        <f t="shared" si="23"/>
        <v>0</v>
      </c>
      <c r="N141" s="150"/>
      <c r="O141" s="69">
        <f t="shared" si="24"/>
        <v>0</v>
      </c>
      <c r="P141" s="69">
        <f t="shared" si="25"/>
        <v>0</v>
      </c>
    </row>
    <row r="142" spans="2:16" ht="12.5">
      <c r="B142" s="9" t="str">
        <f t="shared" si="21"/>
        <v/>
      </c>
      <c r="C142" s="64" t="str">
        <f>IF(D93="","-",+C141+1)</f>
        <v>-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18"/>
        <v>0</v>
      </c>
      <c r="G142" s="70">
        <f t="shared" si="13"/>
        <v>0</v>
      </c>
      <c r="H142" s="73">
        <f t="shared" si="19"/>
        <v>0</v>
      </c>
      <c r="I142" s="127">
        <f t="shared" si="20"/>
        <v>0</v>
      </c>
      <c r="J142" s="69">
        <f t="shared" si="22"/>
        <v>0</v>
      </c>
      <c r="K142" s="69"/>
      <c r="L142" s="150"/>
      <c r="M142" s="69">
        <f t="shared" si="23"/>
        <v>0</v>
      </c>
      <c r="N142" s="150"/>
      <c r="O142" s="69">
        <f t="shared" si="24"/>
        <v>0</v>
      </c>
      <c r="P142" s="69">
        <f t="shared" si="25"/>
        <v>0</v>
      </c>
    </row>
    <row r="143" spans="2:16" ht="12.5">
      <c r="B143" s="9" t="str">
        <f t="shared" si="21"/>
        <v/>
      </c>
      <c r="C143" s="64" t="str">
        <f>IF(D93="","-",+C142+1)</f>
        <v>-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18"/>
        <v>0</v>
      </c>
      <c r="G143" s="70">
        <f t="shared" si="13"/>
        <v>0</v>
      </c>
      <c r="H143" s="73">
        <f t="shared" si="19"/>
        <v>0</v>
      </c>
      <c r="I143" s="127">
        <f t="shared" si="20"/>
        <v>0</v>
      </c>
      <c r="J143" s="69">
        <f t="shared" si="22"/>
        <v>0</v>
      </c>
      <c r="K143" s="69"/>
      <c r="L143" s="150"/>
      <c r="M143" s="69">
        <f t="shared" si="23"/>
        <v>0</v>
      </c>
      <c r="N143" s="150"/>
      <c r="O143" s="69">
        <f t="shared" si="24"/>
        <v>0</v>
      </c>
      <c r="P143" s="69">
        <f t="shared" si="25"/>
        <v>0</v>
      </c>
    </row>
    <row r="144" spans="2:16" ht="12.5">
      <c r="B144" s="9" t="str">
        <f t="shared" si="21"/>
        <v/>
      </c>
      <c r="C144" s="64" t="str">
        <f>IF(D93="","-",+C143+1)</f>
        <v>-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18"/>
        <v>0</v>
      </c>
      <c r="G144" s="70">
        <f t="shared" si="13"/>
        <v>0</v>
      </c>
      <c r="H144" s="73">
        <f t="shared" si="19"/>
        <v>0</v>
      </c>
      <c r="I144" s="127">
        <f t="shared" si="20"/>
        <v>0</v>
      </c>
      <c r="J144" s="69">
        <f t="shared" si="22"/>
        <v>0</v>
      </c>
      <c r="K144" s="69"/>
      <c r="L144" s="150"/>
      <c r="M144" s="69">
        <f t="shared" si="23"/>
        <v>0</v>
      </c>
      <c r="N144" s="150"/>
      <c r="O144" s="69">
        <f t="shared" si="24"/>
        <v>0</v>
      </c>
      <c r="P144" s="69">
        <f t="shared" si="25"/>
        <v>0</v>
      </c>
    </row>
    <row r="145" spans="2:16" ht="12.5">
      <c r="B145" s="9" t="str">
        <f t="shared" si="21"/>
        <v/>
      </c>
      <c r="C145" s="64" t="str">
        <f>IF(D93="","-",+C144+1)</f>
        <v>-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18"/>
        <v>0</v>
      </c>
      <c r="G145" s="70">
        <f t="shared" si="13"/>
        <v>0</v>
      </c>
      <c r="H145" s="73">
        <f t="shared" si="19"/>
        <v>0</v>
      </c>
      <c r="I145" s="127">
        <f t="shared" si="20"/>
        <v>0</v>
      </c>
      <c r="J145" s="69">
        <f t="shared" si="22"/>
        <v>0</v>
      </c>
      <c r="K145" s="69"/>
      <c r="L145" s="150"/>
      <c r="M145" s="69">
        <f t="shared" si="23"/>
        <v>0</v>
      </c>
      <c r="N145" s="150"/>
      <c r="O145" s="69">
        <f t="shared" si="24"/>
        <v>0</v>
      </c>
      <c r="P145" s="69">
        <f t="shared" si="25"/>
        <v>0</v>
      </c>
    </row>
    <row r="146" spans="2:16" ht="12.5">
      <c r="B146" s="9" t="str">
        <f t="shared" si="21"/>
        <v/>
      </c>
      <c r="C146" s="64" t="str">
        <f>IF(D93="","-",+C145+1)</f>
        <v>-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18"/>
        <v>0</v>
      </c>
      <c r="G146" s="70">
        <f t="shared" si="13"/>
        <v>0</v>
      </c>
      <c r="H146" s="73">
        <f t="shared" si="19"/>
        <v>0</v>
      </c>
      <c r="I146" s="127">
        <f t="shared" si="20"/>
        <v>0</v>
      </c>
      <c r="J146" s="69">
        <f t="shared" si="22"/>
        <v>0</v>
      </c>
      <c r="K146" s="69"/>
      <c r="L146" s="150"/>
      <c r="M146" s="69">
        <f t="shared" si="23"/>
        <v>0</v>
      </c>
      <c r="N146" s="150"/>
      <c r="O146" s="69">
        <f t="shared" si="24"/>
        <v>0</v>
      </c>
      <c r="P146" s="69">
        <f t="shared" si="25"/>
        <v>0</v>
      </c>
    </row>
    <row r="147" spans="2:16" ht="12.5">
      <c r="B147" s="9" t="str">
        <f t="shared" si="21"/>
        <v/>
      </c>
      <c r="C147" s="64" t="str">
        <f>IF(D93="","-",+C146+1)</f>
        <v>-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18"/>
        <v>0</v>
      </c>
      <c r="G147" s="70">
        <f t="shared" si="13"/>
        <v>0</v>
      </c>
      <c r="H147" s="73">
        <f t="shared" si="19"/>
        <v>0</v>
      </c>
      <c r="I147" s="127">
        <f t="shared" si="20"/>
        <v>0</v>
      </c>
      <c r="J147" s="69">
        <f t="shared" si="22"/>
        <v>0</v>
      </c>
      <c r="K147" s="69"/>
      <c r="L147" s="150"/>
      <c r="M147" s="69">
        <f t="shared" si="23"/>
        <v>0</v>
      </c>
      <c r="N147" s="150"/>
      <c r="O147" s="69">
        <f t="shared" si="24"/>
        <v>0</v>
      </c>
      <c r="P147" s="69">
        <f t="shared" si="25"/>
        <v>0</v>
      </c>
    </row>
    <row r="148" spans="2:16" ht="12.5">
      <c r="B148" s="9" t="str">
        <f t="shared" si="21"/>
        <v/>
      </c>
      <c r="C148" s="64" t="str">
        <f>IF(D93="","-",+C147+1)</f>
        <v>-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18"/>
        <v>0</v>
      </c>
      <c r="G148" s="70">
        <f t="shared" si="13"/>
        <v>0</v>
      </c>
      <c r="H148" s="73">
        <f t="shared" si="19"/>
        <v>0</v>
      </c>
      <c r="I148" s="127">
        <f t="shared" si="20"/>
        <v>0</v>
      </c>
      <c r="J148" s="69">
        <f t="shared" si="22"/>
        <v>0</v>
      </c>
      <c r="K148" s="69"/>
      <c r="L148" s="150"/>
      <c r="M148" s="69">
        <f t="shared" si="23"/>
        <v>0</v>
      </c>
      <c r="N148" s="150"/>
      <c r="O148" s="69">
        <f t="shared" si="24"/>
        <v>0</v>
      </c>
      <c r="P148" s="69">
        <f t="shared" si="25"/>
        <v>0</v>
      </c>
    </row>
    <row r="149" spans="2:16" ht="12.5">
      <c r="B149" s="9" t="str">
        <f t="shared" si="21"/>
        <v/>
      </c>
      <c r="C149" s="64" t="str">
        <f>IF(D93="","-",+C148+1)</f>
        <v>-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18"/>
        <v>0</v>
      </c>
      <c r="G149" s="70">
        <f t="shared" si="13"/>
        <v>0</v>
      </c>
      <c r="H149" s="73">
        <f t="shared" si="19"/>
        <v>0</v>
      </c>
      <c r="I149" s="127">
        <f t="shared" si="20"/>
        <v>0</v>
      </c>
      <c r="J149" s="69">
        <f t="shared" si="22"/>
        <v>0</v>
      </c>
      <c r="K149" s="69"/>
      <c r="L149" s="150"/>
      <c r="M149" s="69">
        <f t="shared" si="23"/>
        <v>0</v>
      </c>
      <c r="N149" s="150"/>
      <c r="O149" s="69">
        <f t="shared" si="24"/>
        <v>0</v>
      </c>
      <c r="P149" s="69">
        <f t="shared" si="25"/>
        <v>0</v>
      </c>
    </row>
    <row r="150" spans="2:16" ht="12.5">
      <c r="B150" s="9" t="str">
        <f t="shared" si="21"/>
        <v/>
      </c>
      <c r="C150" s="64" t="str">
        <f>IF(D93="","-",+C149+1)</f>
        <v>-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18"/>
        <v>0</v>
      </c>
      <c r="G150" s="70">
        <f t="shared" si="13"/>
        <v>0</v>
      </c>
      <c r="H150" s="73">
        <f t="shared" si="19"/>
        <v>0</v>
      </c>
      <c r="I150" s="127">
        <f t="shared" si="20"/>
        <v>0</v>
      </c>
      <c r="J150" s="69">
        <f t="shared" si="22"/>
        <v>0</v>
      </c>
      <c r="K150" s="69"/>
      <c r="L150" s="150"/>
      <c r="M150" s="69">
        <f t="shared" si="23"/>
        <v>0</v>
      </c>
      <c r="N150" s="150"/>
      <c r="O150" s="69">
        <f t="shared" si="24"/>
        <v>0</v>
      </c>
      <c r="P150" s="69">
        <f t="shared" si="25"/>
        <v>0</v>
      </c>
    </row>
    <row r="151" spans="2:16" ht="12.5">
      <c r="B151" s="9" t="str">
        <f t="shared" si="21"/>
        <v/>
      </c>
      <c r="C151" s="64" t="str">
        <f>IF(D93="","-",+C150+1)</f>
        <v>-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18"/>
        <v>0</v>
      </c>
      <c r="G151" s="70">
        <f t="shared" si="13"/>
        <v>0</v>
      </c>
      <c r="H151" s="73">
        <f t="shared" si="19"/>
        <v>0</v>
      </c>
      <c r="I151" s="127">
        <f t="shared" si="20"/>
        <v>0</v>
      </c>
      <c r="J151" s="69">
        <f t="shared" si="22"/>
        <v>0</v>
      </c>
      <c r="K151" s="69"/>
      <c r="L151" s="150"/>
      <c r="M151" s="69">
        <f t="shared" si="23"/>
        <v>0</v>
      </c>
      <c r="N151" s="150"/>
      <c r="O151" s="69">
        <f t="shared" si="24"/>
        <v>0</v>
      </c>
      <c r="P151" s="69">
        <f t="shared" si="25"/>
        <v>0</v>
      </c>
    </row>
    <row r="152" spans="2:16" ht="12.5">
      <c r="B152" s="9" t="str">
        <f t="shared" si="21"/>
        <v/>
      </c>
      <c r="C152" s="64" t="str">
        <f>IF(D93="","-",+C151+1)</f>
        <v>-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18"/>
        <v>0</v>
      </c>
      <c r="G152" s="70">
        <f t="shared" si="13"/>
        <v>0</v>
      </c>
      <c r="H152" s="73">
        <f t="shared" si="19"/>
        <v>0</v>
      </c>
      <c r="I152" s="127">
        <f t="shared" si="20"/>
        <v>0</v>
      </c>
      <c r="J152" s="69">
        <f t="shared" si="22"/>
        <v>0</v>
      </c>
      <c r="K152" s="69"/>
      <c r="L152" s="150"/>
      <c r="M152" s="69">
        <f t="shared" si="23"/>
        <v>0</v>
      </c>
      <c r="N152" s="150"/>
      <c r="O152" s="69">
        <f t="shared" si="24"/>
        <v>0</v>
      </c>
      <c r="P152" s="69">
        <f t="shared" si="25"/>
        <v>0</v>
      </c>
    </row>
    <row r="153" spans="2:16" ht="12.5">
      <c r="B153" s="9" t="str">
        <f t="shared" si="21"/>
        <v/>
      </c>
      <c r="C153" s="64" t="str">
        <f>IF(D93="","-",+C152+1)</f>
        <v>-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18"/>
        <v>0</v>
      </c>
      <c r="G153" s="70">
        <f t="shared" si="13"/>
        <v>0</v>
      </c>
      <c r="H153" s="73">
        <f t="shared" si="19"/>
        <v>0</v>
      </c>
      <c r="I153" s="127">
        <f t="shared" si="20"/>
        <v>0</v>
      </c>
      <c r="J153" s="69">
        <f t="shared" si="22"/>
        <v>0</v>
      </c>
      <c r="K153" s="69"/>
      <c r="L153" s="150"/>
      <c r="M153" s="69">
        <f t="shared" si="23"/>
        <v>0</v>
      </c>
      <c r="N153" s="150"/>
      <c r="O153" s="69">
        <f t="shared" si="24"/>
        <v>0</v>
      </c>
      <c r="P153" s="69">
        <f t="shared" si="25"/>
        <v>0</v>
      </c>
    </row>
    <row r="154" spans="2:16" ht="13" thickBot="1">
      <c r="B154" s="9" t="str">
        <f t="shared" si="21"/>
        <v/>
      </c>
      <c r="C154" s="74" t="str">
        <f>IF(D93="","-",+C153+1)</f>
        <v>-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18"/>
        <v>0</v>
      </c>
      <c r="G154" s="75">
        <f t="shared" si="13"/>
        <v>0</v>
      </c>
      <c r="H154" s="77">
        <f t="shared" si="19"/>
        <v>0</v>
      </c>
      <c r="I154" s="128">
        <f t="shared" si="20"/>
        <v>0</v>
      </c>
      <c r="J154" s="79">
        <f t="shared" si="22"/>
        <v>0</v>
      </c>
      <c r="K154" s="69"/>
      <c r="L154" s="151"/>
      <c r="M154" s="79">
        <f t="shared" si="23"/>
        <v>0</v>
      </c>
      <c r="N154" s="151"/>
      <c r="O154" s="79">
        <f t="shared" si="24"/>
        <v>0</v>
      </c>
      <c r="P154" s="79">
        <f t="shared" si="25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CC282-4ED4-4635-945E-7BB76BFF9D54}">
  <dimension ref="A1:P162"/>
  <sheetViews>
    <sheetView topLeftCell="F1" zoomScaleNormal="100" zoomScaleSheetLayoutView="80" workbookViewId="0">
      <selection activeCell="D17" sqref="D17:H17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452" t="str">
        <f ca="1">"SWEPCO Project "&amp;RIGHT(MID(CELL("filename",$A$1),FIND("]",CELL("filename",$A$1))+1,256),2)&amp;" of "&amp;COUNT('S.001:S.xyz - blank'!$P$3)-1</f>
        <v>SWEPCO Project 76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1033984.5877135822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1033984.5877135822</v>
      </c>
      <c r="O6" s="1"/>
      <c r="P6" s="1"/>
    </row>
    <row r="7" spans="1:16" ht="16" thickBot="1">
      <c r="C7" s="32" t="s">
        <v>48</v>
      </c>
      <c r="D7" s="24" t="s">
        <v>590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/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591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16762317.488955129</v>
      </c>
      <c r="E10" s="12" t="s">
        <v>52</v>
      </c>
      <c r="F10" s="42"/>
      <c r="G10" s="45"/>
      <c r="H10" s="45"/>
      <c r="I10" s="46">
        <f>+'SWE.WS.F.BPU.ATRR.Projected'!L19</f>
        <v>2025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2025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0.11972618179310132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43</v>
      </c>
      <c r="E13" s="47" t="s">
        <v>60</v>
      </c>
      <c r="F13" s="45"/>
      <c r="G13" s="7"/>
      <c r="H13" s="7"/>
      <c r="I13" s="51">
        <f>IF(G5="",I12,'SWE.WS.F.BPU.ATRR.Projected'!$F$80)</f>
        <v>0.11972618179310132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389821.33695244486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2025</v>
      </c>
      <c r="D17" s="65">
        <v>0</v>
      </c>
      <c r="E17" s="182">
        <f>IF(D10&gt;=100000,I$14/12*(12-D12),0)</f>
        <v>32485.11141270374</v>
      </c>
      <c r="F17" s="70">
        <f>IF(D11=C17,+D10-E17,+D17-E17)</f>
        <v>16729832.377542425</v>
      </c>
      <c r="G17" s="66">
        <f t="shared" ref="G17:G72" si="0">+I$12*((D17+F17)/2)+E17</f>
        <v>1033984.5877135822</v>
      </c>
      <c r="H17" s="53">
        <f t="shared" ref="H17:H72" si="1">+I$13*((D17+F17)/2)+E17</f>
        <v>1033984.5877135822</v>
      </c>
      <c r="I17" s="67">
        <f t="shared" ref="I17:I72" si="2">H17-G17</f>
        <v>0</v>
      </c>
      <c r="J17" s="67"/>
      <c r="K17" s="131"/>
      <c r="L17" s="68">
        <f t="shared" ref="L17:L72" si="3">IF(K17&lt;&gt;0,+G17-K17,0)</f>
        <v>0</v>
      </c>
      <c r="M17" s="131"/>
      <c r="N17" s="68">
        <f t="shared" ref="N17:N72" si="4">IF(M17&lt;&gt;0,+H17-M17,0)</f>
        <v>0</v>
      </c>
      <c r="O17" s="69">
        <f t="shared" ref="O17:O72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2026</v>
      </c>
      <c r="D18" s="70">
        <f>IF(F17+SUM(E$17:E17)=D$10,F17,D$10-SUM(E$17:E17))</f>
        <v>16729832.377542425</v>
      </c>
      <c r="E18" s="71">
        <f>IF(+I14&lt;F17,I14,D18)</f>
        <v>389821.33695244486</v>
      </c>
      <c r="F18" s="70">
        <f t="shared" ref="F18:F72" si="6">+D18-E18</f>
        <v>16340011.040589981</v>
      </c>
      <c r="G18" s="72">
        <f t="shared" si="0"/>
        <v>2369484.3794268025</v>
      </c>
      <c r="H18" s="53">
        <f t="shared" si="1"/>
        <v>2369484.3794268025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2027</v>
      </c>
      <c r="D19" s="70">
        <f>IF(F18+SUM(E$17:E18)=D$10,F18,D$10-SUM(E$17:E18))</f>
        <v>16340011.040589981</v>
      </c>
      <c r="E19" s="71">
        <f>IF(+I14&lt;F18,I14,D19)</f>
        <v>389821.33695244486</v>
      </c>
      <c r="F19" s="70">
        <f t="shared" si="6"/>
        <v>15950189.703637537</v>
      </c>
      <c r="G19" s="72">
        <f t="shared" si="0"/>
        <v>2322812.5591720045</v>
      </c>
      <c r="H19" s="53">
        <f t="shared" si="1"/>
        <v>2322812.5591720045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2028</v>
      </c>
      <c r="D20" s="70">
        <f>IF(F19+SUM(E$17:E19)=D$10,F19,D$10-SUM(E$17:E19))</f>
        <v>15950189.703637537</v>
      </c>
      <c r="E20" s="71">
        <f>IF(+I14&lt;F19,I14,D20)</f>
        <v>389821.33695244486</v>
      </c>
      <c r="F20" s="70">
        <f t="shared" si="6"/>
        <v>15560368.366685092</v>
      </c>
      <c r="G20" s="72">
        <f t="shared" si="0"/>
        <v>2276140.7389172064</v>
      </c>
      <c r="H20" s="53">
        <f t="shared" si="1"/>
        <v>2276140.7389172064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2029</v>
      </c>
      <c r="D21" s="70">
        <f>IF(F20+SUM(E$17:E20)=D$10,F20,D$10-SUM(E$17:E20))</f>
        <v>15560368.366685092</v>
      </c>
      <c r="E21" s="71">
        <f>IF(+I14&lt;F20,I14,D21)</f>
        <v>389821.33695244486</v>
      </c>
      <c r="F21" s="70">
        <f t="shared" si="6"/>
        <v>15170547.029732648</v>
      </c>
      <c r="G21" s="72">
        <f t="shared" si="0"/>
        <v>2229468.9186624084</v>
      </c>
      <c r="H21" s="53">
        <f t="shared" si="1"/>
        <v>2229468.9186624084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2030</v>
      </c>
      <c r="D22" s="70">
        <f>IF(F21+SUM(E$17:E21)=D$10,F21,D$10-SUM(E$17:E21))</f>
        <v>15170547.029732648</v>
      </c>
      <c r="E22" s="71">
        <f>IF(+I14&lt;F21,I14,D22)</f>
        <v>389821.33695244486</v>
      </c>
      <c r="F22" s="70">
        <f t="shared" si="6"/>
        <v>14780725.692780204</v>
      </c>
      <c r="G22" s="72">
        <f t="shared" si="0"/>
        <v>2182797.0984076103</v>
      </c>
      <c r="H22" s="53">
        <f t="shared" si="1"/>
        <v>2182797.0984076103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2031</v>
      </c>
      <c r="D23" s="70">
        <f>IF(F22+SUM(E$17:E22)=D$10,F22,D$10-SUM(E$17:E22))</f>
        <v>14780725.692780204</v>
      </c>
      <c r="E23" s="71">
        <f>IF(+I14&lt;F22,I14,D23)</f>
        <v>389821.33695244486</v>
      </c>
      <c r="F23" s="70">
        <f t="shared" si="6"/>
        <v>14390904.35582776</v>
      </c>
      <c r="G23" s="72">
        <f t="shared" si="0"/>
        <v>2136125.2781528123</v>
      </c>
      <c r="H23" s="53">
        <f t="shared" si="1"/>
        <v>2136125.2781528123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2032</v>
      </c>
      <c r="D24" s="70">
        <f>IF(F23+SUM(E$17:E23)=D$10,F23,D$10-SUM(E$17:E23))</f>
        <v>14390904.35582776</v>
      </c>
      <c r="E24" s="71">
        <f>IF(+I14&lt;F23,I14,D24)</f>
        <v>389821.33695244486</v>
      </c>
      <c r="F24" s="70">
        <f t="shared" si="6"/>
        <v>14001083.018875316</v>
      </c>
      <c r="G24" s="72">
        <f t="shared" si="0"/>
        <v>2089453.4578980138</v>
      </c>
      <c r="H24" s="53">
        <f t="shared" si="1"/>
        <v>2089453.4578980138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3">
      <c r="B25" s="9" t="str">
        <f t="shared" si="7"/>
        <v/>
      </c>
      <c r="C25" s="673">
        <f>IF(D11="","-",+C24+1)</f>
        <v>2033</v>
      </c>
      <c r="D25" s="70">
        <f>IF(F24+SUM(E$17:E24)=D$10,F24,D$10-SUM(E$17:E24))</f>
        <v>14001083.018875316</v>
      </c>
      <c r="E25" s="71">
        <f>IF(+I14&lt;F24,I14,D25)</f>
        <v>389821.33695244486</v>
      </c>
      <c r="F25" s="70">
        <f t="shared" si="6"/>
        <v>13611261.681922872</v>
      </c>
      <c r="G25" s="72">
        <f t="shared" si="0"/>
        <v>2042781.6376432157</v>
      </c>
      <c r="H25" s="53">
        <f t="shared" si="1"/>
        <v>2042781.6376432157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2034</v>
      </c>
      <c r="D26" s="70">
        <f>IF(F25+SUM(E$17:E25)=D$10,F25,D$10-SUM(E$17:E25))</f>
        <v>13611261.681922872</v>
      </c>
      <c r="E26" s="71">
        <f>IF(+I14&lt;F25,I14,D26)</f>
        <v>389821.33695244486</v>
      </c>
      <c r="F26" s="70">
        <f t="shared" si="6"/>
        <v>13221440.344970427</v>
      </c>
      <c r="G26" s="72">
        <f t="shared" si="0"/>
        <v>1996109.8173884177</v>
      </c>
      <c r="H26" s="53">
        <f t="shared" si="1"/>
        <v>1996109.8173884177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2035</v>
      </c>
      <c r="D27" s="70">
        <f>IF(F26+SUM(E$17:E26)=D$10,F26,D$10-SUM(E$17:E26))</f>
        <v>13221440.344970427</v>
      </c>
      <c r="E27" s="71">
        <f>IF(+I14&lt;F26,I14,D27)</f>
        <v>389821.33695244486</v>
      </c>
      <c r="F27" s="70">
        <f t="shared" si="6"/>
        <v>12831619.008017983</v>
      </c>
      <c r="G27" s="72">
        <f t="shared" si="0"/>
        <v>1949437.9971336194</v>
      </c>
      <c r="H27" s="53">
        <f t="shared" si="1"/>
        <v>1949437.9971336194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2036</v>
      </c>
      <c r="D28" s="70">
        <f>IF(F27+SUM(E$17:E27)=D$10,F27,D$10-SUM(E$17:E27))</f>
        <v>12831619.008017983</v>
      </c>
      <c r="E28" s="71">
        <f>IF(+I14&lt;F27,I14,D28)</f>
        <v>389821.33695244486</v>
      </c>
      <c r="F28" s="70">
        <f t="shared" si="6"/>
        <v>12441797.671065539</v>
      </c>
      <c r="G28" s="72">
        <f t="shared" si="0"/>
        <v>1902766.1768788213</v>
      </c>
      <c r="H28" s="53">
        <f t="shared" si="1"/>
        <v>1902766.1768788213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2037</v>
      </c>
      <c r="D29" s="70">
        <f>IF(F28+SUM(E$17:E28)=D$10,F28,D$10-SUM(E$17:E28))</f>
        <v>12441797.671065539</v>
      </c>
      <c r="E29" s="71">
        <f>IF(+I14&lt;F28,I14,D29)</f>
        <v>389821.33695244486</v>
      </c>
      <c r="F29" s="70">
        <f t="shared" si="6"/>
        <v>12051976.334113095</v>
      </c>
      <c r="G29" s="72">
        <f t="shared" si="0"/>
        <v>1856094.3566240231</v>
      </c>
      <c r="H29" s="53">
        <f t="shared" si="1"/>
        <v>1856094.3566240231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2038</v>
      </c>
      <c r="D30" s="70">
        <f>IF(F29+SUM(E$17:E29)=D$10,F29,D$10-SUM(E$17:E29))</f>
        <v>12051976.334113095</v>
      </c>
      <c r="E30" s="71">
        <f>IF(+I14&lt;F29,I14,D30)</f>
        <v>389821.33695244486</v>
      </c>
      <c r="F30" s="70">
        <f t="shared" si="6"/>
        <v>11662154.997160651</v>
      </c>
      <c r="G30" s="72">
        <f t="shared" si="0"/>
        <v>1809422.536369225</v>
      </c>
      <c r="H30" s="53">
        <f t="shared" si="1"/>
        <v>1809422.536369225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2039</v>
      </c>
      <c r="D31" s="70">
        <f>IF(F30+SUM(E$17:E30)=D$10,F30,D$10-SUM(E$17:E30))</f>
        <v>11662154.997160651</v>
      </c>
      <c r="E31" s="71">
        <f>IF(+I14&lt;F30,I14,D31)</f>
        <v>389821.33695244486</v>
      </c>
      <c r="F31" s="70">
        <f t="shared" si="6"/>
        <v>11272333.660208207</v>
      </c>
      <c r="G31" s="72">
        <f t="shared" si="0"/>
        <v>1762750.716114427</v>
      </c>
      <c r="H31" s="53">
        <f t="shared" si="1"/>
        <v>1762750.716114427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2040</v>
      </c>
      <c r="D32" s="70">
        <f>IF(F31+SUM(E$17:E31)=D$10,F31,D$10-SUM(E$17:E31))</f>
        <v>11272333.660208207</v>
      </c>
      <c r="E32" s="71">
        <f>IF(+I14&lt;F31,I14,D32)</f>
        <v>389821.33695244486</v>
      </c>
      <c r="F32" s="70">
        <f t="shared" si="6"/>
        <v>10882512.323255762</v>
      </c>
      <c r="G32" s="72">
        <f t="shared" si="0"/>
        <v>1716078.8958596287</v>
      </c>
      <c r="H32" s="53">
        <f t="shared" si="1"/>
        <v>1716078.8958596287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2041</v>
      </c>
      <c r="D33" s="70">
        <f>IF(F32+SUM(E$17:E32)=D$10,F32,D$10-SUM(E$17:E32))</f>
        <v>10882512.323255762</v>
      </c>
      <c r="E33" s="71">
        <f>IF(+I14&lt;F32,I14,D33)</f>
        <v>389821.33695244486</v>
      </c>
      <c r="F33" s="70">
        <f t="shared" si="6"/>
        <v>10492690.986303318</v>
      </c>
      <c r="G33" s="72">
        <f t="shared" si="0"/>
        <v>1669407.0756048306</v>
      </c>
      <c r="H33" s="53">
        <f t="shared" si="1"/>
        <v>1669407.0756048306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2042</v>
      </c>
      <c r="D34" s="70">
        <f>IF(F33+SUM(E$17:E33)=D$10,F33,D$10-SUM(E$17:E33))</f>
        <v>10492690.986303318</v>
      </c>
      <c r="E34" s="71">
        <f>IF(+I14&lt;F33,I14,D34)</f>
        <v>389821.33695244486</v>
      </c>
      <c r="F34" s="70">
        <f t="shared" si="6"/>
        <v>10102869.649350874</v>
      </c>
      <c r="G34" s="72">
        <f t="shared" si="0"/>
        <v>1622735.2553500326</v>
      </c>
      <c r="H34" s="53">
        <f t="shared" si="1"/>
        <v>1622735.2553500326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2043</v>
      </c>
      <c r="D35" s="70">
        <f>IF(F34+SUM(E$17:E34)=D$10,F34,D$10-SUM(E$17:E34))</f>
        <v>10102869.649350874</v>
      </c>
      <c r="E35" s="71">
        <f>IF(+I14&lt;F34,I14,D35)</f>
        <v>389821.33695244486</v>
      </c>
      <c r="F35" s="70">
        <f t="shared" si="6"/>
        <v>9713048.31239843</v>
      </c>
      <c r="G35" s="72">
        <f t="shared" si="0"/>
        <v>1576063.4350952343</v>
      </c>
      <c r="H35" s="53">
        <f t="shared" si="1"/>
        <v>1576063.4350952343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2044</v>
      </c>
      <c r="D36" s="70">
        <f>IF(F35+SUM(E$17:E35)=D$10,F35,D$10-SUM(E$17:E35))</f>
        <v>9713048.31239843</v>
      </c>
      <c r="E36" s="71">
        <f>IF(+I14&lt;F35,I14,D36)</f>
        <v>389821.33695244486</v>
      </c>
      <c r="F36" s="70">
        <f t="shared" si="6"/>
        <v>9323226.9754459858</v>
      </c>
      <c r="G36" s="72">
        <f t="shared" si="0"/>
        <v>1529391.6148404363</v>
      </c>
      <c r="H36" s="53">
        <f t="shared" si="1"/>
        <v>1529391.6148404363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2045</v>
      </c>
      <c r="D37" s="70">
        <f>IF(F36+SUM(E$17:E36)=D$10,F36,D$10-SUM(E$17:E36))</f>
        <v>9323226.9754459858</v>
      </c>
      <c r="E37" s="71">
        <f>IF(+I14&lt;F36,I14,D37)</f>
        <v>389821.33695244486</v>
      </c>
      <c r="F37" s="70">
        <f t="shared" si="6"/>
        <v>8933405.6384935416</v>
      </c>
      <c r="G37" s="72">
        <f t="shared" si="0"/>
        <v>1482719.794585638</v>
      </c>
      <c r="H37" s="53">
        <f t="shared" si="1"/>
        <v>1482719.794585638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2046</v>
      </c>
      <c r="D38" s="70">
        <f>IF(F37+SUM(E$17:E37)=D$10,F37,D$10-SUM(E$17:E37))</f>
        <v>8933405.6384935416</v>
      </c>
      <c r="E38" s="71">
        <f>IF(+I14&lt;F37,I14,D38)</f>
        <v>389821.33695244486</v>
      </c>
      <c r="F38" s="70">
        <f t="shared" si="6"/>
        <v>8543584.3015410975</v>
      </c>
      <c r="G38" s="72">
        <f t="shared" si="0"/>
        <v>1436047.9743308399</v>
      </c>
      <c r="H38" s="53">
        <f t="shared" si="1"/>
        <v>1436047.9743308399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2047</v>
      </c>
      <c r="D39" s="70">
        <f>IF(F38+SUM(E$17:E38)=D$10,F38,D$10-SUM(E$17:E38))</f>
        <v>8543584.3015410975</v>
      </c>
      <c r="E39" s="71">
        <f>IF(+I14&lt;F38,I14,D39)</f>
        <v>389821.33695244486</v>
      </c>
      <c r="F39" s="70">
        <f t="shared" si="6"/>
        <v>8153762.9645886524</v>
      </c>
      <c r="G39" s="72">
        <f t="shared" si="0"/>
        <v>1389376.1540760417</v>
      </c>
      <c r="H39" s="53">
        <f t="shared" si="1"/>
        <v>1389376.1540760417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2048</v>
      </c>
      <c r="D40" s="70">
        <f>IF(F39+SUM(E$17:E39)=D$10,F39,D$10-SUM(E$17:E39))</f>
        <v>8153762.9645886524</v>
      </c>
      <c r="E40" s="71">
        <f>IF(+I14&lt;F39,I14,D40)</f>
        <v>389821.33695244486</v>
      </c>
      <c r="F40" s="70">
        <f t="shared" si="6"/>
        <v>7763941.6276362073</v>
      </c>
      <c r="G40" s="72">
        <f t="shared" si="0"/>
        <v>1342704.3338212436</v>
      </c>
      <c r="H40" s="53">
        <f t="shared" si="1"/>
        <v>1342704.3338212436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2049</v>
      </c>
      <c r="D41" s="70">
        <f>IF(F40+SUM(E$17:E40)=D$10,F40,D$10-SUM(E$17:E40))</f>
        <v>7763941.6276362073</v>
      </c>
      <c r="E41" s="71">
        <f>IF(+I14&lt;F40,I14,D41)</f>
        <v>389821.33695244486</v>
      </c>
      <c r="F41" s="70">
        <f t="shared" si="6"/>
        <v>7374120.2906837622</v>
      </c>
      <c r="G41" s="72">
        <f t="shared" si="0"/>
        <v>1296032.5135664453</v>
      </c>
      <c r="H41" s="53">
        <f t="shared" si="1"/>
        <v>1296032.5135664453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2050</v>
      </c>
      <c r="D42" s="70">
        <f>IF(F41+SUM(E$17:E41)=D$10,F41,D$10-SUM(E$17:E41))</f>
        <v>7374120.2906837622</v>
      </c>
      <c r="E42" s="71">
        <f>IF(+I14&lt;F41,I14,D42)</f>
        <v>389821.33695244486</v>
      </c>
      <c r="F42" s="70">
        <f t="shared" si="6"/>
        <v>6984298.9537313171</v>
      </c>
      <c r="G42" s="72">
        <f t="shared" si="0"/>
        <v>1249360.693311647</v>
      </c>
      <c r="H42" s="53">
        <f t="shared" si="1"/>
        <v>1249360.693311647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2051</v>
      </c>
      <c r="D43" s="70">
        <f>IF(F42+SUM(E$17:E42)=D$10,F42,D$10-SUM(E$17:E42))</f>
        <v>6984298.9537313171</v>
      </c>
      <c r="E43" s="71">
        <f>IF(+I14&lt;F42,I14,D43)</f>
        <v>389821.33695244486</v>
      </c>
      <c r="F43" s="70">
        <f t="shared" si="6"/>
        <v>6594477.616778872</v>
      </c>
      <c r="G43" s="72">
        <f t="shared" si="0"/>
        <v>1202688.8730568488</v>
      </c>
      <c r="H43" s="53">
        <f t="shared" si="1"/>
        <v>1202688.8730568488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2052</v>
      </c>
      <c r="D44" s="70">
        <f>IF(F43+SUM(E$17:E43)=D$10,F43,D$10-SUM(E$17:E43))</f>
        <v>6594477.616778872</v>
      </c>
      <c r="E44" s="71">
        <f>IF(+I14&lt;F43,I14,D44)</f>
        <v>389821.33695244486</v>
      </c>
      <c r="F44" s="70">
        <f t="shared" si="6"/>
        <v>6204656.2798264269</v>
      </c>
      <c r="G44" s="72">
        <f t="shared" si="0"/>
        <v>1156017.0528020505</v>
      </c>
      <c r="H44" s="53">
        <f t="shared" si="1"/>
        <v>1156017.0528020505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2053</v>
      </c>
      <c r="D45" s="70">
        <f>IF(F44+SUM(E$17:E44)=D$10,F44,D$10-SUM(E$17:E44))</f>
        <v>6204656.2798264269</v>
      </c>
      <c r="E45" s="71">
        <f>IF(+I14&lt;F44,I14,D45)</f>
        <v>389821.33695244486</v>
      </c>
      <c r="F45" s="70">
        <f t="shared" si="6"/>
        <v>5814834.9428739818</v>
      </c>
      <c r="G45" s="72">
        <f t="shared" si="0"/>
        <v>1109345.2325472524</v>
      </c>
      <c r="H45" s="53">
        <f t="shared" si="1"/>
        <v>1109345.2325472524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2054</v>
      </c>
      <c r="D46" s="70">
        <f>IF(F45+SUM(E$17:E45)=D$10,F45,D$10-SUM(E$17:E45))</f>
        <v>5814834.9428739818</v>
      </c>
      <c r="E46" s="71">
        <f>IF(+I14&lt;F45,I14,D46)</f>
        <v>389821.33695244486</v>
      </c>
      <c r="F46" s="70">
        <f t="shared" si="6"/>
        <v>5425013.6059215367</v>
      </c>
      <c r="G46" s="72">
        <f t="shared" si="0"/>
        <v>1062673.4122924539</v>
      </c>
      <c r="H46" s="53">
        <f t="shared" si="1"/>
        <v>1062673.4122924539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2055</v>
      </c>
      <c r="D47" s="70">
        <f>IF(F46+SUM(E$17:E46)=D$10,F46,D$10-SUM(E$17:E46))</f>
        <v>5425013.6059215367</v>
      </c>
      <c r="E47" s="71">
        <f>IF(+I14&lt;F46,I14,D47)</f>
        <v>389821.33695244486</v>
      </c>
      <c r="F47" s="70">
        <f t="shared" si="6"/>
        <v>5035192.2689690916</v>
      </c>
      <c r="G47" s="72">
        <f t="shared" si="0"/>
        <v>1016001.5920376559</v>
      </c>
      <c r="H47" s="53">
        <f t="shared" si="1"/>
        <v>1016001.5920376559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2056</v>
      </c>
      <c r="D48" s="70">
        <f>IF(F47+SUM(E$17:E47)=D$10,F47,D$10-SUM(E$17:E47))</f>
        <v>5035192.2689690916</v>
      </c>
      <c r="E48" s="71">
        <f>IF(+I14&lt;F47,I14,D48)</f>
        <v>389821.33695244486</v>
      </c>
      <c r="F48" s="70">
        <f t="shared" si="6"/>
        <v>4645370.9320166465</v>
      </c>
      <c r="G48" s="72">
        <f t="shared" si="0"/>
        <v>969329.77178285748</v>
      </c>
      <c r="H48" s="53">
        <f t="shared" si="1"/>
        <v>969329.77178285748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2057</v>
      </c>
      <c r="D49" s="70">
        <f>IF(F48+SUM(E$17:E48)=D$10,F48,D$10-SUM(E$17:E48))</f>
        <v>4645370.9320166465</v>
      </c>
      <c r="E49" s="71">
        <f>IF(+I14&lt;F48,I14,D49)</f>
        <v>389821.33695244486</v>
      </c>
      <c r="F49" s="70">
        <f t="shared" si="6"/>
        <v>4255549.5950642014</v>
      </c>
      <c r="G49" s="72">
        <f t="shared" si="0"/>
        <v>922657.95152805932</v>
      </c>
      <c r="H49" s="53">
        <f t="shared" si="1"/>
        <v>922657.95152805932</v>
      </c>
      <c r="I49" s="67">
        <f t="shared" si="2"/>
        <v>0</v>
      </c>
      <c r="J49" s="67"/>
      <c r="K49" s="150"/>
      <c r="L49" s="69">
        <f t="shared" si="3"/>
        <v>0</v>
      </c>
      <c r="M49" s="150"/>
      <c r="N49" s="69">
        <f t="shared" si="4"/>
        <v>0</v>
      </c>
      <c r="O49" s="69">
        <f t="shared" si="5"/>
        <v>0</v>
      </c>
      <c r="P49" s="4"/>
    </row>
    <row r="50" spans="2:16" ht="12.5">
      <c r="B50" s="9" t="str">
        <f t="shared" si="7"/>
        <v/>
      </c>
      <c r="C50" s="64">
        <f>IF(D11="","-",+C49+1)</f>
        <v>2058</v>
      </c>
      <c r="D50" s="70">
        <f>IF(F49+SUM(E$17:E49)=D$10,F49,D$10-SUM(E$17:E49))</f>
        <v>4255549.5950642014</v>
      </c>
      <c r="E50" s="71">
        <f>IF(+I14&lt;F49,I14,D50)</f>
        <v>389821.33695244486</v>
      </c>
      <c r="F50" s="70">
        <f t="shared" si="6"/>
        <v>3865728.2581117563</v>
      </c>
      <c r="G50" s="72">
        <f t="shared" si="0"/>
        <v>875986.13127326104</v>
      </c>
      <c r="H50" s="53">
        <f t="shared" si="1"/>
        <v>875986.13127326104</v>
      </c>
      <c r="I50" s="67">
        <f t="shared" si="2"/>
        <v>0</v>
      </c>
      <c r="J50" s="67"/>
      <c r="K50" s="150"/>
      <c r="L50" s="69">
        <f t="shared" si="3"/>
        <v>0</v>
      </c>
      <c r="M50" s="150"/>
      <c r="N50" s="69">
        <f t="shared" si="4"/>
        <v>0</v>
      </c>
      <c r="O50" s="69">
        <f t="shared" si="5"/>
        <v>0</v>
      </c>
      <c r="P50" s="4"/>
    </row>
    <row r="51" spans="2:16" ht="12.5">
      <c r="B51" s="9" t="str">
        <f t="shared" si="7"/>
        <v/>
      </c>
      <c r="C51" s="64">
        <f>IF(D11="","-",+C50+1)</f>
        <v>2059</v>
      </c>
      <c r="D51" s="70">
        <f>IF(F50+SUM(E$17:E50)=D$10,F50,D$10-SUM(E$17:E50))</f>
        <v>3865728.2581117563</v>
      </c>
      <c r="E51" s="71">
        <f>IF(+I14&lt;F50,I14,D51)</f>
        <v>389821.33695244486</v>
      </c>
      <c r="F51" s="70">
        <f t="shared" si="6"/>
        <v>3475906.9211593112</v>
      </c>
      <c r="G51" s="72">
        <f t="shared" si="0"/>
        <v>829314.31101846276</v>
      </c>
      <c r="H51" s="53">
        <f t="shared" si="1"/>
        <v>829314.31101846276</v>
      </c>
      <c r="I51" s="67">
        <f t="shared" si="2"/>
        <v>0</v>
      </c>
      <c r="J51" s="67"/>
      <c r="K51" s="150"/>
      <c r="L51" s="69">
        <f t="shared" si="3"/>
        <v>0</v>
      </c>
      <c r="M51" s="150"/>
      <c r="N51" s="69">
        <f t="shared" si="4"/>
        <v>0</v>
      </c>
      <c r="O51" s="69">
        <f t="shared" si="5"/>
        <v>0</v>
      </c>
      <c r="P51" s="4"/>
    </row>
    <row r="52" spans="2:16" ht="12.5">
      <c r="B52" s="9" t="str">
        <f t="shared" si="7"/>
        <v/>
      </c>
      <c r="C52" s="64">
        <f>IF(D11="","-",+C51+1)</f>
        <v>2060</v>
      </c>
      <c r="D52" s="70">
        <f>IF(F51+SUM(E$17:E51)=D$10,F51,D$10-SUM(E$17:E51))</f>
        <v>3475906.9211593112</v>
      </c>
      <c r="E52" s="71">
        <f>IF(+I14&lt;F51,I14,D52)</f>
        <v>389821.33695244486</v>
      </c>
      <c r="F52" s="70">
        <f t="shared" si="6"/>
        <v>3086085.5842068661</v>
      </c>
      <c r="G52" s="72">
        <f t="shared" si="0"/>
        <v>782642.49076366448</v>
      </c>
      <c r="H52" s="53">
        <f t="shared" si="1"/>
        <v>782642.49076366448</v>
      </c>
      <c r="I52" s="67">
        <f t="shared" si="2"/>
        <v>0</v>
      </c>
      <c r="J52" s="67"/>
      <c r="K52" s="150"/>
      <c r="L52" s="69">
        <f t="shared" si="3"/>
        <v>0</v>
      </c>
      <c r="M52" s="150"/>
      <c r="N52" s="69">
        <f t="shared" si="4"/>
        <v>0</v>
      </c>
      <c r="O52" s="69">
        <f t="shared" si="5"/>
        <v>0</v>
      </c>
      <c r="P52" s="4"/>
    </row>
    <row r="53" spans="2:16" ht="12.5">
      <c r="B53" s="9" t="str">
        <f t="shared" si="7"/>
        <v/>
      </c>
      <c r="C53" s="64">
        <f>IF(D11="","-",+C52+1)</f>
        <v>2061</v>
      </c>
      <c r="D53" s="70">
        <f>IF(F52+SUM(E$17:E52)=D$10,F52,D$10-SUM(E$17:E52))</f>
        <v>3086085.5842068661</v>
      </c>
      <c r="E53" s="71">
        <f>IF(+I14&lt;F52,I14,D53)</f>
        <v>389821.33695244486</v>
      </c>
      <c r="F53" s="70">
        <f t="shared" si="6"/>
        <v>2696264.247254421</v>
      </c>
      <c r="G53" s="72">
        <f t="shared" si="0"/>
        <v>735970.67050886631</v>
      </c>
      <c r="H53" s="53">
        <f t="shared" si="1"/>
        <v>735970.67050886631</v>
      </c>
      <c r="I53" s="67">
        <f t="shared" si="2"/>
        <v>0</v>
      </c>
      <c r="J53" s="67"/>
      <c r="K53" s="150"/>
      <c r="L53" s="69">
        <f t="shared" si="3"/>
        <v>0</v>
      </c>
      <c r="M53" s="150"/>
      <c r="N53" s="69">
        <f t="shared" si="4"/>
        <v>0</v>
      </c>
      <c r="O53" s="69">
        <f t="shared" si="5"/>
        <v>0</v>
      </c>
      <c r="P53" s="4"/>
    </row>
    <row r="54" spans="2:16" ht="12.5">
      <c r="B54" s="9" t="str">
        <f t="shared" si="7"/>
        <v/>
      </c>
      <c r="C54" s="64">
        <f>IF(D11="","-",+C53+1)</f>
        <v>2062</v>
      </c>
      <c r="D54" s="70">
        <f>IF(F53+SUM(E$17:E53)=D$10,F53,D$10-SUM(E$17:E53))</f>
        <v>2696264.247254421</v>
      </c>
      <c r="E54" s="71">
        <f>IF(+I14&lt;F53,I14,D54)</f>
        <v>389821.33695244486</v>
      </c>
      <c r="F54" s="70">
        <f t="shared" si="6"/>
        <v>2306442.9103019759</v>
      </c>
      <c r="G54" s="72">
        <f t="shared" si="0"/>
        <v>689298.85025406803</v>
      </c>
      <c r="H54" s="53">
        <f t="shared" si="1"/>
        <v>689298.85025406803</v>
      </c>
      <c r="I54" s="67">
        <f t="shared" si="2"/>
        <v>0</v>
      </c>
      <c r="J54" s="67"/>
      <c r="K54" s="150"/>
      <c r="L54" s="69">
        <f t="shared" si="3"/>
        <v>0</v>
      </c>
      <c r="M54" s="150"/>
      <c r="N54" s="69">
        <f t="shared" si="4"/>
        <v>0</v>
      </c>
      <c r="O54" s="69">
        <f t="shared" si="5"/>
        <v>0</v>
      </c>
      <c r="P54" s="4"/>
    </row>
    <row r="55" spans="2:16" ht="12.5">
      <c r="B55" s="9" t="str">
        <f t="shared" si="7"/>
        <v/>
      </c>
      <c r="C55" s="64">
        <f>IF(D11="","-",+C54+1)</f>
        <v>2063</v>
      </c>
      <c r="D55" s="70">
        <f>IF(F54+SUM(E$17:E54)=D$10,F54,D$10-SUM(E$17:E54))</f>
        <v>2306442.9103019759</v>
      </c>
      <c r="E55" s="71">
        <f>IF(+I14&lt;F54,I14,D55)</f>
        <v>389821.33695244486</v>
      </c>
      <c r="F55" s="70">
        <f t="shared" si="6"/>
        <v>1916621.573349531</v>
      </c>
      <c r="G55" s="72">
        <f t="shared" si="0"/>
        <v>642627.02999926975</v>
      </c>
      <c r="H55" s="53">
        <f t="shared" si="1"/>
        <v>642627.02999926975</v>
      </c>
      <c r="I55" s="67">
        <f t="shared" si="2"/>
        <v>0</v>
      </c>
      <c r="J55" s="67"/>
      <c r="K55" s="150"/>
      <c r="L55" s="69">
        <f t="shared" si="3"/>
        <v>0</v>
      </c>
      <c r="M55" s="150"/>
      <c r="N55" s="69">
        <f t="shared" si="4"/>
        <v>0</v>
      </c>
      <c r="O55" s="69">
        <f t="shared" si="5"/>
        <v>0</v>
      </c>
      <c r="P55" s="4"/>
    </row>
    <row r="56" spans="2:16" ht="12.5">
      <c r="B56" s="9" t="str">
        <f t="shared" si="7"/>
        <v/>
      </c>
      <c r="C56" s="64">
        <f>IF(D11="","-",+C55+1)</f>
        <v>2064</v>
      </c>
      <c r="D56" s="70">
        <f>IF(F55+SUM(E$17:E55)=D$10,F55,D$10-SUM(E$17:E55))</f>
        <v>1916621.573349531</v>
      </c>
      <c r="E56" s="71">
        <f>IF(+I14&lt;F55,I14,D56)</f>
        <v>389821.33695244486</v>
      </c>
      <c r="F56" s="70">
        <f t="shared" si="6"/>
        <v>1526800.2363970862</v>
      </c>
      <c r="G56" s="72">
        <f t="shared" si="0"/>
        <v>595955.20974447159</v>
      </c>
      <c r="H56" s="53">
        <f t="shared" si="1"/>
        <v>595955.20974447159</v>
      </c>
      <c r="I56" s="67">
        <f t="shared" si="2"/>
        <v>0</v>
      </c>
      <c r="J56" s="67"/>
      <c r="K56" s="150"/>
      <c r="L56" s="69">
        <f t="shared" si="3"/>
        <v>0</v>
      </c>
      <c r="M56" s="150"/>
      <c r="N56" s="69">
        <f t="shared" si="4"/>
        <v>0</v>
      </c>
      <c r="O56" s="69">
        <f t="shared" si="5"/>
        <v>0</v>
      </c>
      <c r="P56" s="4"/>
    </row>
    <row r="57" spans="2:16" ht="12.5">
      <c r="B57" s="9" t="str">
        <f t="shared" si="7"/>
        <v/>
      </c>
      <c r="C57" s="64">
        <f>IF(D11="","-",+C56+1)</f>
        <v>2065</v>
      </c>
      <c r="D57" s="70">
        <f>IF(F56+SUM(E$17:E56)=D$10,F56,D$10-SUM(E$17:E56))</f>
        <v>1526800.2363970862</v>
      </c>
      <c r="E57" s="71">
        <f>IF(+I14&lt;F56,I14,D57)</f>
        <v>389821.33695244486</v>
      </c>
      <c r="F57" s="70">
        <f t="shared" si="6"/>
        <v>1136978.8994446413</v>
      </c>
      <c r="G57" s="72">
        <f t="shared" si="0"/>
        <v>549283.38948967331</v>
      </c>
      <c r="H57" s="53">
        <f t="shared" si="1"/>
        <v>549283.38948967331</v>
      </c>
      <c r="I57" s="67">
        <f t="shared" si="2"/>
        <v>0</v>
      </c>
      <c r="J57" s="67"/>
      <c r="K57" s="150"/>
      <c r="L57" s="69">
        <f t="shared" si="3"/>
        <v>0</v>
      </c>
      <c r="M57" s="150"/>
      <c r="N57" s="69">
        <f t="shared" si="4"/>
        <v>0</v>
      </c>
      <c r="O57" s="69">
        <f t="shared" si="5"/>
        <v>0</v>
      </c>
      <c r="P57" s="4"/>
    </row>
    <row r="58" spans="2:16" ht="12.5">
      <c r="B58" s="9" t="str">
        <f t="shared" si="7"/>
        <v/>
      </c>
      <c r="C58" s="64">
        <f>IF(D11="","-",+C57+1)</f>
        <v>2066</v>
      </c>
      <c r="D58" s="70">
        <f>IF(F57+SUM(E$17:E57)=D$10,F57,D$10-SUM(E$17:E57))</f>
        <v>1136978.8994446413</v>
      </c>
      <c r="E58" s="71">
        <f>IF(+I14&lt;F57,I14,D58)</f>
        <v>389821.33695244486</v>
      </c>
      <c r="F58" s="70">
        <f t="shared" si="6"/>
        <v>747157.56249219645</v>
      </c>
      <c r="G58" s="72">
        <f t="shared" si="0"/>
        <v>502611.56923487515</v>
      </c>
      <c r="H58" s="53">
        <f t="shared" si="1"/>
        <v>502611.56923487515</v>
      </c>
      <c r="I58" s="67">
        <f t="shared" si="2"/>
        <v>0</v>
      </c>
      <c r="J58" s="67"/>
      <c r="K58" s="150"/>
      <c r="L58" s="69">
        <f t="shared" si="3"/>
        <v>0</v>
      </c>
      <c r="M58" s="150"/>
      <c r="N58" s="69">
        <f t="shared" si="4"/>
        <v>0</v>
      </c>
      <c r="O58" s="69">
        <f t="shared" si="5"/>
        <v>0</v>
      </c>
      <c r="P58" s="4"/>
    </row>
    <row r="59" spans="2:16" ht="12.5">
      <c r="B59" s="9" t="str">
        <f t="shared" si="7"/>
        <v/>
      </c>
      <c r="C59" s="64">
        <f>IF(D11="","-",+C58+1)</f>
        <v>2067</v>
      </c>
      <c r="D59" s="70">
        <f>IF(F58+SUM(E$17:E58)=D$10,F58,D$10-SUM(E$17:E58))</f>
        <v>747157.56249219645</v>
      </c>
      <c r="E59" s="71">
        <f>IF(+I14&lt;F58,I14,D59)</f>
        <v>389821.33695244486</v>
      </c>
      <c r="F59" s="70">
        <f t="shared" si="6"/>
        <v>357336.22553975158</v>
      </c>
      <c r="G59" s="72">
        <f t="shared" si="0"/>
        <v>455939.74898007693</v>
      </c>
      <c r="H59" s="53">
        <f t="shared" si="1"/>
        <v>455939.74898007693</v>
      </c>
      <c r="I59" s="67">
        <f t="shared" si="2"/>
        <v>0</v>
      </c>
      <c r="J59" s="67"/>
      <c r="K59" s="150"/>
      <c r="L59" s="69">
        <f t="shared" si="3"/>
        <v>0</v>
      </c>
      <c r="M59" s="150"/>
      <c r="N59" s="69">
        <f t="shared" si="4"/>
        <v>0</v>
      </c>
      <c r="O59" s="69">
        <f t="shared" si="5"/>
        <v>0</v>
      </c>
      <c r="P59" s="4"/>
    </row>
    <row r="60" spans="2:16" ht="12.5">
      <c r="B60" s="9" t="str">
        <f t="shared" si="7"/>
        <v/>
      </c>
      <c r="C60" s="64">
        <f>IF(D11="","-",+C59+1)</f>
        <v>2068</v>
      </c>
      <c r="D60" s="70">
        <f>IF(F59+SUM(E$17:E59)=D$10,F59,D$10-SUM(E$17:E59))</f>
        <v>357336.22553975158</v>
      </c>
      <c r="E60" s="71">
        <f>IF(+I14&lt;F59,I14,D60)</f>
        <v>357336.22553975158</v>
      </c>
      <c r="F60" s="70">
        <f t="shared" si="6"/>
        <v>0</v>
      </c>
      <c r="G60" s="72">
        <f t="shared" si="0"/>
        <v>378727.47648986807</v>
      </c>
      <c r="H60" s="53">
        <f t="shared" si="1"/>
        <v>378727.47648986807</v>
      </c>
      <c r="I60" s="67">
        <f t="shared" si="2"/>
        <v>0</v>
      </c>
      <c r="J60" s="67"/>
      <c r="K60" s="150"/>
      <c r="L60" s="69">
        <f t="shared" si="3"/>
        <v>0</v>
      </c>
      <c r="M60" s="150"/>
      <c r="N60" s="69">
        <f t="shared" si="4"/>
        <v>0</v>
      </c>
      <c r="O60" s="69">
        <f t="shared" si="5"/>
        <v>0</v>
      </c>
      <c r="P60" s="4"/>
    </row>
    <row r="61" spans="2:16" ht="12.5">
      <c r="B61" s="9" t="str">
        <f t="shared" si="7"/>
        <v/>
      </c>
      <c r="C61" s="64">
        <f>IF(D11="","-",+C60+1)</f>
        <v>2069</v>
      </c>
      <c r="D61" s="70">
        <f>IF(F60+SUM(E$17:E60)=D$10,F60,D$10-SUM(E$17:E60))</f>
        <v>0</v>
      </c>
      <c r="E61" s="71">
        <f>IF(+I14&lt;F60,I14,D61)</f>
        <v>0</v>
      </c>
      <c r="F61" s="70">
        <f t="shared" si="6"/>
        <v>0</v>
      </c>
      <c r="G61" s="73">
        <f t="shared" si="0"/>
        <v>0</v>
      </c>
      <c r="H61" s="53">
        <f t="shared" si="1"/>
        <v>0</v>
      </c>
      <c r="I61" s="67">
        <f t="shared" si="2"/>
        <v>0</v>
      </c>
      <c r="J61" s="67"/>
      <c r="K61" s="150"/>
      <c r="L61" s="69">
        <f t="shared" si="3"/>
        <v>0</v>
      </c>
      <c r="M61" s="150"/>
      <c r="N61" s="69">
        <f t="shared" si="4"/>
        <v>0</v>
      </c>
      <c r="O61" s="69">
        <f t="shared" si="5"/>
        <v>0</v>
      </c>
      <c r="P61" s="4"/>
    </row>
    <row r="62" spans="2:16" ht="12.5">
      <c r="B62" s="9" t="str">
        <f t="shared" si="7"/>
        <v/>
      </c>
      <c r="C62" s="64">
        <f>IF(D11="","-",+C61+1)</f>
        <v>2070</v>
      </c>
      <c r="D62" s="70">
        <f>IF(F61+SUM(E$17:E61)=D$10,F61,D$10-SUM(E$17:E61))</f>
        <v>0</v>
      </c>
      <c r="E62" s="71">
        <f>IF(+I14&lt;F61,I14,D62)</f>
        <v>0</v>
      </c>
      <c r="F62" s="70">
        <f t="shared" si="6"/>
        <v>0</v>
      </c>
      <c r="G62" s="73">
        <f t="shared" si="0"/>
        <v>0</v>
      </c>
      <c r="H62" s="53">
        <f t="shared" si="1"/>
        <v>0</v>
      </c>
      <c r="I62" s="67">
        <f t="shared" si="2"/>
        <v>0</v>
      </c>
      <c r="J62" s="67"/>
      <c r="K62" s="150"/>
      <c r="L62" s="69">
        <f t="shared" si="3"/>
        <v>0</v>
      </c>
      <c r="M62" s="150"/>
      <c r="N62" s="69">
        <f t="shared" si="4"/>
        <v>0</v>
      </c>
      <c r="O62" s="69">
        <f t="shared" si="5"/>
        <v>0</v>
      </c>
      <c r="P62" s="4"/>
    </row>
    <row r="63" spans="2:16" ht="12.5">
      <c r="B63" s="9" t="str">
        <f t="shared" si="7"/>
        <v/>
      </c>
      <c r="C63" s="64">
        <f>IF(D11="","-",+C62+1)</f>
        <v>2071</v>
      </c>
      <c r="D63" s="70">
        <f>IF(F62+SUM(E$17:E62)=D$10,F62,D$10-SUM(E$17:E62))</f>
        <v>0</v>
      </c>
      <c r="E63" s="71">
        <f>IF(+I14&lt;F62,I14,D63)</f>
        <v>0</v>
      </c>
      <c r="F63" s="70">
        <f t="shared" si="6"/>
        <v>0</v>
      </c>
      <c r="G63" s="73">
        <f t="shared" si="0"/>
        <v>0</v>
      </c>
      <c r="H63" s="53">
        <f t="shared" si="1"/>
        <v>0</v>
      </c>
      <c r="I63" s="67">
        <f t="shared" si="2"/>
        <v>0</v>
      </c>
      <c r="J63" s="67"/>
      <c r="K63" s="150"/>
      <c r="L63" s="69">
        <f t="shared" si="3"/>
        <v>0</v>
      </c>
      <c r="M63" s="150"/>
      <c r="N63" s="69">
        <f t="shared" si="4"/>
        <v>0</v>
      </c>
      <c r="O63" s="69">
        <f t="shared" si="5"/>
        <v>0</v>
      </c>
      <c r="P63" s="4"/>
    </row>
    <row r="64" spans="2:16" ht="12.5">
      <c r="B64" s="9" t="str">
        <f t="shared" si="7"/>
        <v/>
      </c>
      <c r="C64" s="64">
        <f>IF(D11="","-",+C63+1)</f>
        <v>2072</v>
      </c>
      <c r="D64" s="70">
        <f>IF(F63+SUM(E$17:E63)=D$10,F63,D$10-SUM(E$17:E63))</f>
        <v>0</v>
      </c>
      <c r="E64" s="71">
        <f>IF(+I14&lt;F63,I14,D64)</f>
        <v>0</v>
      </c>
      <c r="F64" s="70">
        <f t="shared" si="6"/>
        <v>0</v>
      </c>
      <c r="G64" s="73">
        <f t="shared" si="0"/>
        <v>0</v>
      </c>
      <c r="H64" s="53">
        <f t="shared" si="1"/>
        <v>0</v>
      </c>
      <c r="I64" s="67">
        <f t="shared" si="2"/>
        <v>0</v>
      </c>
      <c r="J64" s="67"/>
      <c r="K64" s="150"/>
      <c r="L64" s="69">
        <f t="shared" si="3"/>
        <v>0</v>
      </c>
      <c r="M64" s="150"/>
      <c r="N64" s="69">
        <f t="shared" si="4"/>
        <v>0</v>
      </c>
      <c r="O64" s="69">
        <f t="shared" si="5"/>
        <v>0</v>
      </c>
      <c r="P64" s="4"/>
    </row>
    <row r="65" spans="2:16" ht="12.5">
      <c r="B65" s="9" t="str">
        <f t="shared" si="7"/>
        <v/>
      </c>
      <c r="C65" s="64">
        <f>IF(D11="","-",+C64+1)</f>
        <v>2073</v>
      </c>
      <c r="D65" s="70">
        <f>IF(F64+SUM(E$17:E64)=D$10,F64,D$10-SUM(E$17:E64))</f>
        <v>0</v>
      </c>
      <c r="E65" s="71">
        <f>IF(+I14&lt;F64,I14,D65)</f>
        <v>0</v>
      </c>
      <c r="F65" s="70">
        <f t="shared" si="6"/>
        <v>0</v>
      </c>
      <c r="G65" s="73">
        <f t="shared" si="0"/>
        <v>0</v>
      </c>
      <c r="H65" s="53">
        <f t="shared" si="1"/>
        <v>0</v>
      </c>
      <c r="I65" s="67">
        <f t="shared" si="2"/>
        <v>0</v>
      </c>
      <c r="J65" s="67"/>
      <c r="K65" s="150"/>
      <c r="L65" s="69">
        <f t="shared" si="3"/>
        <v>0</v>
      </c>
      <c r="M65" s="150"/>
      <c r="N65" s="69">
        <f t="shared" si="4"/>
        <v>0</v>
      </c>
      <c r="O65" s="69">
        <f t="shared" si="5"/>
        <v>0</v>
      </c>
      <c r="P65" s="4"/>
    </row>
    <row r="66" spans="2:16" ht="12.5">
      <c r="B66" s="9" t="str">
        <f t="shared" si="7"/>
        <v/>
      </c>
      <c r="C66" s="64">
        <f>IF(D11="","-",+C65+1)</f>
        <v>2074</v>
      </c>
      <c r="D66" s="70">
        <f>IF(F65+SUM(E$17:E65)=D$10,F65,D$10-SUM(E$17:E65))</f>
        <v>0</v>
      </c>
      <c r="E66" s="71">
        <f>IF(+I14&lt;F65,I14,D66)</f>
        <v>0</v>
      </c>
      <c r="F66" s="70">
        <f t="shared" si="6"/>
        <v>0</v>
      </c>
      <c r="G66" s="73">
        <f t="shared" si="0"/>
        <v>0</v>
      </c>
      <c r="H66" s="53">
        <f t="shared" si="1"/>
        <v>0</v>
      </c>
      <c r="I66" s="67">
        <f t="shared" si="2"/>
        <v>0</v>
      </c>
      <c r="J66" s="67"/>
      <c r="K66" s="150"/>
      <c r="L66" s="69">
        <f t="shared" si="3"/>
        <v>0</v>
      </c>
      <c r="M66" s="150"/>
      <c r="N66" s="69">
        <f t="shared" si="4"/>
        <v>0</v>
      </c>
      <c r="O66" s="69">
        <f t="shared" si="5"/>
        <v>0</v>
      </c>
      <c r="P66" s="4"/>
    </row>
    <row r="67" spans="2:16" ht="12.5">
      <c r="B67" s="9" t="str">
        <f t="shared" si="7"/>
        <v/>
      </c>
      <c r="C67" s="64">
        <f>IF(D11="","-",+C66+1)</f>
        <v>2075</v>
      </c>
      <c r="D67" s="70">
        <f>IF(F66+SUM(E$17:E66)=D$10,F66,D$10-SUM(E$17:E66))</f>
        <v>0</v>
      </c>
      <c r="E67" s="71">
        <f>IF(+I14&lt;F66,I14,D67)</f>
        <v>0</v>
      </c>
      <c r="F67" s="70">
        <f t="shared" si="6"/>
        <v>0</v>
      </c>
      <c r="G67" s="73">
        <f t="shared" si="0"/>
        <v>0</v>
      </c>
      <c r="H67" s="53">
        <f t="shared" si="1"/>
        <v>0</v>
      </c>
      <c r="I67" s="67">
        <f t="shared" si="2"/>
        <v>0</v>
      </c>
      <c r="J67" s="67"/>
      <c r="K67" s="150"/>
      <c r="L67" s="69">
        <f t="shared" si="3"/>
        <v>0</v>
      </c>
      <c r="M67" s="150"/>
      <c r="N67" s="69">
        <f t="shared" si="4"/>
        <v>0</v>
      </c>
      <c r="O67" s="69">
        <f t="shared" si="5"/>
        <v>0</v>
      </c>
      <c r="P67" s="4"/>
    </row>
    <row r="68" spans="2:16" ht="12.5">
      <c r="B68" s="9" t="str">
        <f t="shared" si="7"/>
        <v/>
      </c>
      <c r="C68" s="64">
        <f>IF(D11="","-",+C67+1)</f>
        <v>2076</v>
      </c>
      <c r="D68" s="70">
        <f>IF(F67+SUM(E$17:E67)=D$10,F67,D$10-SUM(E$17:E67))</f>
        <v>0</v>
      </c>
      <c r="E68" s="71">
        <f>IF(+I14&lt;F67,I14,D68)</f>
        <v>0</v>
      </c>
      <c r="F68" s="70">
        <f t="shared" si="6"/>
        <v>0</v>
      </c>
      <c r="G68" s="73">
        <f t="shared" si="0"/>
        <v>0</v>
      </c>
      <c r="H68" s="53">
        <f t="shared" si="1"/>
        <v>0</v>
      </c>
      <c r="I68" s="67">
        <f t="shared" si="2"/>
        <v>0</v>
      </c>
      <c r="J68" s="67"/>
      <c r="K68" s="150"/>
      <c r="L68" s="69">
        <f t="shared" si="3"/>
        <v>0</v>
      </c>
      <c r="M68" s="150"/>
      <c r="N68" s="69">
        <f t="shared" si="4"/>
        <v>0</v>
      </c>
      <c r="O68" s="69">
        <f t="shared" si="5"/>
        <v>0</v>
      </c>
      <c r="P68" s="4"/>
    </row>
    <row r="69" spans="2:16" ht="12.5">
      <c r="B69" s="9" t="str">
        <f t="shared" si="7"/>
        <v/>
      </c>
      <c r="C69" s="64">
        <f>IF(D11="","-",+C68+1)</f>
        <v>2077</v>
      </c>
      <c r="D69" s="70">
        <f>IF(F68+SUM(E$17:E68)=D$10,F68,D$10-SUM(E$17:E68))</f>
        <v>0</v>
      </c>
      <c r="E69" s="71">
        <f>IF(+I14&lt;F68,I14,D69)</f>
        <v>0</v>
      </c>
      <c r="F69" s="70">
        <f t="shared" si="6"/>
        <v>0</v>
      </c>
      <c r="G69" s="73">
        <f t="shared" si="0"/>
        <v>0</v>
      </c>
      <c r="H69" s="53">
        <f t="shared" si="1"/>
        <v>0</v>
      </c>
      <c r="I69" s="67">
        <f t="shared" si="2"/>
        <v>0</v>
      </c>
      <c r="J69" s="67"/>
      <c r="K69" s="150"/>
      <c r="L69" s="69">
        <f t="shared" si="3"/>
        <v>0</v>
      </c>
      <c r="M69" s="150"/>
      <c r="N69" s="69">
        <f t="shared" si="4"/>
        <v>0</v>
      </c>
      <c r="O69" s="69">
        <f t="shared" si="5"/>
        <v>0</v>
      </c>
      <c r="P69" s="4"/>
    </row>
    <row r="70" spans="2:16" ht="12.5">
      <c r="B70" s="9" t="str">
        <f t="shared" si="7"/>
        <v/>
      </c>
      <c r="C70" s="64">
        <f>IF(D11="","-",+C69+1)</f>
        <v>2078</v>
      </c>
      <c r="D70" s="70">
        <f>IF(F69+SUM(E$17:E69)=D$10,F69,D$10-SUM(E$17:E69))</f>
        <v>0</v>
      </c>
      <c r="E70" s="71">
        <f>IF(+I14&lt;F69,I14,D70)</f>
        <v>0</v>
      </c>
      <c r="F70" s="70">
        <f t="shared" si="6"/>
        <v>0</v>
      </c>
      <c r="G70" s="73">
        <f t="shared" si="0"/>
        <v>0</v>
      </c>
      <c r="H70" s="53">
        <f t="shared" si="1"/>
        <v>0</v>
      </c>
      <c r="I70" s="67">
        <f t="shared" si="2"/>
        <v>0</v>
      </c>
      <c r="J70" s="67"/>
      <c r="K70" s="150"/>
      <c r="L70" s="69">
        <f t="shared" si="3"/>
        <v>0</v>
      </c>
      <c r="M70" s="150"/>
      <c r="N70" s="69">
        <f t="shared" si="4"/>
        <v>0</v>
      </c>
      <c r="O70" s="69">
        <f t="shared" si="5"/>
        <v>0</v>
      </c>
      <c r="P70" s="4"/>
    </row>
    <row r="71" spans="2:16" ht="12.5">
      <c r="B71" s="9" t="str">
        <f t="shared" si="7"/>
        <v/>
      </c>
      <c r="C71" s="64">
        <f>IF(D11="","-",+C70+1)</f>
        <v>2079</v>
      </c>
      <c r="D71" s="70">
        <f>IF(F70+SUM(E$17:E70)=D$10,F70,D$10-SUM(E$17:E70))</f>
        <v>0</v>
      </c>
      <c r="E71" s="71">
        <f>IF(+I14&lt;F70,I14,D71)</f>
        <v>0</v>
      </c>
      <c r="F71" s="70">
        <f t="shared" si="6"/>
        <v>0</v>
      </c>
      <c r="G71" s="73">
        <f t="shared" si="0"/>
        <v>0</v>
      </c>
      <c r="H71" s="53">
        <f t="shared" si="1"/>
        <v>0</v>
      </c>
      <c r="I71" s="67">
        <f t="shared" si="2"/>
        <v>0</v>
      </c>
      <c r="J71" s="67"/>
      <c r="K71" s="150"/>
      <c r="L71" s="69">
        <f t="shared" si="3"/>
        <v>0</v>
      </c>
      <c r="M71" s="150"/>
      <c r="N71" s="69">
        <f t="shared" si="4"/>
        <v>0</v>
      </c>
      <c r="O71" s="69">
        <f t="shared" si="5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2080</v>
      </c>
      <c r="D72" s="75">
        <f>IF(F71+SUM(E$17:E71)=D$10,F71,D$10-SUM(E$17:E71))</f>
        <v>0</v>
      </c>
      <c r="E72" s="76">
        <f>IF(+I14&lt;F71,I14,D72)</f>
        <v>0</v>
      </c>
      <c r="F72" s="75">
        <f t="shared" si="6"/>
        <v>0</v>
      </c>
      <c r="G72" s="77">
        <f t="shared" si="0"/>
        <v>0</v>
      </c>
      <c r="H72" s="35">
        <f t="shared" si="1"/>
        <v>0</v>
      </c>
      <c r="I72" s="78">
        <f t="shared" si="2"/>
        <v>0</v>
      </c>
      <c r="J72" s="67"/>
      <c r="K72" s="151"/>
      <c r="L72" s="79">
        <f t="shared" si="3"/>
        <v>0</v>
      </c>
      <c r="M72" s="151"/>
      <c r="N72" s="79">
        <f t="shared" si="4"/>
        <v>0</v>
      </c>
      <c r="O72" s="79">
        <f t="shared" si="5"/>
        <v>0</v>
      </c>
      <c r="P72" s="4"/>
    </row>
    <row r="73" spans="2:16" ht="12.5">
      <c r="C73" s="65" t="s">
        <v>78</v>
      </c>
      <c r="D73" s="22"/>
      <c r="E73" s="22">
        <f>SUM(E17:E72)</f>
        <v>16762317.488955129</v>
      </c>
      <c r="F73" s="22"/>
      <c r="G73" s="22">
        <f>SUM(G17:G72)</f>
        <v>60746618.760747939</v>
      </c>
      <c r="H73" s="22">
        <f>SUM(H17:H72)</f>
        <v>60746618.760747939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76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Shreveport - Wallace Lake 138 kV Rebuild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>
        <f>D8</f>
        <v>0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TP2020102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</row>
    <row r="93" spans="1:16" ht="12.5">
      <c r="C93" s="47" t="s">
        <v>54</v>
      </c>
      <c r="D93" s="106" t="str">
        <f>IF(D11=I10,"",D11)</f>
        <v/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 t="str">
        <f>IF(D11=I10,"",D12)</f>
        <v/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 t="str">
        <f>IF(D93= "","-",D93)</f>
        <v>-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54" si="8">+(F99+D99)/2</f>
        <v>0</v>
      </c>
      <c r="H99" s="125">
        <f>+J94*G99+E99</f>
        <v>0</v>
      </c>
      <c r="I99" s="126">
        <f>+J95*G99+E99</f>
        <v>0</v>
      </c>
      <c r="J99" s="69">
        <f t="shared" ref="J99:J130" si="9">+I99-H99</f>
        <v>0</v>
      </c>
      <c r="K99" s="69"/>
      <c r="L99" s="149"/>
      <c r="M99" s="68">
        <f t="shared" ref="M99:M130" si="10">IF(L99&lt;&gt;0,+H99-L99,0)</f>
        <v>0</v>
      </c>
      <c r="N99" s="149"/>
      <c r="O99" s="68">
        <f t="shared" ref="O99:O130" si="11">IF(N99&lt;&gt;0,+I99-N99,0)</f>
        <v>0</v>
      </c>
      <c r="P99" s="68">
        <f t="shared" ref="P99:P130" si="12">+O99-M99</f>
        <v>0</v>
      </c>
    </row>
    <row r="100" spans="1:16" ht="12.5">
      <c r="B100" s="9" t="str">
        <f>IF(D100=F99,"","IU")</f>
        <v/>
      </c>
      <c r="C100" s="64" t="str">
        <f>IF(D93="","-",+C99+1)</f>
        <v>-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54" si="13">+D100-E100</f>
        <v>0</v>
      </c>
      <c r="G100" s="70">
        <f t="shared" si="8"/>
        <v>0</v>
      </c>
      <c r="H100" s="73">
        <f t="shared" ref="H100:H154" si="14">+J$94*G100+E100</f>
        <v>0</v>
      </c>
      <c r="I100" s="127">
        <f t="shared" ref="I100:I154" si="15">+J$95*G100+E100</f>
        <v>0</v>
      </c>
      <c r="J100" s="69">
        <f t="shared" si="9"/>
        <v>0</v>
      </c>
      <c r="K100" s="69"/>
      <c r="L100" s="150"/>
      <c r="M100" s="69">
        <f t="shared" si="10"/>
        <v>0</v>
      </c>
      <c r="N100" s="150"/>
      <c r="O100" s="69">
        <f t="shared" si="11"/>
        <v>0</v>
      </c>
      <c r="P100" s="69">
        <f t="shared" si="12"/>
        <v>0</v>
      </c>
    </row>
    <row r="101" spans="1:16" ht="12.5">
      <c r="B101" s="9" t="str">
        <f t="shared" ref="B101:B154" si="16">IF(D101=F100,"","IU")</f>
        <v/>
      </c>
      <c r="C101" s="64" t="str">
        <f>IF(D93="","-",+C100+1)</f>
        <v>-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13"/>
        <v>0</v>
      </c>
      <c r="G101" s="70">
        <f t="shared" si="8"/>
        <v>0</v>
      </c>
      <c r="H101" s="73">
        <f t="shared" si="14"/>
        <v>0</v>
      </c>
      <c r="I101" s="127">
        <f t="shared" si="15"/>
        <v>0</v>
      </c>
      <c r="J101" s="69">
        <f t="shared" si="9"/>
        <v>0</v>
      </c>
      <c r="K101" s="69"/>
      <c r="L101" s="150"/>
      <c r="M101" s="69">
        <f t="shared" si="10"/>
        <v>0</v>
      </c>
      <c r="N101" s="150"/>
      <c r="O101" s="69">
        <f t="shared" si="11"/>
        <v>0</v>
      </c>
      <c r="P101" s="69">
        <f t="shared" si="12"/>
        <v>0</v>
      </c>
    </row>
    <row r="102" spans="1:16" ht="12.5">
      <c r="B102" s="9" t="str">
        <f t="shared" si="16"/>
        <v/>
      </c>
      <c r="C102" s="64" t="str">
        <f>IF(D93="","-",+C101+1)</f>
        <v>-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13"/>
        <v>0</v>
      </c>
      <c r="G102" s="70">
        <f t="shared" si="8"/>
        <v>0</v>
      </c>
      <c r="H102" s="73">
        <f t="shared" si="14"/>
        <v>0</v>
      </c>
      <c r="I102" s="127">
        <f t="shared" si="15"/>
        <v>0</v>
      </c>
      <c r="J102" s="69">
        <f t="shared" si="9"/>
        <v>0</v>
      </c>
      <c r="K102" s="69"/>
      <c r="L102" s="150"/>
      <c r="M102" s="69">
        <f t="shared" si="10"/>
        <v>0</v>
      </c>
      <c r="N102" s="150"/>
      <c r="O102" s="69">
        <f t="shared" si="11"/>
        <v>0</v>
      </c>
      <c r="P102" s="69">
        <f t="shared" si="12"/>
        <v>0</v>
      </c>
    </row>
    <row r="103" spans="1:16" ht="12.5">
      <c r="B103" s="9" t="str">
        <f t="shared" si="16"/>
        <v/>
      </c>
      <c r="C103" s="64" t="str">
        <f>IF(D93="","-",+C102+1)</f>
        <v>-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13"/>
        <v>0</v>
      </c>
      <c r="G103" s="70">
        <f t="shared" si="8"/>
        <v>0</v>
      </c>
      <c r="H103" s="73">
        <f t="shared" si="14"/>
        <v>0</v>
      </c>
      <c r="I103" s="127">
        <f t="shared" si="15"/>
        <v>0</v>
      </c>
      <c r="J103" s="69">
        <f t="shared" si="9"/>
        <v>0</v>
      </c>
      <c r="K103" s="69"/>
      <c r="L103" s="150"/>
      <c r="M103" s="69">
        <f t="shared" si="10"/>
        <v>0</v>
      </c>
      <c r="N103" s="150"/>
      <c r="O103" s="69">
        <f t="shared" si="11"/>
        <v>0</v>
      </c>
      <c r="P103" s="69">
        <f t="shared" si="12"/>
        <v>0</v>
      </c>
    </row>
    <row r="104" spans="1:16" ht="12.5">
      <c r="B104" s="9" t="str">
        <f t="shared" si="16"/>
        <v/>
      </c>
      <c r="C104" s="64" t="str">
        <f>IF(D93="","-",+C103+1)</f>
        <v>-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13"/>
        <v>0</v>
      </c>
      <c r="G104" s="70">
        <f t="shared" si="8"/>
        <v>0</v>
      </c>
      <c r="H104" s="73">
        <f t="shared" si="14"/>
        <v>0</v>
      </c>
      <c r="I104" s="127">
        <f t="shared" si="15"/>
        <v>0</v>
      </c>
      <c r="J104" s="69">
        <f t="shared" si="9"/>
        <v>0</v>
      </c>
      <c r="K104" s="69"/>
      <c r="L104" s="150"/>
      <c r="M104" s="69">
        <f t="shared" si="10"/>
        <v>0</v>
      </c>
      <c r="N104" s="150"/>
      <c r="O104" s="69">
        <f t="shared" si="11"/>
        <v>0</v>
      </c>
      <c r="P104" s="69">
        <f t="shared" si="12"/>
        <v>0</v>
      </c>
    </row>
    <row r="105" spans="1:16" ht="12.5">
      <c r="B105" s="9" t="str">
        <f t="shared" si="16"/>
        <v/>
      </c>
      <c r="C105" s="64" t="str">
        <f>IF(D93="","-",+C104+1)</f>
        <v>-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13"/>
        <v>0</v>
      </c>
      <c r="G105" s="70">
        <f t="shared" si="8"/>
        <v>0</v>
      </c>
      <c r="H105" s="73">
        <f t="shared" si="14"/>
        <v>0</v>
      </c>
      <c r="I105" s="127">
        <f t="shared" si="15"/>
        <v>0</v>
      </c>
      <c r="J105" s="69">
        <f t="shared" si="9"/>
        <v>0</v>
      </c>
      <c r="K105" s="69"/>
      <c r="L105" s="150"/>
      <c r="M105" s="69">
        <f t="shared" si="10"/>
        <v>0</v>
      </c>
      <c r="N105" s="150"/>
      <c r="O105" s="69">
        <f t="shared" si="11"/>
        <v>0</v>
      </c>
      <c r="P105" s="69">
        <f t="shared" si="12"/>
        <v>0</v>
      </c>
    </row>
    <row r="106" spans="1:16" ht="12.5">
      <c r="B106" s="9" t="str">
        <f t="shared" si="16"/>
        <v/>
      </c>
      <c r="C106" s="64" t="str">
        <f>IF(D93="","-",+C105+1)</f>
        <v>-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13"/>
        <v>0</v>
      </c>
      <c r="G106" s="70">
        <f t="shared" si="8"/>
        <v>0</v>
      </c>
      <c r="H106" s="73">
        <f t="shared" si="14"/>
        <v>0</v>
      </c>
      <c r="I106" s="127">
        <f t="shared" si="15"/>
        <v>0</v>
      </c>
      <c r="J106" s="69">
        <f t="shared" si="9"/>
        <v>0</v>
      </c>
      <c r="K106" s="69"/>
      <c r="L106" s="150"/>
      <c r="M106" s="69">
        <f t="shared" si="10"/>
        <v>0</v>
      </c>
      <c r="N106" s="150"/>
      <c r="O106" s="69">
        <f t="shared" si="11"/>
        <v>0</v>
      </c>
      <c r="P106" s="69">
        <f t="shared" si="12"/>
        <v>0</v>
      </c>
    </row>
    <row r="107" spans="1:16" ht="12.5">
      <c r="B107" s="9" t="str">
        <f t="shared" si="16"/>
        <v/>
      </c>
      <c r="C107" s="64" t="str">
        <f>IF(D93="","-",+C106+1)</f>
        <v>-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13"/>
        <v>0</v>
      </c>
      <c r="G107" s="70">
        <f t="shared" si="8"/>
        <v>0</v>
      </c>
      <c r="H107" s="73">
        <f t="shared" si="14"/>
        <v>0</v>
      </c>
      <c r="I107" s="127">
        <f t="shared" si="15"/>
        <v>0</v>
      </c>
      <c r="J107" s="69">
        <f t="shared" si="9"/>
        <v>0</v>
      </c>
      <c r="K107" s="69"/>
      <c r="L107" s="150"/>
      <c r="M107" s="69">
        <f t="shared" si="10"/>
        <v>0</v>
      </c>
      <c r="N107" s="150"/>
      <c r="O107" s="69">
        <f t="shared" si="11"/>
        <v>0</v>
      </c>
      <c r="P107" s="69">
        <f t="shared" si="12"/>
        <v>0</v>
      </c>
    </row>
    <row r="108" spans="1:16" ht="12.5">
      <c r="B108" s="9" t="str">
        <f t="shared" si="16"/>
        <v/>
      </c>
      <c r="C108" s="64" t="str">
        <f>IF(D93="","-",+C107+1)</f>
        <v>-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13"/>
        <v>0</v>
      </c>
      <c r="G108" s="70">
        <f t="shared" si="8"/>
        <v>0</v>
      </c>
      <c r="H108" s="73">
        <f t="shared" si="14"/>
        <v>0</v>
      </c>
      <c r="I108" s="127">
        <f t="shared" si="15"/>
        <v>0</v>
      </c>
      <c r="J108" s="69">
        <f t="shared" si="9"/>
        <v>0</v>
      </c>
      <c r="K108" s="69"/>
      <c r="L108" s="150"/>
      <c r="M108" s="69">
        <f t="shared" si="10"/>
        <v>0</v>
      </c>
      <c r="N108" s="150"/>
      <c r="O108" s="69">
        <f t="shared" si="11"/>
        <v>0</v>
      </c>
      <c r="P108" s="69">
        <f t="shared" si="12"/>
        <v>0</v>
      </c>
    </row>
    <row r="109" spans="1:16" ht="12.5">
      <c r="B109" s="9" t="str">
        <f t="shared" si="16"/>
        <v/>
      </c>
      <c r="C109" s="64" t="str">
        <f>IF(D93="","-",+C108+1)</f>
        <v>-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13"/>
        <v>0</v>
      </c>
      <c r="G109" s="70">
        <f t="shared" si="8"/>
        <v>0</v>
      </c>
      <c r="H109" s="73">
        <f t="shared" si="14"/>
        <v>0</v>
      </c>
      <c r="I109" s="127">
        <f t="shared" si="15"/>
        <v>0</v>
      </c>
      <c r="J109" s="69">
        <f t="shared" si="9"/>
        <v>0</v>
      </c>
      <c r="K109" s="69"/>
      <c r="L109" s="150"/>
      <c r="M109" s="69">
        <f t="shared" si="10"/>
        <v>0</v>
      </c>
      <c r="N109" s="150"/>
      <c r="O109" s="69">
        <f t="shared" si="11"/>
        <v>0</v>
      </c>
      <c r="P109" s="69">
        <f t="shared" si="12"/>
        <v>0</v>
      </c>
    </row>
    <row r="110" spans="1:16" ht="12.5">
      <c r="B110" s="9" t="str">
        <f t="shared" si="16"/>
        <v/>
      </c>
      <c r="C110" s="64" t="str">
        <f>IF(D93="","-",+C109+1)</f>
        <v>-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13"/>
        <v>0</v>
      </c>
      <c r="G110" s="70">
        <f t="shared" si="8"/>
        <v>0</v>
      </c>
      <c r="H110" s="73">
        <f t="shared" si="14"/>
        <v>0</v>
      </c>
      <c r="I110" s="127">
        <f t="shared" si="15"/>
        <v>0</v>
      </c>
      <c r="J110" s="69">
        <f t="shared" si="9"/>
        <v>0</v>
      </c>
      <c r="K110" s="69"/>
      <c r="L110" s="150"/>
      <c r="M110" s="69">
        <f t="shared" si="10"/>
        <v>0</v>
      </c>
      <c r="N110" s="150"/>
      <c r="O110" s="69">
        <f t="shared" si="11"/>
        <v>0</v>
      </c>
      <c r="P110" s="69">
        <f t="shared" si="12"/>
        <v>0</v>
      </c>
    </row>
    <row r="111" spans="1:16" ht="12.5">
      <c r="B111" s="9" t="str">
        <f t="shared" si="16"/>
        <v/>
      </c>
      <c r="C111" s="64" t="str">
        <f>IF(D93="","-",+C110+1)</f>
        <v>-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13"/>
        <v>0</v>
      </c>
      <c r="G111" s="70">
        <f t="shared" si="8"/>
        <v>0</v>
      </c>
      <c r="H111" s="73">
        <f t="shared" si="14"/>
        <v>0</v>
      </c>
      <c r="I111" s="127">
        <f t="shared" si="15"/>
        <v>0</v>
      </c>
      <c r="J111" s="69">
        <f t="shared" si="9"/>
        <v>0</v>
      </c>
      <c r="K111" s="69"/>
      <c r="L111" s="150"/>
      <c r="M111" s="69">
        <f t="shared" si="10"/>
        <v>0</v>
      </c>
      <c r="N111" s="150"/>
      <c r="O111" s="69">
        <f t="shared" si="11"/>
        <v>0</v>
      </c>
      <c r="P111" s="69">
        <f t="shared" si="12"/>
        <v>0</v>
      </c>
    </row>
    <row r="112" spans="1:16" ht="12.5">
      <c r="B112" s="9" t="str">
        <f t="shared" si="16"/>
        <v/>
      </c>
      <c r="C112" s="64" t="str">
        <f>IF(D93="","-",+C111+1)</f>
        <v>-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13"/>
        <v>0</v>
      </c>
      <c r="G112" s="70">
        <f t="shared" si="8"/>
        <v>0</v>
      </c>
      <c r="H112" s="73">
        <f t="shared" si="14"/>
        <v>0</v>
      </c>
      <c r="I112" s="127">
        <f t="shared" si="15"/>
        <v>0</v>
      </c>
      <c r="J112" s="69">
        <f t="shared" si="9"/>
        <v>0</v>
      </c>
      <c r="K112" s="69"/>
      <c r="L112" s="150"/>
      <c r="M112" s="69">
        <f t="shared" si="10"/>
        <v>0</v>
      </c>
      <c r="N112" s="150"/>
      <c r="O112" s="69">
        <f t="shared" si="11"/>
        <v>0</v>
      </c>
      <c r="P112" s="69">
        <f t="shared" si="12"/>
        <v>0</v>
      </c>
    </row>
    <row r="113" spans="2:16" ht="12.5">
      <c r="B113" s="9" t="str">
        <f t="shared" si="16"/>
        <v/>
      </c>
      <c r="C113" s="64" t="str">
        <f>IF(D93="","-",+C112+1)</f>
        <v>-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13"/>
        <v>0</v>
      </c>
      <c r="G113" s="70">
        <f t="shared" si="8"/>
        <v>0</v>
      </c>
      <c r="H113" s="73">
        <f t="shared" si="14"/>
        <v>0</v>
      </c>
      <c r="I113" s="127">
        <f t="shared" si="15"/>
        <v>0</v>
      </c>
      <c r="J113" s="69">
        <f t="shared" si="9"/>
        <v>0</v>
      </c>
      <c r="K113" s="69"/>
      <c r="L113" s="150"/>
      <c r="M113" s="69">
        <f t="shared" si="10"/>
        <v>0</v>
      </c>
      <c r="N113" s="150"/>
      <c r="O113" s="69">
        <f t="shared" si="11"/>
        <v>0</v>
      </c>
      <c r="P113" s="69">
        <f t="shared" si="12"/>
        <v>0</v>
      </c>
    </row>
    <row r="114" spans="2:16" ht="12.5">
      <c r="B114" s="9" t="str">
        <f t="shared" si="16"/>
        <v/>
      </c>
      <c r="C114" s="64" t="str">
        <f>IF(D93="","-",+C113+1)</f>
        <v>-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13"/>
        <v>0</v>
      </c>
      <c r="G114" s="70">
        <f t="shared" si="8"/>
        <v>0</v>
      </c>
      <c r="H114" s="73">
        <f t="shared" si="14"/>
        <v>0</v>
      </c>
      <c r="I114" s="127">
        <f t="shared" si="15"/>
        <v>0</v>
      </c>
      <c r="J114" s="69">
        <f t="shared" si="9"/>
        <v>0</v>
      </c>
      <c r="K114" s="69"/>
      <c r="L114" s="150"/>
      <c r="M114" s="69">
        <f t="shared" si="10"/>
        <v>0</v>
      </c>
      <c r="N114" s="150"/>
      <c r="O114" s="69">
        <f t="shared" si="11"/>
        <v>0</v>
      </c>
      <c r="P114" s="69">
        <f t="shared" si="12"/>
        <v>0</v>
      </c>
    </row>
    <row r="115" spans="2:16" ht="12.5">
      <c r="B115" s="9" t="str">
        <f t="shared" si="16"/>
        <v/>
      </c>
      <c r="C115" s="64" t="str">
        <f>IF(D93="","-",+C114+1)</f>
        <v>-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13"/>
        <v>0</v>
      </c>
      <c r="G115" s="70">
        <f t="shared" si="8"/>
        <v>0</v>
      </c>
      <c r="H115" s="73">
        <f t="shared" si="14"/>
        <v>0</v>
      </c>
      <c r="I115" s="127">
        <f t="shared" si="15"/>
        <v>0</v>
      </c>
      <c r="J115" s="69">
        <f t="shared" si="9"/>
        <v>0</v>
      </c>
      <c r="K115" s="69"/>
      <c r="L115" s="150"/>
      <c r="M115" s="69">
        <f t="shared" si="10"/>
        <v>0</v>
      </c>
      <c r="N115" s="150"/>
      <c r="O115" s="69">
        <f t="shared" si="11"/>
        <v>0</v>
      </c>
      <c r="P115" s="69">
        <f t="shared" si="12"/>
        <v>0</v>
      </c>
    </row>
    <row r="116" spans="2:16" ht="12.5">
      <c r="B116" s="9" t="str">
        <f t="shared" si="16"/>
        <v/>
      </c>
      <c r="C116" s="64" t="str">
        <f>IF(D93="","-",+C115+1)</f>
        <v>-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13"/>
        <v>0</v>
      </c>
      <c r="G116" s="70">
        <f t="shared" si="8"/>
        <v>0</v>
      </c>
      <c r="H116" s="73">
        <f t="shared" si="14"/>
        <v>0</v>
      </c>
      <c r="I116" s="127">
        <f t="shared" si="15"/>
        <v>0</v>
      </c>
      <c r="J116" s="69">
        <f t="shared" si="9"/>
        <v>0</v>
      </c>
      <c r="K116" s="69"/>
      <c r="L116" s="150"/>
      <c r="M116" s="69">
        <f t="shared" si="10"/>
        <v>0</v>
      </c>
      <c r="N116" s="150"/>
      <c r="O116" s="69">
        <f t="shared" si="11"/>
        <v>0</v>
      </c>
      <c r="P116" s="69">
        <f t="shared" si="12"/>
        <v>0</v>
      </c>
    </row>
    <row r="117" spans="2:16" ht="12.5">
      <c r="B117" s="9" t="str">
        <f t="shared" si="16"/>
        <v/>
      </c>
      <c r="C117" s="64" t="str">
        <f>IF(D93="","-",+C116+1)</f>
        <v>-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13"/>
        <v>0</v>
      </c>
      <c r="G117" s="70">
        <f t="shared" si="8"/>
        <v>0</v>
      </c>
      <c r="H117" s="73">
        <f t="shared" si="14"/>
        <v>0</v>
      </c>
      <c r="I117" s="127">
        <f t="shared" si="15"/>
        <v>0</v>
      </c>
      <c r="J117" s="69">
        <f t="shared" si="9"/>
        <v>0</v>
      </c>
      <c r="K117" s="69"/>
      <c r="L117" s="150"/>
      <c r="M117" s="69">
        <f t="shared" si="10"/>
        <v>0</v>
      </c>
      <c r="N117" s="150"/>
      <c r="O117" s="69">
        <f t="shared" si="11"/>
        <v>0</v>
      </c>
      <c r="P117" s="69">
        <f t="shared" si="12"/>
        <v>0</v>
      </c>
    </row>
    <row r="118" spans="2:16" ht="12.5">
      <c r="B118" s="9" t="str">
        <f t="shared" si="16"/>
        <v/>
      </c>
      <c r="C118" s="64" t="str">
        <f>IF(D93="","-",+C117+1)</f>
        <v>-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13"/>
        <v>0</v>
      </c>
      <c r="G118" s="70">
        <f t="shared" si="8"/>
        <v>0</v>
      </c>
      <c r="H118" s="73">
        <f t="shared" si="14"/>
        <v>0</v>
      </c>
      <c r="I118" s="127">
        <f t="shared" si="15"/>
        <v>0</v>
      </c>
      <c r="J118" s="69">
        <f t="shared" si="9"/>
        <v>0</v>
      </c>
      <c r="K118" s="69"/>
      <c r="L118" s="150"/>
      <c r="M118" s="69">
        <f t="shared" si="10"/>
        <v>0</v>
      </c>
      <c r="N118" s="150"/>
      <c r="O118" s="69">
        <f t="shared" si="11"/>
        <v>0</v>
      </c>
      <c r="P118" s="69">
        <f t="shared" si="12"/>
        <v>0</v>
      </c>
    </row>
    <row r="119" spans="2:16" ht="12.5">
      <c r="B119" s="9" t="str">
        <f t="shared" si="16"/>
        <v/>
      </c>
      <c r="C119" s="64" t="str">
        <f>IF(D93="","-",+C118+1)</f>
        <v>-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13"/>
        <v>0</v>
      </c>
      <c r="G119" s="70">
        <f t="shared" si="8"/>
        <v>0</v>
      </c>
      <c r="H119" s="73">
        <f t="shared" si="14"/>
        <v>0</v>
      </c>
      <c r="I119" s="127">
        <f t="shared" si="15"/>
        <v>0</v>
      </c>
      <c r="J119" s="69">
        <f t="shared" si="9"/>
        <v>0</v>
      </c>
      <c r="K119" s="69"/>
      <c r="L119" s="150"/>
      <c r="M119" s="69">
        <f t="shared" si="10"/>
        <v>0</v>
      </c>
      <c r="N119" s="150"/>
      <c r="O119" s="69">
        <f t="shared" si="11"/>
        <v>0</v>
      </c>
      <c r="P119" s="69">
        <f t="shared" si="12"/>
        <v>0</v>
      </c>
    </row>
    <row r="120" spans="2:16" ht="12.5">
      <c r="B120" s="9" t="str">
        <f t="shared" si="16"/>
        <v/>
      </c>
      <c r="C120" s="64" t="str">
        <f>IF(D93="","-",+C119+1)</f>
        <v>-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13"/>
        <v>0</v>
      </c>
      <c r="G120" s="70">
        <f t="shared" si="8"/>
        <v>0</v>
      </c>
      <c r="H120" s="73">
        <f t="shared" si="14"/>
        <v>0</v>
      </c>
      <c r="I120" s="127">
        <f t="shared" si="15"/>
        <v>0</v>
      </c>
      <c r="J120" s="69">
        <f t="shared" si="9"/>
        <v>0</v>
      </c>
      <c r="K120" s="69"/>
      <c r="L120" s="150"/>
      <c r="M120" s="69">
        <f t="shared" si="10"/>
        <v>0</v>
      </c>
      <c r="N120" s="150"/>
      <c r="O120" s="69">
        <f t="shared" si="11"/>
        <v>0</v>
      </c>
      <c r="P120" s="69">
        <f t="shared" si="12"/>
        <v>0</v>
      </c>
    </row>
    <row r="121" spans="2:16" ht="12.5">
      <c r="B121" s="9" t="str">
        <f t="shared" si="16"/>
        <v/>
      </c>
      <c r="C121" s="64" t="str">
        <f>IF(D93="","-",+C120+1)</f>
        <v>-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13"/>
        <v>0</v>
      </c>
      <c r="G121" s="70">
        <f t="shared" si="8"/>
        <v>0</v>
      </c>
      <c r="H121" s="73">
        <f t="shared" si="14"/>
        <v>0</v>
      </c>
      <c r="I121" s="127">
        <f t="shared" si="15"/>
        <v>0</v>
      </c>
      <c r="J121" s="69">
        <f t="shared" si="9"/>
        <v>0</v>
      </c>
      <c r="K121" s="69"/>
      <c r="L121" s="150"/>
      <c r="M121" s="69">
        <f t="shared" si="10"/>
        <v>0</v>
      </c>
      <c r="N121" s="150"/>
      <c r="O121" s="69">
        <f t="shared" si="11"/>
        <v>0</v>
      </c>
      <c r="P121" s="69">
        <f t="shared" si="12"/>
        <v>0</v>
      </c>
    </row>
    <row r="122" spans="2:16" ht="12.5">
      <c r="B122" s="9" t="str">
        <f t="shared" si="16"/>
        <v/>
      </c>
      <c r="C122" s="64" t="str">
        <f>IF(D93="","-",+C121+1)</f>
        <v>-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13"/>
        <v>0</v>
      </c>
      <c r="G122" s="70">
        <f t="shared" si="8"/>
        <v>0</v>
      </c>
      <c r="H122" s="73">
        <f t="shared" si="14"/>
        <v>0</v>
      </c>
      <c r="I122" s="127">
        <f t="shared" si="15"/>
        <v>0</v>
      </c>
      <c r="J122" s="69">
        <f t="shared" si="9"/>
        <v>0</v>
      </c>
      <c r="K122" s="69"/>
      <c r="L122" s="150"/>
      <c r="M122" s="69">
        <f t="shared" si="10"/>
        <v>0</v>
      </c>
      <c r="N122" s="150"/>
      <c r="O122" s="69">
        <f t="shared" si="11"/>
        <v>0</v>
      </c>
      <c r="P122" s="69">
        <f t="shared" si="12"/>
        <v>0</v>
      </c>
    </row>
    <row r="123" spans="2:16" ht="12.5">
      <c r="B123" s="9" t="str">
        <f t="shared" si="16"/>
        <v/>
      </c>
      <c r="C123" s="64" t="str">
        <f>IF(D93="","-",+C122+1)</f>
        <v>-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13"/>
        <v>0</v>
      </c>
      <c r="G123" s="70">
        <f t="shared" si="8"/>
        <v>0</v>
      </c>
      <c r="H123" s="73">
        <f t="shared" si="14"/>
        <v>0</v>
      </c>
      <c r="I123" s="127">
        <f t="shared" si="15"/>
        <v>0</v>
      </c>
      <c r="J123" s="69">
        <f t="shared" si="9"/>
        <v>0</v>
      </c>
      <c r="K123" s="69"/>
      <c r="L123" s="150"/>
      <c r="M123" s="69">
        <f t="shared" si="10"/>
        <v>0</v>
      </c>
      <c r="N123" s="150"/>
      <c r="O123" s="69">
        <f t="shared" si="11"/>
        <v>0</v>
      </c>
      <c r="P123" s="69">
        <f t="shared" si="12"/>
        <v>0</v>
      </c>
    </row>
    <row r="124" spans="2:16" ht="12.5">
      <c r="B124" s="9" t="str">
        <f t="shared" si="16"/>
        <v/>
      </c>
      <c r="C124" s="64" t="str">
        <f>IF(D93="","-",+C123+1)</f>
        <v>-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13"/>
        <v>0</v>
      </c>
      <c r="G124" s="70">
        <f t="shared" si="8"/>
        <v>0</v>
      </c>
      <c r="H124" s="73">
        <f t="shared" si="14"/>
        <v>0</v>
      </c>
      <c r="I124" s="127">
        <f t="shared" si="15"/>
        <v>0</v>
      </c>
      <c r="J124" s="69">
        <f t="shared" si="9"/>
        <v>0</v>
      </c>
      <c r="K124" s="69"/>
      <c r="L124" s="150"/>
      <c r="M124" s="69">
        <f t="shared" si="10"/>
        <v>0</v>
      </c>
      <c r="N124" s="150"/>
      <c r="O124" s="69">
        <f t="shared" si="11"/>
        <v>0</v>
      </c>
      <c r="P124" s="69">
        <f t="shared" si="12"/>
        <v>0</v>
      </c>
    </row>
    <row r="125" spans="2:16" ht="12.5">
      <c r="B125" s="9" t="str">
        <f t="shared" si="16"/>
        <v/>
      </c>
      <c r="C125" s="64" t="str">
        <f>IF(D93="","-",+C124+1)</f>
        <v>-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13"/>
        <v>0</v>
      </c>
      <c r="G125" s="70">
        <f t="shared" si="8"/>
        <v>0</v>
      </c>
      <c r="H125" s="73">
        <f t="shared" si="14"/>
        <v>0</v>
      </c>
      <c r="I125" s="127">
        <f t="shared" si="15"/>
        <v>0</v>
      </c>
      <c r="J125" s="69">
        <f t="shared" si="9"/>
        <v>0</v>
      </c>
      <c r="K125" s="69"/>
      <c r="L125" s="150"/>
      <c r="M125" s="69">
        <f t="shared" si="10"/>
        <v>0</v>
      </c>
      <c r="N125" s="150"/>
      <c r="O125" s="69">
        <f t="shared" si="11"/>
        <v>0</v>
      </c>
      <c r="P125" s="69">
        <f t="shared" si="12"/>
        <v>0</v>
      </c>
    </row>
    <row r="126" spans="2:16" ht="12.5">
      <c r="B126" s="9" t="str">
        <f t="shared" si="16"/>
        <v/>
      </c>
      <c r="C126" s="64" t="str">
        <f>IF(D93="","-",+C125+1)</f>
        <v>-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13"/>
        <v>0</v>
      </c>
      <c r="G126" s="70">
        <f t="shared" si="8"/>
        <v>0</v>
      </c>
      <c r="H126" s="73">
        <f t="shared" si="14"/>
        <v>0</v>
      </c>
      <c r="I126" s="127">
        <f t="shared" si="15"/>
        <v>0</v>
      </c>
      <c r="J126" s="69">
        <f t="shared" si="9"/>
        <v>0</v>
      </c>
      <c r="K126" s="69"/>
      <c r="L126" s="150"/>
      <c r="M126" s="69">
        <f t="shared" si="10"/>
        <v>0</v>
      </c>
      <c r="N126" s="150"/>
      <c r="O126" s="69">
        <f t="shared" si="11"/>
        <v>0</v>
      </c>
      <c r="P126" s="69">
        <f t="shared" si="12"/>
        <v>0</v>
      </c>
    </row>
    <row r="127" spans="2:16" ht="12.5">
      <c r="B127" s="9" t="str">
        <f t="shared" si="16"/>
        <v/>
      </c>
      <c r="C127" s="64" t="str">
        <f>IF(D93="","-",+C126+1)</f>
        <v>-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13"/>
        <v>0</v>
      </c>
      <c r="G127" s="70">
        <f t="shared" si="8"/>
        <v>0</v>
      </c>
      <c r="H127" s="73">
        <f t="shared" si="14"/>
        <v>0</v>
      </c>
      <c r="I127" s="127">
        <f t="shared" si="15"/>
        <v>0</v>
      </c>
      <c r="J127" s="69">
        <f t="shared" si="9"/>
        <v>0</v>
      </c>
      <c r="K127" s="69"/>
      <c r="L127" s="150"/>
      <c r="M127" s="69">
        <f t="shared" si="10"/>
        <v>0</v>
      </c>
      <c r="N127" s="150"/>
      <c r="O127" s="69">
        <f t="shared" si="11"/>
        <v>0</v>
      </c>
      <c r="P127" s="69">
        <f t="shared" si="12"/>
        <v>0</v>
      </c>
    </row>
    <row r="128" spans="2:16" ht="12.5">
      <c r="B128" s="9" t="str">
        <f t="shared" si="16"/>
        <v/>
      </c>
      <c r="C128" s="64" t="str">
        <f>IF(D93="","-",+C127+1)</f>
        <v>-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13"/>
        <v>0</v>
      </c>
      <c r="G128" s="70">
        <f t="shared" si="8"/>
        <v>0</v>
      </c>
      <c r="H128" s="73">
        <f t="shared" si="14"/>
        <v>0</v>
      </c>
      <c r="I128" s="127">
        <f t="shared" si="15"/>
        <v>0</v>
      </c>
      <c r="J128" s="69">
        <f t="shared" si="9"/>
        <v>0</v>
      </c>
      <c r="K128" s="69"/>
      <c r="L128" s="150"/>
      <c r="M128" s="69">
        <f t="shared" si="10"/>
        <v>0</v>
      </c>
      <c r="N128" s="150"/>
      <c r="O128" s="69">
        <f t="shared" si="11"/>
        <v>0</v>
      </c>
      <c r="P128" s="69">
        <f t="shared" si="12"/>
        <v>0</v>
      </c>
    </row>
    <row r="129" spans="2:16" ht="12.5">
      <c r="B129" s="9" t="str">
        <f t="shared" si="16"/>
        <v/>
      </c>
      <c r="C129" s="64" t="str">
        <f>IF(D93="","-",+C128+1)</f>
        <v>-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13"/>
        <v>0</v>
      </c>
      <c r="G129" s="70">
        <f t="shared" si="8"/>
        <v>0</v>
      </c>
      <c r="H129" s="73">
        <f t="shared" si="14"/>
        <v>0</v>
      </c>
      <c r="I129" s="127">
        <f t="shared" si="15"/>
        <v>0</v>
      </c>
      <c r="J129" s="69">
        <f t="shared" si="9"/>
        <v>0</v>
      </c>
      <c r="K129" s="69"/>
      <c r="L129" s="150"/>
      <c r="M129" s="69">
        <f t="shared" si="10"/>
        <v>0</v>
      </c>
      <c r="N129" s="150"/>
      <c r="O129" s="69">
        <f t="shared" si="11"/>
        <v>0</v>
      </c>
      <c r="P129" s="69">
        <f t="shared" si="12"/>
        <v>0</v>
      </c>
    </row>
    <row r="130" spans="2:16" ht="12.5">
      <c r="B130" s="9" t="str">
        <f t="shared" si="16"/>
        <v/>
      </c>
      <c r="C130" s="64" t="str">
        <f>IF(D93="","-",+C129+1)</f>
        <v>-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13"/>
        <v>0</v>
      </c>
      <c r="G130" s="70">
        <f t="shared" si="8"/>
        <v>0</v>
      </c>
      <c r="H130" s="73">
        <f t="shared" si="14"/>
        <v>0</v>
      </c>
      <c r="I130" s="127">
        <f t="shared" si="15"/>
        <v>0</v>
      </c>
      <c r="J130" s="69">
        <f t="shared" si="9"/>
        <v>0</v>
      </c>
      <c r="K130" s="69"/>
      <c r="L130" s="150"/>
      <c r="M130" s="69">
        <f t="shared" si="10"/>
        <v>0</v>
      </c>
      <c r="N130" s="150"/>
      <c r="O130" s="69">
        <f t="shared" si="11"/>
        <v>0</v>
      </c>
      <c r="P130" s="69">
        <f t="shared" si="12"/>
        <v>0</v>
      </c>
    </row>
    <row r="131" spans="2:16" ht="12.5">
      <c r="B131" s="9" t="str">
        <f t="shared" si="16"/>
        <v/>
      </c>
      <c r="C131" s="64" t="str">
        <f>IF(D93="","-",+C130+1)</f>
        <v>-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si="13"/>
        <v>0</v>
      </c>
      <c r="G131" s="70">
        <f t="shared" si="8"/>
        <v>0</v>
      </c>
      <c r="H131" s="73">
        <f t="shared" si="14"/>
        <v>0</v>
      </c>
      <c r="I131" s="127">
        <f t="shared" si="15"/>
        <v>0</v>
      </c>
      <c r="J131" s="69">
        <f t="shared" ref="J131:J154" si="17">+I541-H541</f>
        <v>0</v>
      </c>
      <c r="K131" s="69"/>
      <c r="L131" s="150"/>
      <c r="M131" s="69">
        <f t="shared" ref="M131:M154" si="18">IF(L541&lt;&gt;0,+H541-L541,0)</f>
        <v>0</v>
      </c>
      <c r="N131" s="150"/>
      <c r="O131" s="69">
        <f t="shared" ref="O131:O154" si="19">IF(N541&lt;&gt;0,+I541-N541,0)</f>
        <v>0</v>
      </c>
      <c r="P131" s="69">
        <f t="shared" ref="P131:P154" si="20">+O541-M541</f>
        <v>0</v>
      </c>
    </row>
    <row r="132" spans="2:16" ht="12.5">
      <c r="B132" s="9" t="str">
        <f t="shared" si="16"/>
        <v/>
      </c>
      <c r="C132" s="64" t="str">
        <f>IF(D93="","-",+C131+1)</f>
        <v>-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13"/>
        <v>0</v>
      </c>
      <c r="G132" s="70">
        <f t="shared" si="8"/>
        <v>0</v>
      </c>
      <c r="H132" s="73">
        <f t="shared" si="14"/>
        <v>0</v>
      </c>
      <c r="I132" s="127">
        <f t="shared" si="15"/>
        <v>0</v>
      </c>
      <c r="J132" s="69">
        <f t="shared" si="17"/>
        <v>0</v>
      </c>
      <c r="K132" s="69"/>
      <c r="L132" s="150"/>
      <c r="M132" s="69">
        <f t="shared" si="18"/>
        <v>0</v>
      </c>
      <c r="N132" s="150"/>
      <c r="O132" s="69">
        <f t="shared" si="19"/>
        <v>0</v>
      </c>
      <c r="P132" s="69">
        <f t="shared" si="20"/>
        <v>0</v>
      </c>
    </row>
    <row r="133" spans="2:16" ht="12.5">
      <c r="B133" s="9" t="str">
        <f t="shared" si="16"/>
        <v/>
      </c>
      <c r="C133" s="64" t="str">
        <f>IF(D93="","-",+C132+1)</f>
        <v>-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13"/>
        <v>0</v>
      </c>
      <c r="G133" s="70">
        <f t="shared" si="8"/>
        <v>0</v>
      </c>
      <c r="H133" s="73">
        <f t="shared" si="14"/>
        <v>0</v>
      </c>
      <c r="I133" s="127">
        <f t="shared" si="15"/>
        <v>0</v>
      </c>
      <c r="J133" s="69">
        <f t="shared" si="17"/>
        <v>0</v>
      </c>
      <c r="K133" s="69"/>
      <c r="L133" s="150"/>
      <c r="M133" s="69">
        <f t="shared" si="18"/>
        <v>0</v>
      </c>
      <c r="N133" s="150"/>
      <c r="O133" s="69">
        <f t="shared" si="19"/>
        <v>0</v>
      </c>
      <c r="P133" s="69">
        <f t="shared" si="20"/>
        <v>0</v>
      </c>
    </row>
    <row r="134" spans="2:16" ht="12.5">
      <c r="B134" s="9" t="str">
        <f t="shared" si="16"/>
        <v/>
      </c>
      <c r="C134" s="64" t="str">
        <f>IF(D93="","-",+C133+1)</f>
        <v>-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13"/>
        <v>0</v>
      </c>
      <c r="G134" s="70">
        <f t="shared" si="8"/>
        <v>0</v>
      </c>
      <c r="H134" s="73">
        <f t="shared" si="14"/>
        <v>0</v>
      </c>
      <c r="I134" s="127">
        <f t="shared" si="15"/>
        <v>0</v>
      </c>
      <c r="J134" s="69">
        <f t="shared" si="17"/>
        <v>0</v>
      </c>
      <c r="K134" s="69"/>
      <c r="L134" s="150"/>
      <c r="M134" s="69">
        <f t="shared" si="18"/>
        <v>0</v>
      </c>
      <c r="N134" s="150"/>
      <c r="O134" s="69">
        <f t="shared" si="19"/>
        <v>0</v>
      </c>
      <c r="P134" s="69">
        <f t="shared" si="20"/>
        <v>0</v>
      </c>
    </row>
    <row r="135" spans="2:16" ht="12.5">
      <c r="B135" s="9" t="str">
        <f t="shared" si="16"/>
        <v/>
      </c>
      <c r="C135" s="64" t="str">
        <f>IF(D93="","-",+C134+1)</f>
        <v>-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13"/>
        <v>0</v>
      </c>
      <c r="G135" s="70">
        <f t="shared" si="8"/>
        <v>0</v>
      </c>
      <c r="H135" s="73">
        <f t="shared" si="14"/>
        <v>0</v>
      </c>
      <c r="I135" s="127">
        <f t="shared" si="15"/>
        <v>0</v>
      </c>
      <c r="J135" s="69">
        <f t="shared" si="17"/>
        <v>0</v>
      </c>
      <c r="K135" s="69"/>
      <c r="L135" s="150"/>
      <c r="M135" s="69">
        <f t="shared" si="18"/>
        <v>0</v>
      </c>
      <c r="N135" s="150"/>
      <c r="O135" s="69">
        <f t="shared" si="19"/>
        <v>0</v>
      </c>
      <c r="P135" s="69">
        <f t="shared" si="20"/>
        <v>0</v>
      </c>
    </row>
    <row r="136" spans="2:16" ht="12.5">
      <c r="B136" s="9" t="str">
        <f t="shared" si="16"/>
        <v/>
      </c>
      <c r="C136" s="64" t="str">
        <f>IF(D93="","-",+C135+1)</f>
        <v>-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13"/>
        <v>0</v>
      </c>
      <c r="G136" s="70">
        <f t="shared" si="8"/>
        <v>0</v>
      </c>
      <c r="H136" s="73">
        <f t="shared" si="14"/>
        <v>0</v>
      </c>
      <c r="I136" s="127">
        <f t="shared" si="15"/>
        <v>0</v>
      </c>
      <c r="J136" s="69">
        <f t="shared" si="17"/>
        <v>0</v>
      </c>
      <c r="K136" s="69"/>
      <c r="L136" s="150"/>
      <c r="M136" s="69">
        <f t="shared" si="18"/>
        <v>0</v>
      </c>
      <c r="N136" s="150"/>
      <c r="O136" s="69">
        <f t="shared" si="19"/>
        <v>0</v>
      </c>
      <c r="P136" s="69">
        <f t="shared" si="20"/>
        <v>0</v>
      </c>
    </row>
    <row r="137" spans="2:16" ht="12.5">
      <c r="B137" s="9" t="str">
        <f t="shared" si="16"/>
        <v/>
      </c>
      <c r="C137" s="64" t="str">
        <f>IF(D93="","-",+C136+1)</f>
        <v>-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13"/>
        <v>0</v>
      </c>
      <c r="G137" s="70">
        <f t="shared" si="8"/>
        <v>0</v>
      </c>
      <c r="H137" s="73">
        <f t="shared" si="14"/>
        <v>0</v>
      </c>
      <c r="I137" s="127">
        <f t="shared" si="15"/>
        <v>0</v>
      </c>
      <c r="J137" s="69">
        <f t="shared" si="17"/>
        <v>0</v>
      </c>
      <c r="K137" s="69"/>
      <c r="L137" s="150"/>
      <c r="M137" s="69">
        <f t="shared" si="18"/>
        <v>0</v>
      </c>
      <c r="N137" s="150"/>
      <c r="O137" s="69">
        <f t="shared" si="19"/>
        <v>0</v>
      </c>
      <c r="P137" s="69">
        <f t="shared" si="20"/>
        <v>0</v>
      </c>
    </row>
    <row r="138" spans="2:16" ht="12.5">
      <c r="B138" s="9" t="str">
        <f t="shared" si="16"/>
        <v/>
      </c>
      <c r="C138" s="64" t="str">
        <f>IF(D93="","-",+C137+1)</f>
        <v>-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13"/>
        <v>0</v>
      </c>
      <c r="G138" s="70">
        <f t="shared" si="8"/>
        <v>0</v>
      </c>
      <c r="H138" s="73">
        <f t="shared" si="14"/>
        <v>0</v>
      </c>
      <c r="I138" s="127">
        <f t="shared" si="15"/>
        <v>0</v>
      </c>
      <c r="J138" s="69">
        <f t="shared" si="17"/>
        <v>0</v>
      </c>
      <c r="K138" s="69"/>
      <c r="L138" s="150"/>
      <c r="M138" s="69">
        <f t="shared" si="18"/>
        <v>0</v>
      </c>
      <c r="N138" s="150"/>
      <c r="O138" s="69">
        <f t="shared" si="19"/>
        <v>0</v>
      </c>
      <c r="P138" s="69">
        <f t="shared" si="20"/>
        <v>0</v>
      </c>
    </row>
    <row r="139" spans="2:16" ht="12.5">
      <c r="B139" s="9" t="str">
        <f t="shared" si="16"/>
        <v/>
      </c>
      <c r="C139" s="64" t="str">
        <f>IF(D93="","-",+C138+1)</f>
        <v>-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13"/>
        <v>0</v>
      </c>
      <c r="G139" s="70">
        <f t="shared" si="8"/>
        <v>0</v>
      </c>
      <c r="H139" s="73">
        <f t="shared" si="14"/>
        <v>0</v>
      </c>
      <c r="I139" s="127">
        <f t="shared" si="15"/>
        <v>0</v>
      </c>
      <c r="J139" s="69">
        <f t="shared" si="17"/>
        <v>0</v>
      </c>
      <c r="K139" s="69"/>
      <c r="L139" s="150"/>
      <c r="M139" s="69">
        <f t="shared" si="18"/>
        <v>0</v>
      </c>
      <c r="N139" s="150"/>
      <c r="O139" s="69">
        <f t="shared" si="19"/>
        <v>0</v>
      </c>
      <c r="P139" s="69">
        <f t="shared" si="20"/>
        <v>0</v>
      </c>
    </row>
    <row r="140" spans="2:16" ht="12.5">
      <c r="B140" s="9" t="str">
        <f t="shared" si="16"/>
        <v/>
      </c>
      <c r="C140" s="64" t="str">
        <f>IF(D93="","-",+C139+1)</f>
        <v>-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13"/>
        <v>0</v>
      </c>
      <c r="G140" s="70">
        <f t="shared" si="8"/>
        <v>0</v>
      </c>
      <c r="H140" s="73">
        <f t="shared" si="14"/>
        <v>0</v>
      </c>
      <c r="I140" s="127">
        <f t="shared" si="15"/>
        <v>0</v>
      </c>
      <c r="J140" s="69">
        <f t="shared" si="17"/>
        <v>0</v>
      </c>
      <c r="K140" s="69"/>
      <c r="L140" s="150"/>
      <c r="M140" s="69">
        <f t="shared" si="18"/>
        <v>0</v>
      </c>
      <c r="N140" s="150"/>
      <c r="O140" s="69">
        <f t="shared" si="19"/>
        <v>0</v>
      </c>
      <c r="P140" s="69">
        <f t="shared" si="20"/>
        <v>0</v>
      </c>
    </row>
    <row r="141" spans="2:16" ht="12.5">
      <c r="B141" s="9" t="str">
        <f t="shared" si="16"/>
        <v/>
      </c>
      <c r="C141" s="64" t="str">
        <f>IF(D93="","-",+C140+1)</f>
        <v>-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13"/>
        <v>0</v>
      </c>
      <c r="G141" s="70">
        <f t="shared" si="8"/>
        <v>0</v>
      </c>
      <c r="H141" s="73">
        <f t="shared" si="14"/>
        <v>0</v>
      </c>
      <c r="I141" s="127">
        <f t="shared" si="15"/>
        <v>0</v>
      </c>
      <c r="J141" s="69">
        <f t="shared" si="17"/>
        <v>0</v>
      </c>
      <c r="K141" s="69"/>
      <c r="L141" s="150"/>
      <c r="M141" s="69">
        <f t="shared" si="18"/>
        <v>0</v>
      </c>
      <c r="N141" s="150"/>
      <c r="O141" s="69">
        <f t="shared" si="19"/>
        <v>0</v>
      </c>
      <c r="P141" s="69">
        <f t="shared" si="20"/>
        <v>0</v>
      </c>
    </row>
    <row r="142" spans="2:16" ht="12.5">
      <c r="B142" s="9" t="str">
        <f t="shared" si="16"/>
        <v/>
      </c>
      <c r="C142" s="64" t="str">
        <f>IF(D93="","-",+C141+1)</f>
        <v>-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13"/>
        <v>0</v>
      </c>
      <c r="G142" s="70">
        <f t="shared" si="8"/>
        <v>0</v>
      </c>
      <c r="H142" s="73">
        <f t="shared" si="14"/>
        <v>0</v>
      </c>
      <c r="I142" s="127">
        <f t="shared" si="15"/>
        <v>0</v>
      </c>
      <c r="J142" s="69">
        <f t="shared" si="17"/>
        <v>0</v>
      </c>
      <c r="K142" s="69"/>
      <c r="L142" s="150"/>
      <c r="M142" s="69">
        <f t="shared" si="18"/>
        <v>0</v>
      </c>
      <c r="N142" s="150"/>
      <c r="O142" s="69">
        <f t="shared" si="19"/>
        <v>0</v>
      </c>
      <c r="P142" s="69">
        <f t="shared" si="20"/>
        <v>0</v>
      </c>
    </row>
    <row r="143" spans="2:16" ht="12.5">
      <c r="B143" s="9" t="str">
        <f t="shared" si="16"/>
        <v/>
      </c>
      <c r="C143" s="64" t="str">
        <f>IF(D93="","-",+C142+1)</f>
        <v>-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13"/>
        <v>0</v>
      </c>
      <c r="G143" s="70">
        <f t="shared" si="8"/>
        <v>0</v>
      </c>
      <c r="H143" s="73">
        <f t="shared" si="14"/>
        <v>0</v>
      </c>
      <c r="I143" s="127">
        <f t="shared" si="15"/>
        <v>0</v>
      </c>
      <c r="J143" s="69">
        <f t="shared" si="17"/>
        <v>0</v>
      </c>
      <c r="K143" s="69"/>
      <c r="L143" s="150"/>
      <c r="M143" s="69">
        <f t="shared" si="18"/>
        <v>0</v>
      </c>
      <c r="N143" s="150"/>
      <c r="O143" s="69">
        <f t="shared" si="19"/>
        <v>0</v>
      </c>
      <c r="P143" s="69">
        <f t="shared" si="20"/>
        <v>0</v>
      </c>
    </row>
    <row r="144" spans="2:16" ht="12.5">
      <c r="B144" s="9" t="str">
        <f t="shared" si="16"/>
        <v/>
      </c>
      <c r="C144" s="64" t="str">
        <f>IF(D93="","-",+C143+1)</f>
        <v>-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13"/>
        <v>0</v>
      </c>
      <c r="G144" s="70">
        <f t="shared" si="8"/>
        <v>0</v>
      </c>
      <c r="H144" s="73">
        <f t="shared" si="14"/>
        <v>0</v>
      </c>
      <c r="I144" s="127">
        <f t="shared" si="15"/>
        <v>0</v>
      </c>
      <c r="J144" s="69">
        <f t="shared" si="17"/>
        <v>0</v>
      </c>
      <c r="K144" s="69"/>
      <c r="L144" s="150"/>
      <c r="M144" s="69">
        <f t="shared" si="18"/>
        <v>0</v>
      </c>
      <c r="N144" s="150"/>
      <c r="O144" s="69">
        <f t="shared" si="19"/>
        <v>0</v>
      </c>
      <c r="P144" s="69">
        <f t="shared" si="20"/>
        <v>0</v>
      </c>
    </row>
    <row r="145" spans="2:16" ht="12.5">
      <c r="B145" s="9" t="str">
        <f t="shared" si="16"/>
        <v/>
      </c>
      <c r="C145" s="64" t="str">
        <f>IF(D93="","-",+C144+1)</f>
        <v>-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13"/>
        <v>0</v>
      </c>
      <c r="G145" s="70">
        <f t="shared" si="8"/>
        <v>0</v>
      </c>
      <c r="H145" s="73">
        <f t="shared" si="14"/>
        <v>0</v>
      </c>
      <c r="I145" s="127">
        <f t="shared" si="15"/>
        <v>0</v>
      </c>
      <c r="J145" s="69">
        <f t="shared" si="17"/>
        <v>0</v>
      </c>
      <c r="K145" s="69"/>
      <c r="L145" s="150"/>
      <c r="M145" s="69">
        <f t="shared" si="18"/>
        <v>0</v>
      </c>
      <c r="N145" s="150"/>
      <c r="O145" s="69">
        <f t="shared" si="19"/>
        <v>0</v>
      </c>
      <c r="P145" s="69">
        <f t="shared" si="20"/>
        <v>0</v>
      </c>
    </row>
    <row r="146" spans="2:16" ht="12.5">
      <c r="B146" s="9" t="str">
        <f t="shared" si="16"/>
        <v/>
      </c>
      <c r="C146" s="64" t="str">
        <f>IF(D93="","-",+C145+1)</f>
        <v>-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13"/>
        <v>0</v>
      </c>
      <c r="G146" s="70">
        <f t="shared" si="8"/>
        <v>0</v>
      </c>
      <c r="H146" s="73">
        <f t="shared" si="14"/>
        <v>0</v>
      </c>
      <c r="I146" s="127">
        <f t="shared" si="15"/>
        <v>0</v>
      </c>
      <c r="J146" s="69">
        <f t="shared" si="17"/>
        <v>0</v>
      </c>
      <c r="K146" s="69"/>
      <c r="L146" s="150"/>
      <c r="M146" s="69">
        <f t="shared" si="18"/>
        <v>0</v>
      </c>
      <c r="N146" s="150"/>
      <c r="O146" s="69">
        <f t="shared" si="19"/>
        <v>0</v>
      </c>
      <c r="P146" s="69">
        <f t="shared" si="20"/>
        <v>0</v>
      </c>
    </row>
    <row r="147" spans="2:16" ht="12.5">
      <c r="B147" s="9" t="str">
        <f t="shared" si="16"/>
        <v/>
      </c>
      <c r="C147" s="64" t="str">
        <f>IF(D93="","-",+C146+1)</f>
        <v>-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13"/>
        <v>0</v>
      </c>
      <c r="G147" s="70">
        <f t="shared" si="8"/>
        <v>0</v>
      </c>
      <c r="H147" s="73">
        <f t="shared" si="14"/>
        <v>0</v>
      </c>
      <c r="I147" s="127">
        <f t="shared" si="15"/>
        <v>0</v>
      </c>
      <c r="J147" s="69">
        <f t="shared" si="17"/>
        <v>0</v>
      </c>
      <c r="K147" s="69"/>
      <c r="L147" s="150"/>
      <c r="M147" s="69">
        <f t="shared" si="18"/>
        <v>0</v>
      </c>
      <c r="N147" s="150"/>
      <c r="O147" s="69">
        <f t="shared" si="19"/>
        <v>0</v>
      </c>
      <c r="P147" s="69">
        <f t="shared" si="20"/>
        <v>0</v>
      </c>
    </row>
    <row r="148" spans="2:16" ht="12.5">
      <c r="B148" s="9" t="str">
        <f t="shared" si="16"/>
        <v/>
      </c>
      <c r="C148" s="64" t="str">
        <f>IF(D93="","-",+C147+1)</f>
        <v>-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13"/>
        <v>0</v>
      </c>
      <c r="G148" s="70">
        <f t="shared" si="8"/>
        <v>0</v>
      </c>
      <c r="H148" s="73">
        <f t="shared" si="14"/>
        <v>0</v>
      </c>
      <c r="I148" s="127">
        <f t="shared" si="15"/>
        <v>0</v>
      </c>
      <c r="J148" s="69">
        <f t="shared" si="17"/>
        <v>0</v>
      </c>
      <c r="K148" s="69"/>
      <c r="L148" s="150"/>
      <c r="M148" s="69">
        <f t="shared" si="18"/>
        <v>0</v>
      </c>
      <c r="N148" s="150"/>
      <c r="O148" s="69">
        <f t="shared" si="19"/>
        <v>0</v>
      </c>
      <c r="P148" s="69">
        <f t="shared" si="20"/>
        <v>0</v>
      </c>
    </row>
    <row r="149" spans="2:16" ht="12.5">
      <c r="B149" s="9" t="str">
        <f t="shared" si="16"/>
        <v/>
      </c>
      <c r="C149" s="64" t="str">
        <f>IF(D93="","-",+C148+1)</f>
        <v>-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13"/>
        <v>0</v>
      </c>
      <c r="G149" s="70">
        <f t="shared" si="8"/>
        <v>0</v>
      </c>
      <c r="H149" s="73">
        <f t="shared" si="14"/>
        <v>0</v>
      </c>
      <c r="I149" s="127">
        <f t="shared" si="15"/>
        <v>0</v>
      </c>
      <c r="J149" s="69">
        <f t="shared" si="17"/>
        <v>0</v>
      </c>
      <c r="K149" s="69"/>
      <c r="L149" s="150"/>
      <c r="M149" s="69">
        <f t="shared" si="18"/>
        <v>0</v>
      </c>
      <c r="N149" s="150"/>
      <c r="O149" s="69">
        <f t="shared" si="19"/>
        <v>0</v>
      </c>
      <c r="P149" s="69">
        <f t="shared" si="20"/>
        <v>0</v>
      </c>
    </row>
    <row r="150" spans="2:16" ht="12.5">
      <c r="B150" s="9" t="str">
        <f t="shared" si="16"/>
        <v/>
      </c>
      <c r="C150" s="64" t="str">
        <f>IF(D93="","-",+C149+1)</f>
        <v>-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13"/>
        <v>0</v>
      </c>
      <c r="G150" s="70">
        <f t="shared" si="8"/>
        <v>0</v>
      </c>
      <c r="H150" s="73">
        <f t="shared" si="14"/>
        <v>0</v>
      </c>
      <c r="I150" s="127">
        <f t="shared" si="15"/>
        <v>0</v>
      </c>
      <c r="J150" s="69">
        <f t="shared" si="17"/>
        <v>0</v>
      </c>
      <c r="K150" s="69"/>
      <c r="L150" s="150"/>
      <c r="M150" s="69">
        <f t="shared" si="18"/>
        <v>0</v>
      </c>
      <c r="N150" s="150"/>
      <c r="O150" s="69">
        <f t="shared" si="19"/>
        <v>0</v>
      </c>
      <c r="P150" s="69">
        <f t="shared" si="20"/>
        <v>0</v>
      </c>
    </row>
    <row r="151" spans="2:16" ht="12.5">
      <c r="B151" s="9" t="str">
        <f t="shared" si="16"/>
        <v/>
      </c>
      <c r="C151" s="64" t="str">
        <f>IF(D93="","-",+C150+1)</f>
        <v>-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13"/>
        <v>0</v>
      </c>
      <c r="G151" s="70">
        <f t="shared" si="8"/>
        <v>0</v>
      </c>
      <c r="H151" s="73">
        <f t="shared" si="14"/>
        <v>0</v>
      </c>
      <c r="I151" s="127">
        <f t="shared" si="15"/>
        <v>0</v>
      </c>
      <c r="J151" s="69">
        <f t="shared" si="17"/>
        <v>0</v>
      </c>
      <c r="K151" s="69"/>
      <c r="L151" s="150"/>
      <c r="M151" s="69">
        <f t="shared" si="18"/>
        <v>0</v>
      </c>
      <c r="N151" s="150"/>
      <c r="O151" s="69">
        <f t="shared" si="19"/>
        <v>0</v>
      </c>
      <c r="P151" s="69">
        <f t="shared" si="20"/>
        <v>0</v>
      </c>
    </row>
    <row r="152" spans="2:16" ht="12.5">
      <c r="B152" s="9" t="str">
        <f t="shared" si="16"/>
        <v/>
      </c>
      <c r="C152" s="64" t="str">
        <f>IF(D93="","-",+C151+1)</f>
        <v>-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13"/>
        <v>0</v>
      </c>
      <c r="G152" s="70">
        <f t="shared" si="8"/>
        <v>0</v>
      </c>
      <c r="H152" s="73">
        <f t="shared" si="14"/>
        <v>0</v>
      </c>
      <c r="I152" s="127">
        <f t="shared" si="15"/>
        <v>0</v>
      </c>
      <c r="J152" s="69">
        <f t="shared" si="17"/>
        <v>0</v>
      </c>
      <c r="K152" s="69"/>
      <c r="L152" s="150"/>
      <c r="M152" s="69">
        <f t="shared" si="18"/>
        <v>0</v>
      </c>
      <c r="N152" s="150"/>
      <c r="O152" s="69">
        <f t="shared" si="19"/>
        <v>0</v>
      </c>
      <c r="P152" s="69">
        <f t="shared" si="20"/>
        <v>0</v>
      </c>
    </row>
    <row r="153" spans="2:16" ht="12.5">
      <c r="B153" s="9" t="str">
        <f t="shared" si="16"/>
        <v/>
      </c>
      <c r="C153" s="64" t="str">
        <f>IF(D93="","-",+C152+1)</f>
        <v>-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13"/>
        <v>0</v>
      </c>
      <c r="G153" s="70">
        <f t="shared" si="8"/>
        <v>0</v>
      </c>
      <c r="H153" s="73">
        <f t="shared" si="14"/>
        <v>0</v>
      </c>
      <c r="I153" s="127">
        <f t="shared" si="15"/>
        <v>0</v>
      </c>
      <c r="J153" s="69">
        <f t="shared" si="17"/>
        <v>0</v>
      </c>
      <c r="K153" s="69"/>
      <c r="L153" s="150"/>
      <c r="M153" s="69">
        <f t="shared" si="18"/>
        <v>0</v>
      </c>
      <c r="N153" s="150"/>
      <c r="O153" s="69">
        <f t="shared" si="19"/>
        <v>0</v>
      </c>
      <c r="P153" s="69">
        <f t="shared" si="20"/>
        <v>0</v>
      </c>
    </row>
    <row r="154" spans="2:16" ht="13" thickBot="1">
      <c r="B154" s="9" t="str">
        <f t="shared" si="16"/>
        <v/>
      </c>
      <c r="C154" s="74" t="str">
        <f>IF(D93="","-",+C153+1)</f>
        <v>-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13"/>
        <v>0</v>
      </c>
      <c r="G154" s="75">
        <f t="shared" si="8"/>
        <v>0</v>
      </c>
      <c r="H154" s="77">
        <f t="shared" si="14"/>
        <v>0</v>
      </c>
      <c r="I154" s="128">
        <f t="shared" si="15"/>
        <v>0</v>
      </c>
      <c r="J154" s="79">
        <f t="shared" si="17"/>
        <v>0</v>
      </c>
      <c r="K154" s="69"/>
      <c r="L154" s="151"/>
      <c r="M154" s="79">
        <f t="shared" si="18"/>
        <v>0</v>
      </c>
      <c r="N154" s="151"/>
      <c r="O154" s="79">
        <f t="shared" si="19"/>
        <v>0</v>
      </c>
      <c r="P154" s="79">
        <f t="shared" si="20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1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293559.03236731171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293559.03236731171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666" t="s">
        <v>475</v>
      </c>
      <c r="F9" s="478"/>
      <c r="G9" s="672" t="s">
        <v>523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69343.441860465115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2117164.6266645053</v>
      </c>
      <c r="E30" s="520">
        <v>70994.476190476184</v>
      </c>
      <c r="F30" s="515">
        <v>2046170.1504740291</v>
      </c>
      <c r="G30" s="516">
        <v>305065.68570908706</v>
      </c>
      <c r="H30" s="510">
        <v>305065.68570908706</v>
      </c>
      <c r="I30" s="511">
        <f t="shared" si="0"/>
        <v>0</v>
      </c>
      <c r="J30" s="511"/>
      <c r="K30" s="518">
        <f t="shared" ref="K30" si="14">G30</f>
        <v>305065.68570908706</v>
      </c>
      <c r="L30" s="519">
        <f t="shared" ref="L30" si="15">IF(K30&lt;&gt;0,+G30-K30,0)</f>
        <v>0</v>
      </c>
      <c r="M30" s="518">
        <f t="shared" ref="M30" si="16">H30</f>
        <v>305065.68570908706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2046170.1504740291</v>
      </c>
      <c r="E31" s="520">
        <v>70994.476190476184</v>
      </c>
      <c r="F31" s="515">
        <v>1975175.6742835529</v>
      </c>
      <c r="G31" s="516">
        <v>324996.32688893087</v>
      </c>
      <c r="H31" s="510">
        <v>324996.32688893087</v>
      </c>
      <c r="I31" s="511">
        <f t="shared" si="0"/>
        <v>0</v>
      </c>
      <c r="J31" s="511"/>
      <c r="K31" s="518">
        <f t="shared" ref="K31" si="17">G31</f>
        <v>324996.32688893087</v>
      </c>
      <c r="L31" s="519">
        <f t="shared" ref="L31" si="18">IF(K31&lt;&gt;0,+G31-K31,0)</f>
        <v>0</v>
      </c>
      <c r="M31" s="518">
        <f t="shared" ref="M31" si="19">H31</f>
        <v>324996.32688893087</v>
      </c>
      <c r="N31" s="514">
        <f t="shared" ref="N31" si="20">IF(M31&lt;&gt;0,+H31-M31,0)</f>
        <v>0</v>
      </c>
      <c r="O31" s="514">
        <f t="shared" ref="O31" si="21">+N31-L31</f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15">
        <v>1975175.6742835529</v>
      </c>
      <c r="E32" s="520">
        <v>67767.454545454544</v>
      </c>
      <c r="F32" s="515">
        <v>1907408.2197380983</v>
      </c>
      <c r="G32" s="516">
        <v>299804.51267473632</v>
      </c>
      <c r="H32" s="510">
        <v>299804.51267473632</v>
      </c>
      <c r="I32" s="511">
        <f t="shared" si="0"/>
        <v>0</v>
      </c>
      <c r="J32" s="511"/>
      <c r="K32" s="518">
        <f t="shared" ref="K32" si="22">G32</f>
        <v>299804.51267473632</v>
      </c>
      <c r="L32" s="519">
        <f t="shared" ref="L32" si="23">IF(K32&lt;&gt;0,+G32-K32,0)</f>
        <v>0</v>
      </c>
      <c r="M32" s="518">
        <f t="shared" ref="M32" si="24">H32</f>
        <v>299804.51267473632</v>
      </c>
      <c r="N32" s="514">
        <f t="shared" ref="N32" si="25">IF(M32&lt;&gt;0,+H32-M32,0)</f>
        <v>0</v>
      </c>
      <c r="O32" s="514">
        <f t="shared" ref="O32" si="26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1907408.2197380983</v>
      </c>
      <c r="E33" s="522">
        <f>IF(+I14&lt;F32,I14,D33)</f>
        <v>69343.441860465115</v>
      </c>
      <c r="F33" s="523">
        <f t="shared" ref="F33:F48" si="27">+D33-E33</f>
        <v>1838064.7778776332</v>
      </c>
      <c r="G33" s="524">
        <f t="shared" ref="G33:G72" si="28">+I$12*((D33+F33)/2)+E33</f>
        <v>293559.03236731171</v>
      </c>
      <c r="H33" s="491">
        <f t="shared" ref="H33:H72" si="29">+I$13*((D33+F33)/2)+E33</f>
        <v>293559.03236731171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1838064.7778776332</v>
      </c>
      <c r="E34" s="522">
        <f>IF(+I14&lt;F33,I14,D34)</f>
        <v>69343.441860465115</v>
      </c>
      <c r="F34" s="523">
        <f t="shared" si="27"/>
        <v>1768721.3360171681</v>
      </c>
      <c r="G34" s="524">
        <f t="shared" si="28"/>
        <v>285256.80684096634</v>
      </c>
      <c r="H34" s="491">
        <f t="shared" si="29"/>
        <v>285256.80684096634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1768721.3360171681</v>
      </c>
      <c r="E35" s="522">
        <f>IF(+I14&lt;F34,I14,D35)</f>
        <v>69343.441860465115</v>
      </c>
      <c r="F35" s="523">
        <f t="shared" si="27"/>
        <v>1699377.894156703</v>
      </c>
      <c r="G35" s="524">
        <f t="shared" si="28"/>
        <v>276954.58131462091</v>
      </c>
      <c r="H35" s="491">
        <f t="shared" si="29"/>
        <v>276954.58131462091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1699377.894156703</v>
      </c>
      <c r="E36" s="522">
        <f>IF(+I14&lt;F35,I14,D36)</f>
        <v>69343.441860465115</v>
      </c>
      <c r="F36" s="523">
        <f t="shared" si="27"/>
        <v>1630034.4522962379</v>
      </c>
      <c r="G36" s="524">
        <f t="shared" si="28"/>
        <v>268652.35578827554</v>
      </c>
      <c r="H36" s="491">
        <f t="shared" si="29"/>
        <v>268652.35578827554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1630034.4522962379</v>
      </c>
      <c r="E37" s="522">
        <f>IF(+I14&lt;F36,I14,D37)</f>
        <v>69343.441860465115</v>
      </c>
      <c r="F37" s="523">
        <f t="shared" si="27"/>
        <v>1560691.0104357728</v>
      </c>
      <c r="G37" s="524">
        <f t="shared" si="28"/>
        <v>260350.13026193011</v>
      </c>
      <c r="H37" s="491">
        <f t="shared" si="29"/>
        <v>260350.13026193011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1560691.0104357728</v>
      </c>
      <c r="E38" s="522">
        <f>IF(+I14&lt;F37,I14,D38)</f>
        <v>69343.441860465115</v>
      </c>
      <c r="F38" s="523">
        <f t="shared" si="27"/>
        <v>1491347.5685753077</v>
      </c>
      <c r="G38" s="524">
        <f t="shared" si="28"/>
        <v>252047.90473558474</v>
      </c>
      <c r="H38" s="491">
        <f t="shared" si="29"/>
        <v>252047.90473558474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1491347.5685753077</v>
      </c>
      <c r="E39" s="522">
        <f>IF(+I14&lt;F38,I14,D39)</f>
        <v>69343.441860465115</v>
      </c>
      <c r="F39" s="523">
        <f t="shared" si="27"/>
        <v>1422004.1267148426</v>
      </c>
      <c r="G39" s="524">
        <f t="shared" si="28"/>
        <v>243745.67920923932</v>
      </c>
      <c r="H39" s="491">
        <f t="shared" si="29"/>
        <v>243745.67920923932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1422004.1267148426</v>
      </c>
      <c r="E40" s="522">
        <f>IF(+I14&lt;F39,I14,D40)</f>
        <v>69343.441860465115</v>
      </c>
      <c r="F40" s="523">
        <f t="shared" si="27"/>
        <v>1352660.6848543775</v>
      </c>
      <c r="G40" s="524">
        <f t="shared" si="28"/>
        <v>235443.45368289395</v>
      </c>
      <c r="H40" s="491">
        <f t="shared" si="29"/>
        <v>235443.45368289395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1352660.6848543775</v>
      </c>
      <c r="E41" s="522">
        <f>IF(+I14&lt;F40,I14,D41)</f>
        <v>69343.441860465115</v>
      </c>
      <c r="F41" s="523">
        <f t="shared" si="27"/>
        <v>1283317.2429939124</v>
      </c>
      <c r="G41" s="524">
        <f t="shared" si="28"/>
        <v>227141.22815654852</v>
      </c>
      <c r="H41" s="491">
        <f t="shared" si="29"/>
        <v>227141.22815654852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1283317.2429939124</v>
      </c>
      <c r="E42" s="522">
        <f>IF(+I14&lt;F41,I14,D42)</f>
        <v>69343.441860465115</v>
      </c>
      <c r="F42" s="523">
        <f t="shared" si="27"/>
        <v>1213973.8011334473</v>
      </c>
      <c r="G42" s="524">
        <f t="shared" si="28"/>
        <v>218839.00263020315</v>
      </c>
      <c r="H42" s="491">
        <f t="shared" si="29"/>
        <v>218839.00263020315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1213973.8011334473</v>
      </c>
      <c r="E43" s="522">
        <f>IF(+I14&lt;F42,I14,D43)</f>
        <v>69343.441860465115</v>
      </c>
      <c r="F43" s="523">
        <f t="shared" si="27"/>
        <v>1144630.3592729822</v>
      </c>
      <c r="G43" s="524">
        <f t="shared" si="28"/>
        <v>210536.77710385772</v>
      </c>
      <c r="H43" s="491">
        <f t="shared" si="29"/>
        <v>210536.77710385772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1144630.3592729822</v>
      </c>
      <c r="E44" s="522">
        <f>IF(+I14&lt;F43,I14,D44)</f>
        <v>69343.441860465115</v>
      </c>
      <c r="F44" s="523">
        <f t="shared" si="27"/>
        <v>1075286.9174125171</v>
      </c>
      <c r="G44" s="524">
        <f t="shared" si="28"/>
        <v>202234.55157751241</v>
      </c>
      <c r="H44" s="491">
        <f t="shared" si="29"/>
        <v>202234.55157751241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1075286.9174125171</v>
      </c>
      <c r="E45" s="522">
        <f>IF(+I14&lt;F44,I14,D45)</f>
        <v>69343.441860465115</v>
      </c>
      <c r="F45" s="523">
        <f t="shared" si="27"/>
        <v>1005943.475552052</v>
      </c>
      <c r="G45" s="524">
        <f t="shared" si="28"/>
        <v>193932.32605116698</v>
      </c>
      <c r="H45" s="491">
        <f t="shared" si="29"/>
        <v>193932.32605116698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1005943.475552052</v>
      </c>
      <c r="E46" s="522">
        <f>IF(+I14&lt;F45,I14,D46)</f>
        <v>69343.441860465115</v>
      </c>
      <c r="F46" s="523">
        <f t="shared" si="27"/>
        <v>936600.03369158693</v>
      </c>
      <c r="G46" s="524">
        <f t="shared" si="28"/>
        <v>185630.10052482155</v>
      </c>
      <c r="H46" s="491">
        <f t="shared" si="29"/>
        <v>185630.10052482155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936600.03369158693</v>
      </c>
      <c r="E47" s="522">
        <f>IF(+I14&lt;F46,I14,D47)</f>
        <v>69343.441860465115</v>
      </c>
      <c r="F47" s="523">
        <f t="shared" si="27"/>
        <v>867256.59183112183</v>
      </c>
      <c r="G47" s="524">
        <f t="shared" si="28"/>
        <v>177327.87499847618</v>
      </c>
      <c r="H47" s="491">
        <f t="shared" si="29"/>
        <v>177327.87499847618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867256.59183112183</v>
      </c>
      <c r="E48" s="522">
        <f>IF(+I14&lt;F47,I14,D48)</f>
        <v>69343.441860465115</v>
      </c>
      <c r="F48" s="523">
        <f t="shared" si="27"/>
        <v>797913.14997065673</v>
      </c>
      <c r="G48" s="524">
        <f t="shared" si="28"/>
        <v>169025.64947213078</v>
      </c>
      <c r="H48" s="491">
        <f t="shared" si="29"/>
        <v>169025.64947213078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797913.14997065673</v>
      </c>
      <c r="E49" s="522">
        <f>IF(+I14&lt;F48,I14,D49)</f>
        <v>69343.441860465115</v>
      </c>
      <c r="F49" s="523">
        <f t="shared" ref="F49:F72" si="30">+D49-E49</f>
        <v>728569.70811019163</v>
      </c>
      <c r="G49" s="524">
        <f t="shared" si="28"/>
        <v>160723.42394578538</v>
      </c>
      <c r="H49" s="491">
        <f t="shared" si="29"/>
        <v>160723.42394578538</v>
      </c>
      <c r="I49" s="511">
        <f t="shared" ref="I49:I72" si="31">H49-G49</f>
        <v>0</v>
      </c>
      <c r="J49" s="511"/>
      <c r="K49" s="525"/>
      <c r="L49" s="514">
        <f t="shared" ref="L49:L72" si="32">IF(K49&lt;&gt;0,+G49-K49,0)</f>
        <v>0</v>
      </c>
      <c r="M49" s="525"/>
      <c r="N49" s="514">
        <f t="shared" ref="N49:N72" si="33">IF(M49&lt;&gt;0,+H49-M49,0)</f>
        <v>0</v>
      </c>
      <c r="O49" s="514">
        <f t="shared" ref="O49:O72" si="34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728569.70811019163</v>
      </c>
      <c r="E50" s="522">
        <f>IF(+I14&lt;F49,I14,D50)</f>
        <v>69343.441860465115</v>
      </c>
      <c r="F50" s="523">
        <f t="shared" si="30"/>
        <v>659226.26624972653</v>
      </c>
      <c r="G50" s="524">
        <f t="shared" si="28"/>
        <v>152421.19841943998</v>
      </c>
      <c r="H50" s="491">
        <f t="shared" si="29"/>
        <v>152421.19841943998</v>
      </c>
      <c r="I50" s="511">
        <f t="shared" si="31"/>
        <v>0</v>
      </c>
      <c r="J50" s="511"/>
      <c r="K50" s="525"/>
      <c r="L50" s="514">
        <f t="shared" si="32"/>
        <v>0</v>
      </c>
      <c r="M50" s="525"/>
      <c r="N50" s="514">
        <f t="shared" si="33"/>
        <v>0</v>
      </c>
      <c r="O50" s="514">
        <f t="shared" si="34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659226.26624972653</v>
      </c>
      <c r="E51" s="522">
        <f>IF(+I14&lt;F50,I14,D51)</f>
        <v>69343.441860465115</v>
      </c>
      <c r="F51" s="523">
        <f t="shared" si="30"/>
        <v>589882.82438926143</v>
      </c>
      <c r="G51" s="524">
        <f t="shared" si="28"/>
        <v>144118.97289309459</v>
      </c>
      <c r="H51" s="491">
        <f t="shared" si="29"/>
        <v>144118.97289309459</v>
      </c>
      <c r="I51" s="511">
        <f t="shared" si="31"/>
        <v>0</v>
      </c>
      <c r="J51" s="511"/>
      <c r="K51" s="525"/>
      <c r="L51" s="514">
        <f t="shared" si="32"/>
        <v>0</v>
      </c>
      <c r="M51" s="525"/>
      <c r="N51" s="514">
        <f t="shared" si="33"/>
        <v>0</v>
      </c>
      <c r="O51" s="514">
        <f t="shared" si="34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589882.82438926143</v>
      </c>
      <c r="E52" s="522">
        <f>IF(+I14&lt;F51,I14,D52)</f>
        <v>69343.441860465115</v>
      </c>
      <c r="F52" s="523">
        <f t="shared" si="30"/>
        <v>520539.38252879633</v>
      </c>
      <c r="G52" s="524">
        <f t="shared" si="28"/>
        <v>135816.74736674919</v>
      </c>
      <c r="H52" s="491">
        <f t="shared" si="29"/>
        <v>135816.74736674919</v>
      </c>
      <c r="I52" s="511">
        <f t="shared" si="31"/>
        <v>0</v>
      </c>
      <c r="J52" s="511"/>
      <c r="K52" s="525"/>
      <c r="L52" s="514">
        <f t="shared" si="32"/>
        <v>0</v>
      </c>
      <c r="M52" s="525"/>
      <c r="N52" s="514">
        <f t="shared" si="33"/>
        <v>0</v>
      </c>
      <c r="O52" s="514">
        <f t="shared" si="34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520539.38252879633</v>
      </c>
      <c r="E53" s="522">
        <f>IF(+I14&lt;F52,I14,D53)</f>
        <v>69343.441860465115</v>
      </c>
      <c r="F53" s="523">
        <f t="shared" si="30"/>
        <v>451195.94066833123</v>
      </c>
      <c r="G53" s="524">
        <f t="shared" si="28"/>
        <v>127514.52184040379</v>
      </c>
      <c r="H53" s="491">
        <f t="shared" si="29"/>
        <v>127514.52184040379</v>
      </c>
      <c r="I53" s="511">
        <f t="shared" si="31"/>
        <v>0</v>
      </c>
      <c r="J53" s="511"/>
      <c r="K53" s="525"/>
      <c r="L53" s="514">
        <f t="shared" si="32"/>
        <v>0</v>
      </c>
      <c r="M53" s="525"/>
      <c r="N53" s="514">
        <f t="shared" si="33"/>
        <v>0</v>
      </c>
      <c r="O53" s="514">
        <f t="shared" si="34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451195.94066833123</v>
      </c>
      <c r="E54" s="522">
        <f>IF(+I14&lt;F53,I14,D54)</f>
        <v>69343.441860465115</v>
      </c>
      <c r="F54" s="523">
        <f t="shared" si="30"/>
        <v>381852.49880786613</v>
      </c>
      <c r="G54" s="524">
        <f t="shared" si="28"/>
        <v>119212.29631405839</v>
      </c>
      <c r="H54" s="491">
        <f t="shared" si="29"/>
        <v>119212.29631405839</v>
      </c>
      <c r="I54" s="511">
        <f t="shared" si="31"/>
        <v>0</v>
      </c>
      <c r="J54" s="511"/>
      <c r="K54" s="525"/>
      <c r="L54" s="514">
        <f t="shared" si="32"/>
        <v>0</v>
      </c>
      <c r="M54" s="525"/>
      <c r="N54" s="514">
        <f t="shared" si="33"/>
        <v>0</v>
      </c>
      <c r="O54" s="514">
        <f t="shared" si="34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381852.49880786613</v>
      </c>
      <c r="E55" s="522">
        <f>IF(+I14&lt;F54,I14,D55)</f>
        <v>69343.441860465115</v>
      </c>
      <c r="F55" s="523">
        <f t="shared" si="30"/>
        <v>312509.05694740103</v>
      </c>
      <c r="G55" s="524">
        <f t="shared" si="28"/>
        <v>110910.070787713</v>
      </c>
      <c r="H55" s="491">
        <f t="shared" si="29"/>
        <v>110910.070787713</v>
      </c>
      <c r="I55" s="511">
        <f t="shared" si="31"/>
        <v>0</v>
      </c>
      <c r="J55" s="511"/>
      <c r="K55" s="525"/>
      <c r="L55" s="514">
        <f t="shared" si="32"/>
        <v>0</v>
      </c>
      <c r="M55" s="525"/>
      <c r="N55" s="514">
        <f t="shared" si="33"/>
        <v>0</v>
      </c>
      <c r="O55" s="514">
        <f t="shared" si="34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312509.05694740103</v>
      </c>
      <c r="E56" s="522">
        <f>IF(+I14&lt;F55,I14,D56)</f>
        <v>69343.441860465115</v>
      </c>
      <c r="F56" s="523">
        <f t="shared" si="30"/>
        <v>243165.61508693593</v>
      </c>
      <c r="G56" s="524">
        <f t="shared" si="28"/>
        <v>102607.84526136761</v>
      </c>
      <c r="H56" s="491">
        <f t="shared" si="29"/>
        <v>102607.84526136761</v>
      </c>
      <c r="I56" s="511">
        <f t="shared" si="31"/>
        <v>0</v>
      </c>
      <c r="J56" s="511"/>
      <c r="K56" s="525"/>
      <c r="L56" s="514">
        <f t="shared" si="32"/>
        <v>0</v>
      </c>
      <c r="M56" s="525"/>
      <c r="N56" s="514">
        <f t="shared" si="33"/>
        <v>0</v>
      </c>
      <c r="O56" s="514">
        <f t="shared" si="34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243165.61508693593</v>
      </c>
      <c r="E57" s="522">
        <f>IF(+I14&lt;F56,I14,D57)</f>
        <v>69343.441860465115</v>
      </c>
      <c r="F57" s="523">
        <f t="shared" si="30"/>
        <v>173822.17322647083</v>
      </c>
      <c r="G57" s="524">
        <f t="shared" si="28"/>
        <v>94305.619735022206</v>
      </c>
      <c r="H57" s="491">
        <f t="shared" si="29"/>
        <v>94305.619735022206</v>
      </c>
      <c r="I57" s="511">
        <f t="shared" si="31"/>
        <v>0</v>
      </c>
      <c r="J57" s="511"/>
      <c r="K57" s="525"/>
      <c r="L57" s="514">
        <f t="shared" si="32"/>
        <v>0</v>
      </c>
      <c r="M57" s="525"/>
      <c r="N57" s="514">
        <f t="shared" si="33"/>
        <v>0</v>
      </c>
      <c r="O57" s="514">
        <f t="shared" si="34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173822.17322647083</v>
      </c>
      <c r="E58" s="522">
        <f>IF(+I14&lt;F57,I14,D58)</f>
        <v>69343.441860465115</v>
      </c>
      <c r="F58" s="523">
        <f t="shared" si="30"/>
        <v>104478.73136600571</v>
      </c>
      <c r="G58" s="524">
        <f t="shared" si="28"/>
        <v>86003.394208676807</v>
      </c>
      <c r="H58" s="491">
        <f t="shared" si="29"/>
        <v>86003.394208676807</v>
      </c>
      <c r="I58" s="511">
        <f t="shared" si="31"/>
        <v>0</v>
      </c>
      <c r="J58" s="511"/>
      <c r="K58" s="525"/>
      <c r="L58" s="514">
        <f t="shared" si="32"/>
        <v>0</v>
      </c>
      <c r="M58" s="525"/>
      <c r="N58" s="514">
        <f t="shared" si="33"/>
        <v>0</v>
      </c>
      <c r="O58" s="514">
        <f t="shared" si="3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104478.73136600571</v>
      </c>
      <c r="E59" s="522">
        <f>IF(+I14&lt;F58,I14,D59)</f>
        <v>69343.441860465115</v>
      </c>
      <c r="F59" s="523">
        <f t="shared" si="30"/>
        <v>35135.289505540597</v>
      </c>
      <c r="G59" s="524">
        <f t="shared" si="28"/>
        <v>77701.168682331408</v>
      </c>
      <c r="H59" s="491">
        <f t="shared" si="29"/>
        <v>77701.168682331408</v>
      </c>
      <c r="I59" s="511">
        <f t="shared" si="31"/>
        <v>0</v>
      </c>
      <c r="J59" s="511"/>
      <c r="K59" s="525"/>
      <c r="L59" s="514">
        <f t="shared" si="32"/>
        <v>0</v>
      </c>
      <c r="M59" s="525"/>
      <c r="N59" s="514">
        <f t="shared" si="33"/>
        <v>0</v>
      </c>
      <c r="O59" s="514">
        <f t="shared" si="34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35135.289505540597</v>
      </c>
      <c r="E60" s="522">
        <f>IF(+I14&lt;F59,I14,D60)</f>
        <v>35135.289505540597</v>
      </c>
      <c r="F60" s="523">
        <f t="shared" si="30"/>
        <v>0</v>
      </c>
      <c r="G60" s="524">
        <f t="shared" si="28"/>
        <v>37238.596534887394</v>
      </c>
      <c r="H60" s="491">
        <f t="shared" si="29"/>
        <v>37238.596534887394</v>
      </c>
      <c r="I60" s="511">
        <f t="shared" si="31"/>
        <v>0</v>
      </c>
      <c r="J60" s="511"/>
      <c r="K60" s="525"/>
      <c r="L60" s="514">
        <f t="shared" si="32"/>
        <v>0</v>
      </c>
      <c r="M60" s="525"/>
      <c r="N60" s="514">
        <f t="shared" si="33"/>
        <v>0</v>
      </c>
      <c r="O60" s="514">
        <f t="shared" si="34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30"/>
        <v>0</v>
      </c>
      <c r="G61" s="526">
        <f t="shared" si="28"/>
        <v>0</v>
      </c>
      <c r="H61" s="491">
        <f t="shared" si="29"/>
        <v>0</v>
      </c>
      <c r="I61" s="511">
        <f t="shared" si="31"/>
        <v>0</v>
      </c>
      <c r="J61" s="511"/>
      <c r="K61" s="525"/>
      <c r="L61" s="514">
        <f t="shared" si="32"/>
        <v>0</v>
      </c>
      <c r="M61" s="525"/>
      <c r="N61" s="514">
        <f t="shared" si="33"/>
        <v>0</v>
      </c>
      <c r="O61" s="514">
        <f t="shared" si="34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0"/>
        <v>0</v>
      </c>
      <c r="G62" s="526">
        <f t="shared" si="28"/>
        <v>0</v>
      </c>
      <c r="H62" s="491">
        <f t="shared" si="29"/>
        <v>0</v>
      </c>
      <c r="I62" s="511">
        <f t="shared" si="31"/>
        <v>0</v>
      </c>
      <c r="J62" s="511"/>
      <c r="K62" s="525"/>
      <c r="L62" s="514">
        <f t="shared" si="32"/>
        <v>0</v>
      </c>
      <c r="M62" s="525"/>
      <c r="N62" s="514">
        <f t="shared" si="33"/>
        <v>0</v>
      </c>
      <c r="O62" s="514">
        <f t="shared" si="34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0"/>
        <v>0</v>
      </c>
      <c r="G63" s="526">
        <f t="shared" si="28"/>
        <v>0</v>
      </c>
      <c r="H63" s="491">
        <f t="shared" si="29"/>
        <v>0</v>
      </c>
      <c r="I63" s="511">
        <f t="shared" si="31"/>
        <v>0</v>
      </c>
      <c r="J63" s="511"/>
      <c r="K63" s="525"/>
      <c r="L63" s="514">
        <f t="shared" si="32"/>
        <v>0</v>
      </c>
      <c r="M63" s="525"/>
      <c r="N63" s="514">
        <f t="shared" si="33"/>
        <v>0</v>
      </c>
      <c r="O63" s="514">
        <f t="shared" si="34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0"/>
        <v>0</v>
      </c>
      <c r="G64" s="526">
        <f t="shared" si="28"/>
        <v>0</v>
      </c>
      <c r="H64" s="491">
        <f t="shared" si="29"/>
        <v>0</v>
      </c>
      <c r="I64" s="511">
        <f t="shared" si="31"/>
        <v>0</v>
      </c>
      <c r="J64" s="511"/>
      <c r="K64" s="525"/>
      <c r="L64" s="514">
        <f t="shared" si="32"/>
        <v>0</v>
      </c>
      <c r="M64" s="525"/>
      <c r="N64" s="514">
        <f t="shared" si="33"/>
        <v>0</v>
      </c>
      <c r="O64" s="514">
        <f t="shared" si="34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0"/>
        <v>0</v>
      </c>
      <c r="G65" s="526">
        <f t="shared" si="28"/>
        <v>0</v>
      </c>
      <c r="H65" s="491">
        <f t="shared" si="29"/>
        <v>0</v>
      </c>
      <c r="I65" s="511">
        <f t="shared" si="31"/>
        <v>0</v>
      </c>
      <c r="J65" s="511"/>
      <c r="K65" s="525"/>
      <c r="L65" s="514">
        <f t="shared" si="32"/>
        <v>0</v>
      </c>
      <c r="M65" s="525"/>
      <c r="N65" s="514">
        <f t="shared" si="33"/>
        <v>0</v>
      </c>
      <c r="O65" s="514">
        <f t="shared" si="34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0"/>
        <v>0</v>
      </c>
      <c r="G66" s="526">
        <f t="shared" si="28"/>
        <v>0</v>
      </c>
      <c r="H66" s="491">
        <f t="shared" si="29"/>
        <v>0</v>
      </c>
      <c r="I66" s="511">
        <f t="shared" si="31"/>
        <v>0</v>
      </c>
      <c r="J66" s="511"/>
      <c r="K66" s="525"/>
      <c r="L66" s="514">
        <f t="shared" si="32"/>
        <v>0</v>
      </c>
      <c r="M66" s="525"/>
      <c r="N66" s="514">
        <f t="shared" si="33"/>
        <v>0</v>
      </c>
      <c r="O66" s="514">
        <f t="shared" si="34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0"/>
        <v>0</v>
      </c>
      <c r="G67" s="526">
        <f t="shared" si="28"/>
        <v>0</v>
      </c>
      <c r="H67" s="491">
        <f t="shared" si="29"/>
        <v>0</v>
      </c>
      <c r="I67" s="511">
        <f t="shared" si="31"/>
        <v>0</v>
      </c>
      <c r="J67" s="511"/>
      <c r="K67" s="525"/>
      <c r="L67" s="514">
        <f t="shared" si="32"/>
        <v>0</v>
      </c>
      <c r="M67" s="525"/>
      <c r="N67" s="514">
        <f t="shared" si="33"/>
        <v>0</v>
      </c>
      <c r="O67" s="514">
        <f t="shared" si="34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0"/>
        <v>0</v>
      </c>
      <c r="G68" s="526">
        <f t="shared" si="28"/>
        <v>0</v>
      </c>
      <c r="H68" s="491">
        <f t="shared" si="29"/>
        <v>0</v>
      </c>
      <c r="I68" s="511">
        <f t="shared" si="31"/>
        <v>0</v>
      </c>
      <c r="J68" s="511"/>
      <c r="K68" s="525"/>
      <c r="L68" s="514">
        <f t="shared" si="32"/>
        <v>0</v>
      </c>
      <c r="M68" s="525"/>
      <c r="N68" s="514">
        <f t="shared" si="33"/>
        <v>0</v>
      </c>
      <c r="O68" s="514">
        <f t="shared" si="34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0"/>
        <v>0</v>
      </c>
      <c r="G69" s="526">
        <f t="shared" si="28"/>
        <v>0</v>
      </c>
      <c r="H69" s="491">
        <f t="shared" si="29"/>
        <v>0</v>
      </c>
      <c r="I69" s="511">
        <f t="shared" si="31"/>
        <v>0</v>
      </c>
      <c r="J69" s="511"/>
      <c r="K69" s="525"/>
      <c r="L69" s="514">
        <f t="shared" si="32"/>
        <v>0</v>
      </c>
      <c r="M69" s="525"/>
      <c r="N69" s="514">
        <f t="shared" si="33"/>
        <v>0</v>
      </c>
      <c r="O69" s="514">
        <f t="shared" si="34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0"/>
        <v>0</v>
      </c>
      <c r="G70" s="526">
        <f t="shared" si="28"/>
        <v>0</v>
      </c>
      <c r="H70" s="491">
        <f t="shared" si="29"/>
        <v>0</v>
      </c>
      <c r="I70" s="511">
        <f t="shared" si="31"/>
        <v>0</v>
      </c>
      <c r="J70" s="511"/>
      <c r="K70" s="525"/>
      <c r="L70" s="514">
        <f t="shared" si="32"/>
        <v>0</v>
      </c>
      <c r="M70" s="525"/>
      <c r="N70" s="514">
        <f t="shared" si="33"/>
        <v>0</v>
      </c>
      <c r="O70" s="514">
        <f t="shared" si="34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0"/>
        <v>0</v>
      </c>
      <c r="G71" s="526">
        <f t="shared" si="28"/>
        <v>0</v>
      </c>
      <c r="H71" s="491">
        <f t="shared" si="29"/>
        <v>0</v>
      </c>
      <c r="I71" s="511">
        <f t="shared" si="31"/>
        <v>0</v>
      </c>
      <c r="J71" s="511"/>
      <c r="K71" s="525"/>
      <c r="L71" s="514">
        <f t="shared" si="32"/>
        <v>0</v>
      </c>
      <c r="M71" s="525"/>
      <c r="N71" s="514">
        <f t="shared" si="33"/>
        <v>0</v>
      </c>
      <c r="O71" s="514">
        <f t="shared" si="34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0"/>
        <v>0</v>
      </c>
      <c r="G72" s="530">
        <f t="shared" si="28"/>
        <v>0</v>
      </c>
      <c r="H72" s="471">
        <f t="shared" si="29"/>
        <v>0</v>
      </c>
      <c r="I72" s="531">
        <f t="shared" si="31"/>
        <v>0</v>
      </c>
      <c r="J72" s="511"/>
      <c r="K72" s="532"/>
      <c r="L72" s="533">
        <f t="shared" si="32"/>
        <v>0</v>
      </c>
      <c r="M72" s="532"/>
      <c r="N72" s="533">
        <f t="shared" si="33"/>
        <v>0</v>
      </c>
      <c r="O72" s="533">
        <f t="shared" si="34"/>
        <v>0</v>
      </c>
      <c r="P72" s="272"/>
    </row>
    <row r="73" spans="1:16" ht="12.5">
      <c r="C73" s="374" t="s">
        <v>78</v>
      </c>
      <c r="D73" s="375"/>
      <c r="E73" s="375">
        <f>SUM(E17:E72)</f>
        <v>2981768.0000000023</v>
      </c>
      <c r="F73" s="375"/>
      <c r="G73" s="375">
        <f>SUM(G17:G72)</f>
        <v>10878915.999828482</v>
      </c>
      <c r="H73" s="375">
        <f>SUM(H17:H72)</f>
        <v>10878915.999828482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324996.32688893087</v>
      </c>
      <c r="N87" s="546">
        <f>IF(J92&lt;D11,0,VLOOKUP(J92,C17:O72,11))</f>
        <v>324996.32688893087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317564.31451633043</v>
      </c>
      <c r="N88" s="550">
        <f>IF(J92&lt;D11,0,VLOOKUP(J92,C99:P154,7))</f>
        <v>317564.31451633043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-7432.0123726004385</v>
      </c>
      <c r="N89" s="555">
        <f>+N88-N87</f>
        <v>-7432.0123726004385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67767.454545454544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35">+I99-H99</f>
        <v>0</v>
      </c>
      <c r="K99" s="514"/>
      <c r="L99" s="512">
        <f t="shared" ref="L99:L104" si="36">H99</f>
        <v>215748</v>
      </c>
      <c r="M99" s="513">
        <f t="shared" ref="M99:M130" si="37">IF(L99&lt;&gt;0,+H99-L99,0)</f>
        <v>0</v>
      </c>
      <c r="N99" s="512">
        <f t="shared" ref="N99:N104" si="38">I99</f>
        <v>215748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35"/>
        <v>0</v>
      </c>
      <c r="K100" s="514"/>
      <c r="L100" s="518">
        <f t="shared" si="36"/>
        <v>558870.93622757494</v>
      </c>
      <c r="M100" s="519">
        <f t="shared" si="37"/>
        <v>0</v>
      </c>
      <c r="N100" s="518">
        <f t="shared" si="38"/>
        <v>558870.93622757494</v>
      </c>
      <c r="O100" s="514">
        <f t="shared" si="39"/>
        <v>0</v>
      </c>
      <c r="P100" s="514">
        <f t="shared" si="40"/>
        <v>0</v>
      </c>
      <c r="Q100" s="269"/>
    </row>
    <row r="101" spans="1:17" ht="12.5">
      <c r="B101" s="195" t="str">
        <f t="shared" ref="B101:B154" si="41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35"/>
        <v>0</v>
      </c>
      <c r="K101" s="514"/>
      <c r="L101" s="518">
        <f t="shared" si="36"/>
        <v>503027.40641582396</v>
      </c>
      <c r="M101" s="519">
        <f t="shared" si="37"/>
        <v>0</v>
      </c>
      <c r="N101" s="518">
        <f t="shared" si="38"/>
        <v>503027.40641582396</v>
      </c>
      <c r="O101" s="514">
        <f t="shared" si="39"/>
        <v>0</v>
      </c>
      <c r="P101" s="514">
        <f t="shared" si="40"/>
        <v>0</v>
      </c>
      <c r="Q101" s="269"/>
    </row>
    <row r="102" spans="1:17" ht="12.5">
      <c r="B102" s="195" t="str">
        <f t="shared" si="41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35"/>
        <v>0</v>
      </c>
      <c r="K102" s="514"/>
      <c r="L102" s="518">
        <f t="shared" si="36"/>
        <v>483313.86691448453</v>
      </c>
      <c r="M102" s="519">
        <f t="shared" si="37"/>
        <v>0</v>
      </c>
      <c r="N102" s="518">
        <f t="shared" si="38"/>
        <v>483313.86691448453</v>
      </c>
      <c r="O102" s="514">
        <f t="shared" si="39"/>
        <v>0</v>
      </c>
      <c r="P102" s="514">
        <f t="shared" si="40"/>
        <v>0</v>
      </c>
      <c r="Q102" s="269"/>
    </row>
    <row r="103" spans="1:17" ht="12.5">
      <c r="B103" s="195" t="str">
        <f t="shared" si="41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36"/>
        <v>440472.11189849139</v>
      </c>
      <c r="M103" s="519">
        <f t="shared" ref="M103:M108" si="42">IF(L103&lt;&gt;0,+H103-L103,0)</f>
        <v>0</v>
      </c>
      <c r="N103" s="518">
        <f t="shared" si="38"/>
        <v>440472.11189849139</v>
      </c>
      <c r="O103" s="514">
        <f t="shared" ref="O103:O108" si="43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36"/>
        <v>432549.40222158958</v>
      </c>
      <c r="M104" s="519">
        <f t="shared" si="42"/>
        <v>0</v>
      </c>
      <c r="N104" s="518">
        <f t="shared" si="38"/>
        <v>432549.40222158958</v>
      </c>
      <c r="O104" s="514">
        <f t="shared" si="43"/>
        <v>0</v>
      </c>
      <c r="P104" s="514">
        <f>+O104-M104</f>
        <v>0</v>
      </c>
      <c r="Q104" s="269"/>
    </row>
    <row r="105" spans="1:17" ht="12.5">
      <c r="B105" s="195" t="str">
        <f t="shared" si="41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35"/>
        <v>0</v>
      </c>
      <c r="K105" s="514"/>
      <c r="L105" s="518">
        <f t="shared" ref="L105:L110" si="44">H105</f>
        <v>412227.237835226</v>
      </c>
      <c r="M105" s="519">
        <f t="shared" si="42"/>
        <v>0</v>
      </c>
      <c r="N105" s="518">
        <f t="shared" ref="N105:N110" si="45">I105</f>
        <v>412227.237835226</v>
      </c>
      <c r="O105" s="514">
        <f t="shared" si="43"/>
        <v>0</v>
      </c>
      <c r="P105" s="514">
        <f>+O105-M105</f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35"/>
        <v>0</v>
      </c>
      <c r="K106" s="514"/>
      <c r="L106" s="518">
        <f t="shared" si="44"/>
        <v>389189.1094610201</v>
      </c>
      <c r="M106" s="519">
        <f t="shared" si="42"/>
        <v>0</v>
      </c>
      <c r="N106" s="518">
        <f t="shared" si="45"/>
        <v>389189.1094610201</v>
      </c>
      <c r="O106" s="514">
        <f t="shared" si="43"/>
        <v>0</v>
      </c>
      <c r="P106" s="514">
        <f>+O106-M106</f>
        <v>0</v>
      </c>
      <c r="Q106" s="269"/>
    </row>
    <row r="107" spans="1:17" ht="12.5">
      <c r="B107" s="195" t="str">
        <f t="shared" si="41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35"/>
        <v>0</v>
      </c>
      <c r="K107" s="514"/>
      <c r="L107" s="518">
        <f t="shared" si="44"/>
        <v>368513.66854412947</v>
      </c>
      <c r="M107" s="519">
        <f t="shared" si="42"/>
        <v>0</v>
      </c>
      <c r="N107" s="518">
        <f t="shared" si="45"/>
        <v>368513.66854412947</v>
      </c>
      <c r="O107" s="514">
        <f t="shared" si="43"/>
        <v>0</v>
      </c>
      <c r="P107" s="514">
        <f>+O107-M107</f>
        <v>0</v>
      </c>
      <c r="Q107" s="269"/>
    </row>
    <row r="108" spans="1:17" ht="12.5">
      <c r="B108" s="195" t="str">
        <f t="shared" si="41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35"/>
        <v>0</v>
      </c>
      <c r="K108" s="514"/>
      <c r="L108" s="518">
        <f t="shared" si="44"/>
        <v>322153.70792553568</v>
      </c>
      <c r="M108" s="519">
        <f t="shared" si="42"/>
        <v>0</v>
      </c>
      <c r="N108" s="518">
        <f t="shared" si="45"/>
        <v>322153.70792553568</v>
      </c>
      <c r="O108" s="514">
        <f t="shared" si="43"/>
        <v>0</v>
      </c>
      <c r="P108" s="514">
        <f t="shared" si="40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35"/>
        <v>0</v>
      </c>
      <c r="K109" s="514"/>
      <c r="L109" s="518">
        <f t="shared" si="44"/>
        <v>316406.89315312036</v>
      </c>
      <c r="M109" s="519">
        <f t="shared" ref="M109:M110" si="46">IF(L109&lt;&gt;0,+H109-L109,0)</f>
        <v>0</v>
      </c>
      <c r="N109" s="518">
        <f t="shared" si="45"/>
        <v>316406.89315312036</v>
      </c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35"/>
        <v>0</v>
      </c>
      <c r="K110" s="514"/>
      <c r="L110" s="518">
        <f t="shared" si="44"/>
        <v>311740.47673179838</v>
      </c>
      <c r="M110" s="519">
        <f t="shared" si="46"/>
        <v>0</v>
      </c>
      <c r="N110" s="518">
        <f t="shared" si="45"/>
        <v>311740.47673179838</v>
      </c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2021</v>
      </c>
      <c r="D111" s="508">
        <v>2202463.3787645511</v>
      </c>
      <c r="E111" s="516">
        <v>72726.048780487807</v>
      </c>
      <c r="F111" s="515">
        <v>2129737.3299840633</v>
      </c>
      <c r="G111" s="515">
        <v>2166100.3543743072</v>
      </c>
      <c r="H111" s="516">
        <v>318609.25475096708</v>
      </c>
      <c r="I111" s="510">
        <v>318609.25475096708</v>
      </c>
      <c r="J111" s="514">
        <f t="shared" si="35"/>
        <v>0</v>
      </c>
      <c r="K111" s="514"/>
      <c r="L111" s="518">
        <f t="shared" ref="L111" si="47">H111</f>
        <v>318609.25475096708</v>
      </c>
      <c r="M111" s="519">
        <f t="shared" ref="M111" si="48">IF(L111&lt;&gt;0,+H111-L111,0)</f>
        <v>0</v>
      </c>
      <c r="N111" s="518">
        <f t="shared" ref="N111" si="49">I111</f>
        <v>318609.25475096708</v>
      </c>
      <c r="O111" s="514">
        <f t="shared" ref="O111" si="50">IF(N111&lt;&gt;0,+I111-N111,0)</f>
        <v>0</v>
      </c>
      <c r="P111" s="514">
        <f t="shared" ref="P111" si="51">+O111-M111</f>
        <v>0</v>
      </c>
      <c r="Q111" s="269"/>
    </row>
    <row r="112" spans="1:17" ht="13">
      <c r="B112" s="195" t="str">
        <f t="shared" si="41"/>
        <v/>
      </c>
      <c r="C112" s="669">
        <f>IF(D93="","-",+C111+1)</f>
        <v>2022</v>
      </c>
      <c r="D112" s="374">
        <v>2129737.3299840633</v>
      </c>
      <c r="E112" s="522">
        <v>70994.476190476184</v>
      </c>
      <c r="F112" s="523">
        <v>2058742.8537935871</v>
      </c>
      <c r="G112" s="523">
        <v>2094240.0918888252</v>
      </c>
      <c r="H112" s="526">
        <v>316979.40019667835</v>
      </c>
      <c r="I112" s="577">
        <v>316979.40019667835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2023</v>
      </c>
      <c r="D113" s="374">
        <f>IF(F112+SUM(E$99:E112)=D$92,F112,D$92-SUM(E$99:E112))</f>
        <v>2058742.8537935871</v>
      </c>
      <c r="E113" s="522">
        <f>IF(+J96&lt;F112,J96,D113)</f>
        <v>67767.454545454544</v>
      </c>
      <c r="F113" s="523">
        <f t="shared" ref="F113:F130" si="52">+D113-E113</f>
        <v>1990975.3992481325</v>
      </c>
      <c r="G113" s="523">
        <f t="shared" ref="G113:G130" si="53">+(F113+D113)/2</f>
        <v>2024859.1265208598</v>
      </c>
      <c r="H113" s="526">
        <f t="shared" ref="H113:H154" si="54">+J$94*G113+E113</f>
        <v>317564.31451633043</v>
      </c>
      <c r="I113" s="577">
        <f t="shared" ref="I113:I154" si="55">+J$95*G113+E113</f>
        <v>317564.31451633043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2024</v>
      </c>
      <c r="D114" s="374">
        <f>IF(F113+SUM(E$99:E113)=D$92,F113,D$92-SUM(E$99:E113))</f>
        <v>1990975.3992481325</v>
      </c>
      <c r="E114" s="522">
        <f>IF(+J96&lt;F113,J96,D114)</f>
        <v>67767.454545454544</v>
      </c>
      <c r="F114" s="523">
        <f t="shared" si="52"/>
        <v>1923207.9447026779</v>
      </c>
      <c r="G114" s="523">
        <f t="shared" si="53"/>
        <v>1957091.6719754052</v>
      </c>
      <c r="H114" s="526">
        <f t="shared" si="54"/>
        <v>309204.17867677717</v>
      </c>
      <c r="I114" s="577">
        <f t="shared" si="55"/>
        <v>309204.17867677717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2025</v>
      </c>
      <c r="D115" s="374">
        <f>IF(F114+SUM(E$99:E114)=D$92,F114,D$92-SUM(E$99:E114))</f>
        <v>1923207.9447026779</v>
      </c>
      <c r="E115" s="522">
        <f>IF(+J96&lt;F114,J96,D115)</f>
        <v>67767.454545454544</v>
      </c>
      <c r="F115" s="523">
        <f t="shared" si="52"/>
        <v>1855440.4901572233</v>
      </c>
      <c r="G115" s="523">
        <f t="shared" si="53"/>
        <v>1889324.2174299506</v>
      </c>
      <c r="H115" s="526">
        <f t="shared" si="54"/>
        <v>300844.04283722385</v>
      </c>
      <c r="I115" s="577">
        <f t="shared" si="55"/>
        <v>300844.04283722385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2026</v>
      </c>
      <c r="D116" s="374">
        <f>IF(F115+SUM(E$99:E115)=D$92,F115,D$92-SUM(E$99:E115))</f>
        <v>1855440.4901572233</v>
      </c>
      <c r="E116" s="522">
        <f>IF(+J96&lt;F115,J96,D116)</f>
        <v>67767.454545454544</v>
      </c>
      <c r="F116" s="523">
        <f t="shared" si="52"/>
        <v>1787673.0356117687</v>
      </c>
      <c r="G116" s="523">
        <f t="shared" si="53"/>
        <v>1821556.762884496</v>
      </c>
      <c r="H116" s="526">
        <f t="shared" si="54"/>
        <v>292483.90699767054</v>
      </c>
      <c r="I116" s="577">
        <f t="shared" si="55"/>
        <v>292483.90699767054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2027</v>
      </c>
      <c r="D117" s="374">
        <f>IF(F116+SUM(E$99:E116)=D$92,F116,D$92-SUM(E$99:E116))</f>
        <v>1787673.0356117687</v>
      </c>
      <c r="E117" s="522">
        <f>IF(+J96&lt;F116,J96,D117)</f>
        <v>67767.454545454544</v>
      </c>
      <c r="F117" s="523">
        <f t="shared" si="52"/>
        <v>1719905.5810663141</v>
      </c>
      <c r="G117" s="523">
        <f t="shared" si="53"/>
        <v>1753789.3083390414</v>
      </c>
      <c r="H117" s="526">
        <f t="shared" si="54"/>
        <v>284123.77115811728</v>
      </c>
      <c r="I117" s="577">
        <f t="shared" si="55"/>
        <v>284123.77115811728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2028</v>
      </c>
      <c r="D118" s="374">
        <f>IF(F117+SUM(E$99:E117)=D$92,F117,D$92-SUM(E$99:E117))</f>
        <v>1719905.5810663141</v>
      </c>
      <c r="E118" s="522">
        <f>IF(+J96&lt;F117,J96,D118)</f>
        <v>67767.454545454544</v>
      </c>
      <c r="F118" s="523">
        <f t="shared" si="52"/>
        <v>1652138.1265208595</v>
      </c>
      <c r="G118" s="523">
        <f t="shared" si="53"/>
        <v>1686021.8537935868</v>
      </c>
      <c r="H118" s="526">
        <f t="shared" si="54"/>
        <v>275763.63531856396</v>
      </c>
      <c r="I118" s="577">
        <f t="shared" si="55"/>
        <v>275763.63531856396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2029</v>
      </c>
      <c r="D119" s="374">
        <f>IF(F118+SUM(E$99:E118)=D$92,F118,D$92-SUM(E$99:E118))</f>
        <v>1652138.1265208595</v>
      </c>
      <c r="E119" s="522">
        <f>IF(+J96&lt;F118,J96,D119)</f>
        <v>67767.454545454544</v>
      </c>
      <c r="F119" s="523">
        <f t="shared" si="52"/>
        <v>1584370.671975405</v>
      </c>
      <c r="G119" s="523">
        <f t="shared" si="53"/>
        <v>1618254.3992481322</v>
      </c>
      <c r="H119" s="526">
        <f t="shared" si="54"/>
        <v>267403.4994790107</v>
      </c>
      <c r="I119" s="577">
        <f t="shared" si="55"/>
        <v>267403.4994790107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2030</v>
      </c>
      <c r="D120" s="374">
        <f>IF(F119+SUM(E$99:E119)=D$92,F119,D$92-SUM(E$99:E119))</f>
        <v>1584370.671975405</v>
      </c>
      <c r="E120" s="522">
        <f>IF(+J96&lt;F119,J96,D120)</f>
        <v>67767.454545454544</v>
      </c>
      <c r="F120" s="523">
        <f t="shared" si="52"/>
        <v>1516603.2174299504</v>
      </c>
      <c r="G120" s="523">
        <f t="shared" si="53"/>
        <v>1550486.9447026777</v>
      </c>
      <c r="H120" s="526">
        <f t="shared" si="54"/>
        <v>259043.36363945738</v>
      </c>
      <c r="I120" s="577">
        <f t="shared" si="55"/>
        <v>259043.36363945738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2031</v>
      </c>
      <c r="D121" s="374">
        <f>IF(F120+SUM(E$99:E120)=D$92,F120,D$92-SUM(E$99:E120))</f>
        <v>1516603.2174299504</v>
      </c>
      <c r="E121" s="522">
        <f>IF(+J96&lt;F120,J96,D121)</f>
        <v>67767.454545454544</v>
      </c>
      <c r="F121" s="523">
        <f t="shared" si="52"/>
        <v>1448835.7628844958</v>
      </c>
      <c r="G121" s="523">
        <f t="shared" si="53"/>
        <v>1482719.4901572231</v>
      </c>
      <c r="H121" s="526">
        <f t="shared" si="54"/>
        <v>250683.22779990407</v>
      </c>
      <c r="I121" s="577">
        <f t="shared" si="55"/>
        <v>250683.22779990407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2032</v>
      </c>
      <c r="D122" s="374">
        <f>IF(F121+SUM(E$99:E121)=D$92,F121,D$92-SUM(E$99:E121))</f>
        <v>1448835.7628844958</v>
      </c>
      <c r="E122" s="522">
        <f>IF(+J96&lt;F121,J96,D122)</f>
        <v>67767.454545454544</v>
      </c>
      <c r="F122" s="523">
        <f t="shared" si="52"/>
        <v>1381068.3083390412</v>
      </c>
      <c r="G122" s="523">
        <f t="shared" si="53"/>
        <v>1414952.0356117685</v>
      </c>
      <c r="H122" s="526">
        <f t="shared" si="54"/>
        <v>242323.09196035081</v>
      </c>
      <c r="I122" s="577">
        <f t="shared" si="55"/>
        <v>242323.09196035081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2033</v>
      </c>
      <c r="D123" s="374">
        <f>IF(F122+SUM(E$99:E122)=D$92,F122,D$92-SUM(E$99:E122))</f>
        <v>1381068.3083390412</v>
      </c>
      <c r="E123" s="522">
        <f>IF(+J96&lt;F122,J96,D123)</f>
        <v>67767.454545454544</v>
      </c>
      <c r="F123" s="523">
        <f t="shared" si="52"/>
        <v>1313300.8537935866</v>
      </c>
      <c r="G123" s="523">
        <f t="shared" si="53"/>
        <v>1347184.5810663139</v>
      </c>
      <c r="H123" s="526">
        <f t="shared" si="54"/>
        <v>233962.95612079749</v>
      </c>
      <c r="I123" s="577">
        <f t="shared" si="55"/>
        <v>233962.95612079749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2034</v>
      </c>
      <c r="D124" s="374">
        <f>IF(F123+SUM(E$99:E123)=D$92,F123,D$92-SUM(E$99:E123))</f>
        <v>1313300.8537935866</v>
      </c>
      <c r="E124" s="522">
        <f>IF(+J96&lt;F123,J96,D124)</f>
        <v>67767.454545454544</v>
      </c>
      <c r="F124" s="523">
        <f t="shared" si="52"/>
        <v>1245533.399248132</v>
      </c>
      <c r="G124" s="523">
        <f t="shared" si="53"/>
        <v>1279417.1265208593</v>
      </c>
      <c r="H124" s="526">
        <f t="shared" si="54"/>
        <v>225602.82028124423</v>
      </c>
      <c r="I124" s="577">
        <f t="shared" si="55"/>
        <v>225602.82028124423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2035</v>
      </c>
      <c r="D125" s="374">
        <f>IF(F124+SUM(E$99:E124)=D$92,F124,D$92-SUM(E$99:E124))</f>
        <v>1245533.399248132</v>
      </c>
      <c r="E125" s="522">
        <f>IF(+J96&lt;F124,J96,D125)</f>
        <v>67767.454545454544</v>
      </c>
      <c r="F125" s="523">
        <f t="shared" si="52"/>
        <v>1177765.9447026774</v>
      </c>
      <c r="G125" s="523">
        <f t="shared" si="53"/>
        <v>1211649.6719754047</v>
      </c>
      <c r="H125" s="526">
        <f t="shared" si="54"/>
        <v>217242.68444169092</v>
      </c>
      <c r="I125" s="577">
        <f t="shared" si="55"/>
        <v>217242.68444169092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2036</v>
      </c>
      <c r="D126" s="374">
        <f>IF(F125+SUM(E$99:E125)=D$92,F125,D$92-SUM(E$99:E125))</f>
        <v>1177765.9447026774</v>
      </c>
      <c r="E126" s="522">
        <f>IF(+J96&lt;F125,J96,D126)</f>
        <v>67767.454545454544</v>
      </c>
      <c r="F126" s="523">
        <f t="shared" si="52"/>
        <v>1109998.4901572228</v>
      </c>
      <c r="G126" s="523">
        <f t="shared" si="53"/>
        <v>1143882.2174299501</v>
      </c>
      <c r="H126" s="526">
        <f t="shared" si="54"/>
        <v>208882.5486021376</v>
      </c>
      <c r="I126" s="577">
        <f t="shared" si="55"/>
        <v>208882.5486021376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2037</v>
      </c>
      <c r="D127" s="374">
        <f>IF(F126+SUM(E$99:E126)=D$92,F126,D$92-SUM(E$99:E126))</f>
        <v>1109998.4901572228</v>
      </c>
      <c r="E127" s="522">
        <f>IF(+J96&lt;F126,J96,D127)</f>
        <v>67767.454545454544</v>
      </c>
      <c r="F127" s="523">
        <f t="shared" si="52"/>
        <v>1042231.0356117683</v>
      </c>
      <c r="G127" s="523">
        <f t="shared" si="53"/>
        <v>1076114.7628844955</v>
      </c>
      <c r="H127" s="526">
        <f t="shared" si="54"/>
        <v>200522.41276258434</v>
      </c>
      <c r="I127" s="577">
        <f t="shared" si="55"/>
        <v>200522.41276258434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2038</v>
      </c>
      <c r="D128" s="374">
        <f>IF(F127+SUM(E$99:E127)=D$92,F127,D$92-SUM(E$99:E127))</f>
        <v>1042231.0356117683</v>
      </c>
      <c r="E128" s="522">
        <f>IF(+J96&lt;F127,J96,D128)</f>
        <v>67767.454545454544</v>
      </c>
      <c r="F128" s="523">
        <f t="shared" si="52"/>
        <v>974463.58106631367</v>
      </c>
      <c r="G128" s="523">
        <f t="shared" si="53"/>
        <v>1008347.308339041</v>
      </c>
      <c r="H128" s="526">
        <f t="shared" si="54"/>
        <v>192162.27692303102</v>
      </c>
      <c r="I128" s="577">
        <f t="shared" si="55"/>
        <v>192162.27692303102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2039</v>
      </c>
      <c r="D129" s="374">
        <f>IF(F128+SUM(E$99:E128)=D$92,F128,D$92-SUM(E$99:E128))</f>
        <v>974463.58106631367</v>
      </c>
      <c r="E129" s="522">
        <f>IF(+J96&lt;F128,J96,D129)</f>
        <v>67767.454545454544</v>
      </c>
      <c r="F129" s="523">
        <f t="shared" si="52"/>
        <v>906696.12652085908</v>
      </c>
      <c r="G129" s="523">
        <f t="shared" si="53"/>
        <v>940579.85379358637</v>
      </c>
      <c r="H129" s="526">
        <f t="shared" si="54"/>
        <v>183802.14108347776</v>
      </c>
      <c r="I129" s="577">
        <f t="shared" si="55"/>
        <v>183802.14108347776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2040</v>
      </c>
      <c r="D130" s="374">
        <f>IF(F129+SUM(E$99:E129)=D$92,F129,D$92-SUM(E$99:E129))</f>
        <v>906696.12652085908</v>
      </c>
      <c r="E130" s="522">
        <f>IF(+J96&lt;F129,J96,D130)</f>
        <v>67767.454545454544</v>
      </c>
      <c r="F130" s="523">
        <f t="shared" si="52"/>
        <v>838928.67197540449</v>
      </c>
      <c r="G130" s="523">
        <f t="shared" si="53"/>
        <v>872812.39924813178</v>
      </c>
      <c r="H130" s="526">
        <f t="shared" si="54"/>
        <v>175442.00524392445</v>
      </c>
      <c r="I130" s="577">
        <f t="shared" si="55"/>
        <v>175442.00524392445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2041</v>
      </c>
      <c r="D131" s="374">
        <f>IF(F130+SUM(E$99:E130)=D$92,F130,D$92-SUM(E$99:E130))</f>
        <v>838928.67197540449</v>
      </c>
      <c r="E131" s="522">
        <f>IF(+J96&lt;F130,J96,D131)</f>
        <v>67767.454545454544</v>
      </c>
      <c r="F131" s="523">
        <f t="shared" ref="F131:F154" si="56">+D131-E131</f>
        <v>771161.2174299499</v>
      </c>
      <c r="G131" s="523">
        <f t="shared" ref="G131:G154" si="57">+(F131+D131)/2</f>
        <v>805044.9447026772</v>
      </c>
      <c r="H131" s="526">
        <f t="shared" si="54"/>
        <v>167081.86940437116</v>
      </c>
      <c r="I131" s="577">
        <f t="shared" si="55"/>
        <v>167081.86940437116</v>
      </c>
      <c r="J131" s="514">
        <f t="shared" ref="J131:J154" si="58">+I131-H131</f>
        <v>0</v>
      </c>
      <c r="K131" s="514"/>
      <c r="L131" s="525"/>
      <c r="M131" s="514">
        <f t="shared" ref="M131:M154" si="59">IF(L131&lt;&gt;0,+H131-L131,0)</f>
        <v>0</v>
      </c>
      <c r="N131" s="525"/>
      <c r="O131" s="514">
        <f t="shared" ref="O131:O154" si="60">IF(N131&lt;&gt;0,+I131-N131,0)</f>
        <v>0</v>
      </c>
      <c r="P131" s="514">
        <f t="shared" ref="P131:P154" si="61">+O131-M131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2042</v>
      </c>
      <c r="D132" s="374">
        <f>IF(F131+SUM(E$99:E131)=D$92,F131,D$92-SUM(E$99:E131))</f>
        <v>771161.2174299499</v>
      </c>
      <c r="E132" s="522">
        <f>IF(+J96&lt;F131,J96,D132)</f>
        <v>67767.454545454544</v>
      </c>
      <c r="F132" s="523">
        <f t="shared" si="56"/>
        <v>703393.76288449531</v>
      </c>
      <c r="G132" s="523">
        <f t="shared" si="57"/>
        <v>737277.49015722261</v>
      </c>
      <c r="H132" s="526">
        <f t="shared" si="54"/>
        <v>158721.73356481787</v>
      </c>
      <c r="I132" s="577">
        <f t="shared" si="55"/>
        <v>158721.73356481787</v>
      </c>
      <c r="J132" s="514">
        <f t="shared" si="58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2043</v>
      </c>
      <c r="D133" s="374">
        <f>IF(F132+SUM(E$99:E132)=D$92,F132,D$92-SUM(E$99:E132))</f>
        <v>703393.76288449531</v>
      </c>
      <c r="E133" s="522">
        <f>IF(+J96&lt;F132,J96,D133)</f>
        <v>67767.454545454544</v>
      </c>
      <c r="F133" s="523">
        <f t="shared" si="56"/>
        <v>635626.30833904073</v>
      </c>
      <c r="G133" s="523">
        <f t="shared" si="57"/>
        <v>669510.03561176802</v>
      </c>
      <c r="H133" s="526">
        <f t="shared" si="54"/>
        <v>150361.59772526455</v>
      </c>
      <c r="I133" s="577">
        <f t="shared" si="55"/>
        <v>150361.59772526455</v>
      </c>
      <c r="J133" s="514">
        <f t="shared" si="58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2044</v>
      </c>
      <c r="D134" s="374">
        <f>IF(F133+SUM(E$99:E133)=D$92,F133,D$92-SUM(E$99:E133))</f>
        <v>635626.30833904073</v>
      </c>
      <c r="E134" s="522">
        <f>IF(+J96&lt;F133,J96,D134)</f>
        <v>67767.454545454544</v>
      </c>
      <c r="F134" s="523">
        <f t="shared" si="56"/>
        <v>567858.85379358614</v>
      </c>
      <c r="G134" s="523">
        <f t="shared" si="57"/>
        <v>601742.58106631343</v>
      </c>
      <c r="H134" s="526">
        <f t="shared" si="54"/>
        <v>142001.46188571129</v>
      </c>
      <c r="I134" s="577">
        <f t="shared" si="55"/>
        <v>142001.46188571129</v>
      </c>
      <c r="J134" s="514">
        <f t="shared" si="58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2045</v>
      </c>
      <c r="D135" s="374">
        <f>IF(F134+SUM(E$99:E134)=D$92,F134,D$92-SUM(E$99:E134))</f>
        <v>567858.85379358614</v>
      </c>
      <c r="E135" s="522">
        <f>IF(+J96&lt;F134,J96,D135)</f>
        <v>67767.454545454544</v>
      </c>
      <c r="F135" s="523">
        <f t="shared" si="56"/>
        <v>500091.39924813161</v>
      </c>
      <c r="G135" s="523">
        <f t="shared" si="57"/>
        <v>533975.12652085884</v>
      </c>
      <c r="H135" s="526">
        <f t="shared" si="54"/>
        <v>133641.32604615798</v>
      </c>
      <c r="I135" s="577">
        <f t="shared" si="55"/>
        <v>133641.32604615798</v>
      </c>
      <c r="J135" s="514">
        <f t="shared" si="58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2046</v>
      </c>
      <c r="D136" s="374">
        <f>IF(F135+SUM(E$99:E135)=D$92,F135,D$92-SUM(E$99:E135))</f>
        <v>500091.39924813161</v>
      </c>
      <c r="E136" s="522">
        <f>IF(+J96&lt;F135,J96,D136)</f>
        <v>67767.454545454544</v>
      </c>
      <c r="F136" s="523">
        <f t="shared" si="56"/>
        <v>432323.94470267708</v>
      </c>
      <c r="G136" s="523">
        <f t="shared" si="57"/>
        <v>466207.67197540437</v>
      </c>
      <c r="H136" s="526">
        <f t="shared" si="54"/>
        <v>125281.19020660469</v>
      </c>
      <c r="I136" s="577">
        <f t="shared" si="55"/>
        <v>125281.19020660469</v>
      </c>
      <c r="J136" s="514">
        <f t="shared" si="58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2047</v>
      </c>
      <c r="D137" s="374">
        <f>IF(F136+SUM(E$99:E136)=D$92,F136,D$92-SUM(E$99:E136))</f>
        <v>432323.94470267708</v>
      </c>
      <c r="E137" s="522">
        <f>IF(+J96&lt;F136,J96,D137)</f>
        <v>67767.454545454544</v>
      </c>
      <c r="F137" s="523">
        <f t="shared" si="56"/>
        <v>364556.49015722255</v>
      </c>
      <c r="G137" s="523">
        <f t="shared" si="57"/>
        <v>398440.21742994979</v>
      </c>
      <c r="H137" s="526">
        <f t="shared" si="54"/>
        <v>116921.0543670514</v>
      </c>
      <c r="I137" s="577">
        <f t="shared" si="55"/>
        <v>116921.0543670514</v>
      </c>
      <c r="J137" s="514">
        <f t="shared" si="58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2048</v>
      </c>
      <c r="D138" s="374">
        <f>IF(F137+SUM(E$99:E137)=D$92,F137,D$92-SUM(E$99:E137))</f>
        <v>364556.49015722255</v>
      </c>
      <c r="E138" s="522">
        <f>IF(+J96&lt;F137,J96,D138)</f>
        <v>67767.454545454544</v>
      </c>
      <c r="F138" s="523">
        <f t="shared" si="56"/>
        <v>296789.03561176802</v>
      </c>
      <c r="G138" s="523">
        <f t="shared" si="57"/>
        <v>330672.76288449531</v>
      </c>
      <c r="H138" s="526">
        <f t="shared" si="54"/>
        <v>108560.91852749813</v>
      </c>
      <c r="I138" s="577">
        <f t="shared" si="55"/>
        <v>108560.91852749813</v>
      </c>
      <c r="J138" s="514">
        <f t="shared" si="58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2049</v>
      </c>
      <c r="D139" s="374">
        <f>IF(F138+SUM(E$99:E138)=D$92,F138,D$92-SUM(E$99:E138))</f>
        <v>296789.03561176802</v>
      </c>
      <c r="E139" s="522">
        <f>IF(+J96&lt;F138,J96,D139)</f>
        <v>67767.454545454544</v>
      </c>
      <c r="F139" s="523">
        <f t="shared" si="56"/>
        <v>229021.58106631349</v>
      </c>
      <c r="G139" s="523">
        <f t="shared" si="57"/>
        <v>262905.30833904073</v>
      </c>
      <c r="H139" s="526">
        <f t="shared" si="54"/>
        <v>100200.78268794483</v>
      </c>
      <c r="I139" s="577">
        <f t="shared" si="55"/>
        <v>100200.78268794483</v>
      </c>
      <c r="J139" s="514">
        <f t="shared" si="58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2050</v>
      </c>
      <c r="D140" s="374">
        <f>IF(F139+SUM(E$99:E139)=D$92,F139,D$92-SUM(E$99:E139))</f>
        <v>229021.58106631349</v>
      </c>
      <c r="E140" s="522">
        <f>IF(+J96&lt;F139,J96,D140)</f>
        <v>67767.454545454544</v>
      </c>
      <c r="F140" s="523">
        <f t="shared" si="56"/>
        <v>161254.12652085896</v>
      </c>
      <c r="G140" s="523">
        <f t="shared" si="57"/>
        <v>195137.85379358623</v>
      </c>
      <c r="H140" s="526">
        <f t="shared" si="54"/>
        <v>91840.646848391552</v>
      </c>
      <c r="I140" s="577">
        <f t="shared" si="55"/>
        <v>91840.646848391552</v>
      </c>
      <c r="J140" s="514">
        <f t="shared" si="58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2051</v>
      </c>
      <c r="D141" s="374">
        <f>IF(F140+SUM(E$99:E140)=D$92,F140,D$92-SUM(E$99:E140))</f>
        <v>161254.12652085896</v>
      </c>
      <c r="E141" s="522">
        <f>IF(+J96&lt;F140,J96,D141)</f>
        <v>67767.454545454544</v>
      </c>
      <c r="F141" s="523">
        <f t="shared" si="56"/>
        <v>93486.671975404417</v>
      </c>
      <c r="G141" s="523">
        <f t="shared" si="57"/>
        <v>127370.3992481317</v>
      </c>
      <c r="H141" s="526">
        <f t="shared" si="54"/>
        <v>83480.511008838264</v>
      </c>
      <c r="I141" s="577">
        <f t="shared" si="55"/>
        <v>83480.511008838264</v>
      </c>
      <c r="J141" s="514">
        <f t="shared" si="58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2052</v>
      </c>
      <c r="D142" s="374">
        <f>IF(F141+SUM(E$99:E141)=D$92,F141,D$92-SUM(E$99:E141))</f>
        <v>93486.671975404417</v>
      </c>
      <c r="E142" s="522">
        <f>IF(+J96&lt;F141,J96,D142)</f>
        <v>67767.454545454544</v>
      </c>
      <c r="F142" s="523">
        <f t="shared" si="56"/>
        <v>25719.217429949873</v>
      </c>
      <c r="G142" s="523">
        <f t="shared" si="57"/>
        <v>59602.944702677145</v>
      </c>
      <c r="H142" s="526">
        <f t="shared" si="54"/>
        <v>75120.375169284976</v>
      </c>
      <c r="I142" s="577">
        <f t="shared" si="55"/>
        <v>75120.375169284976</v>
      </c>
      <c r="J142" s="514">
        <f t="shared" si="58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2053</v>
      </c>
      <c r="D143" s="374">
        <f>IF(F142+SUM(E$99:E142)=D$92,F142,D$92-SUM(E$99:E142))</f>
        <v>25719.217429949873</v>
      </c>
      <c r="E143" s="522">
        <f>IF(+J96&lt;F142,J96,D143)</f>
        <v>25719.217429949873</v>
      </c>
      <c r="F143" s="523">
        <f t="shared" si="56"/>
        <v>0</v>
      </c>
      <c r="G143" s="523">
        <f t="shared" si="57"/>
        <v>12859.608714974936</v>
      </c>
      <c r="H143" s="526">
        <f t="shared" si="54"/>
        <v>27305.643781976767</v>
      </c>
      <c r="I143" s="577">
        <f t="shared" si="55"/>
        <v>27305.643781976767</v>
      </c>
      <c r="J143" s="514">
        <f t="shared" si="58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57"/>
        <v>0</v>
      </c>
      <c r="H144" s="526">
        <f t="shared" si="54"/>
        <v>0</v>
      </c>
      <c r="I144" s="577">
        <f t="shared" si="55"/>
        <v>0</v>
      </c>
      <c r="J144" s="514">
        <f t="shared" si="58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57"/>
        <v>0</v>
      </c>
      <c r="H145" s="526">
        <f t="shared" si="54"/>
        <v>0</v>
      </c>
      <c r="I145" s="577">
        <f t="shared" si="55"/>
        <v>0</v>
      </c>
      <c r="J145" s="514">
        <f t="shared" si="58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57"/>
        <v>0</v>
      </c>
      <c r="H146" s="526">
        <f t="shared" si="54"/>
        <v>0</v>
      </c>
      <c r="I146" s="577">
        <f t="shared" si="55"/>
        <v>0</v>
      </c>
      <c r="J146" s="514">
        <f t="shared" si="58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57"/>
        <v>0</v>
      </c>
      <c r="H147" s="526">
        <f t="shared" si="54"/>
        <v>0</v>
      </c>
      <c r="I147" s="577">
        <f t="shared" si="55"/>
        <v>0</v>
      </c>
      <c r="J147" s="514">
        <f t="shared" si="58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57"/>
        <v>0</v>
      </c>
      <c r="H148" s="526">
        <f t="shared" si="54"/>
        <v>0</v>
      </c>
      <c r="I148" s="577">
        <f t="shared" si="55"/>
        <v>0</v>
      </c>
      <c r="J148" s="514">
        <f t="shared" si="58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57"/>
        <v>0</v>
      </c>
      <c r="H149" s="526">
        <f t="shared" si="54"/>
        <v>0</v>
      </c>
      <c r="I149" s="577">
        <f t="shared" si="55"/>
        <v>0</v>
      </c>
      <c r="J149" s="514">
        <f t="shared" si="58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57"/>
        <v>0</v>
      </c>
      <c r="H150" s="526">
        <f t="shared" si="54"/>
        <v>0</v>
      </c>
      <c r="I150" s="577">
        <f t="shared" si="55"/>
        <v>0</v>
      </c>
      <c r="J150" s="514">
        <f t="shared" si="58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57"/>
        <v>0</v>
      </c>
      <c r="H151" s="526">
        <f t="shared" si="54"/>
        <v>0</v>
      </c>
      <c r="I151" s="577">
        <f t="shared" si="55"/>
        <v>0</v>
      </c>
      <c r="J151" s="514">
        <f t="shared" si="58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57"/>
        <v>0</v>
      </c>
      <c r="H152" s="526">
        <f t="shared" si="54"/>
        <v>0</v>
      </c>
      <c r="I152" s="577">
        <f t="shared" si="55"/>
        <v>0</v>
      </c>
      <c r="J152" s="514">
        <f t="shared" si="58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57"/>
        <v>0</v>
      </c>
      <c r="H153" s="526">
        <f t="shared" si="54"/>
        <v>0</v>
      </c>
      <c r="I153" s="577">
        <f t="shared" si="55"/>
        <v>0</v>
      </c>
      <c r="J153" s="514">
        <f t="shared" si="58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57"/>
        <v>0</v>
      </c>
      <c r="H154" s="530">
        <f t="shared" si="54"/>
        <v>0</v>
      </c>
      <c r="I154" s="579">
        <f t="shared" si="55"/>
        <v>0</v>
      </c>
      <c r="J154" s="533">
        <f t="shared" si="58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2981767.9999999995</v>
      </c>
      <c r="F155" s="375"/>
      <c r="G155" s="375"/>
      <c r="H155" s="375">
        <f>SUM(H99:H154)</f>
        <v>11307377.461342648</v>
      </c>
      <c r="I155" s="375">
        <f>SUM(I99:I154)</f>
        <v>11307377.461342648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495C5-4E06-4D0E-BE8F-93F372368D0F}">
  <dimension ref="A1:P162"/>
  <sheetViews>
    <sheetView tabSelected="1" zoomScaleNormal="100" zoomScaleSheetLayoutView="80" workbookViewId="0">
      <selection activeCell="N27" sqref="N27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452" t="str">
        <f ca="1">"SWEPCO Project "&amp;RIGHT(MID(CELL("filename",$A$1),FIND("]",CELL("filename",$A$1))+1,256),2)&amp;" of "&amp;COUNT('S.001:S.xyz - blank'!$P$3)-1</f>
        <v>SWEPCO Project 77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4045960.2984455116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4045960.2984455116</v>
      </c>
      <c r="O6" s="1"/>
      <c r="P6" s="1"/>
    </row>
    <row r="7" spans="1:16" ht="13.5" thickBot="1">
      <c r="C7" s="32" t="s">
        <v>48</v>
      </c>
      <c r="D7" s="108" t="s">
        <v>593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592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34310180</v>
      </c>
      <c r="E10" s="12" t="s">
        <v>52</v>
      </c>
      <c r="F10" s="42"/>
      <c r="G10" s="45"/>
      <c r="H10" s="45"/>
      <c r="I10" s="46">
        <f>+'SWE.WS.F.BPU.ATRR.Projected'!L19</f>
        <v>2025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6</v>
      </c>
      <c r="E12" s="47" t="s">
        <v>57</v>
      </c>
      <c r="F12" s="45"/>
      <c r="G12" s="7"/>
      <c r="H12" s="7"/>
      <c r="I12" s="51">
        <f>'SWE.WS.F.BPU.ATRR.Projected'!$F$81</f>
        <v>0.11972618179310132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43</v>
      </c>
      <c r="E13" s="47" t="s">
        <v>60</v>
      </c>
      <c r="F13" s="45"/>
      <c r="G13" s="7"/>
      <c r="H13" s="7"/>
      <c r="I13" s="51">
        <f>IF(G5="",I12,'SWE.WS.F.BPU.ATRR.Projected'!$F$80)</f>
        <v>0.11972618179310132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797911.16279069765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398955.58139534888</v>
      </c>
      <c r="F17" s="70">
        <f>IF(D11=C17,+D10-E17,+D17-E17)</f>
        <v>33911224.41860465</v>
      </c>
      <c r="G17" s="66">
        <f t="shared" ref="G17:G72" si="0">+I$12*((D17+F17)/2)+E17</f>
        <v>2428986.2911796072</v>
      </c>
      <c r="H17" s="53">
        <f t="shared" ref="H17:H72" si="1">+I$13*((D17+F17)/2)+E17</f>
        <v>2428986.2911796072</v>
      </c>
      <c r="I17" s="67">
        <f t="shared" ref="I17:I72" si="2">H17-G17</f>
        <v>0</v>
      </c>
      <c r="J17" s="67"/>
      <c r="K17" s="512">
        <f t="shared" ref="K17:K25" si="3">+G17</f>
        <v>2428986.2911796072</v>
      </c>
      <c r="L17" s="513">
        <f t="shared" ref="L17:L25" si="4">IF(K17&lt;&gt;0,+G17-K17,0)</f>
        <v>0</v>
      </c>
      <c r="M17" s="512">
        <f t="shared" ref="M17:M25" si="5">+H17</f>
        <v>2428986.2911796072</v>
      </c>
      <c r="N17" s="513">
        <f t="shared" ref="N17:N25" si="6">IF(M17&lt;&gt;0,+H17-M17,0)</f>
        <v>0</v>
      </c>
      <c r="O17" s="514">
        <f t="shared" ref="O17:O25" si="7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33911224.41860465</v>
      </c>
      <c r="E18" s="71">
        <f>IF(+I14&lt;F17,I14,D18)</f>
        <v>797911.16279069765</v>
      </c>
      <c r="F18" s="70">
        <f t="shared" ref="F18:F72" si="8">+D18-E18</f>
        <v>33113313.255813953</v>
      </c>
      <c r="G18" s="72">
        <f t="shared" si="0"/>
        <v>4810207.1538937027</v>
      </c>
      <c r="H18" s="53">
        <f t="shared" si="1"/>
        <v>4810207.1538937027</v>
      </c>
      <c r="I18" s="67">
        <f t="shared" si="2"/>
        <v>0</v>
      </c>
      <c r="J18" s="67"/>
      <c r="K18" s="518">
        <f t="shared" si="3"/>
        <v>4810207.1538937027</v>
      </c>
      <c r="L18" s="514">
        <f t="shared" si="4"/>
        <v>0</v>
      </c>
      <c r="M18" s="518">
        <f t="shared" si="5"/>
        <v>4810207.1538937027</v>
      </c>
      <c r="N18" s="514">
        <f t="shared" si="6"/>
        <v>0</v>
      </c>
      <c r="O18" s="514">
        <f t="shared" si="7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33113313.255813953</v>
      </c>
      <c r="E19" s="71">
        <f>IF(+I14&lt;F18,I14,D19)</f>
        <v>797911.16279069765</v>
      </c>
      <c r="F19" s="70">
        <f t="shared" si="8"/>
        <v>32315402.093023255</v>
      </c>
      <c r="G19" s="72">
        <f t="shared" si="0"/>
        <v>4714676.2969626794</v>
      </c>
      <c r="H19" s="53">
        <f t="shared" si="1"/>
        <v>4714676.2969626794</v>
      </c>
      <c r="I19" s="67">
        <f t="shared" si="2"/>
        <v>0</v>
      </c>
      <c r="J19" s="67"/>
      <c r="K19" s="518">
        <f t="shared" si="3"/>
        <v>4714676.2969626794</v>
      </c>
      <c r="L19" s="514">
        <f t="shared" si="4"/>
        <v>0</v>
      </c>
      <c r="M19" s="518">
        <f t="shared" si="5"/>
        <v>4714676.2969626794</v>
      </c>
      <c r="N19" s="514">
        <f t="shared" si="6"/>
        <v>0</v>
      </c>
      <c r="O19" s="514">
        <f t="shared" si="7"/>
        <v>0</v>
      </c>
      <c r="P19" s="4"/>
    </row>
    <row r="20" spans="2:16" ht="12.5">
      <c r="B20" s="9" t="str">
        <f t="shared" ref="B20:B72" si="9">IF(D20=F19,"","IU")</f>
        <v/>
      </c>
      <c r="C20" s="64">
        <f>IF(D11="","-",+C19+1)</f>
        <v>2019</v>
      </c>
      <c r="D20" s="70">
        <f>IF(F19+SUM(E$17:E19)=D$10,F19,D$10-SUM(E$17:E19))</f>
        <v>32315402.093023255</v>
      </c>
      <c r="E20" s="71">
        <f>IF(+I14&lt;F19,I14,D20)</f>
        <v>797911.16279069765</v>
      </c>
      <c r="F20" s="70">
        <f t="shared" si="8"/>
        <v>31517490.930232558</v>
      </c>
      <c r="G20" s="72">
        <f t="shared" si="0"/>
        <v>4619145.4400316551</v>
      </c>
      <c r="H20" s="53">
        <f t="shared" si="1"/>
        <v>4619145.4400316551</v>
      </c>
      <c r="I20" s="67">
        <f t="shared" si="2"/>
        <v>0</v>
      </c>
      <c r="J20" s="67"/>
      <c r="K20" s="518">
        <f t="shared" si="3"/>
        <v>4619145.4400316551</v>
      </c>
      <c r="L20" s="514">
        <f t="shared" si="4"/>
        <v>0</v>
      </c>
      <c r="M20" s="518">
        <f t="shared" si="5"/>
        <v>4619145.4400316551</v>
      </c>
      <c r="N20" s="514">
        <f t="shared" si="6"/>
        <v>0</v>
      </c>
      <c r="O20" s="514">
        <f t="shared" si="7"/>
        <v>0</v>
      </c>
      <c r="P20" s="4"/>
    </row>
    <row r="21" spans="2:16" ht="12.5">
      <c r="B21" s="9" t="str">
        <f t="shared" si="9"/>
        <v/>
      </c>
      <c r="C21" s="64">
        <f>IF(D11="","-",+C20+1)</f>
        <v>2020</v>
      </c>
      <c r="D21" s="70">
        <f>IF(F20+SUM(E$17:E20)=D$10,F20,D$10-SUM(E$17:E20))</f>
        <v>31517490.930232558</v>
      </c>
      <c r="E21" s="71">
        <f>IF(+I14&lt;F20,I14,D21)</f>
        <v>797911.16279069765</v>
      </c>
      <c r="F21" s="70">
        <f t="shared" si="8"/>
        <v>30719579.767441861</v>
      </c>
      <c r="G21" s="72">
        <f t="shared" si="0"/>
        <v>4523614.5831006318</v>
      </c>
      <c r="H21" s="53">
        <f t="shared" si="1"/>
        <v>4523614.5831006318</v>
      </c>
      <c r="I21" s="67">
        <f t="shared" si="2"/>
        <v>0</v>
      </c>
      <c r="J21" s="67"/>
      <c r="K21" s="518">
        <f t="shared" si="3"/>
        <v>4523614.5831006318</v>
      </c>
      <c r="L21" s="514">
        <f t="shared" si="4"/>
        <v>0</v>
      </c>
      <c r="M21" s="518">
        <f t="shared" si="5"/>
        <v>4523614.5831006318</v>
      </c>
      <c r="N21" s="514">
        <f t="shared" si="6"/>
        <v>0</v>
      </c>
      <c r="O21" s="514">
        <f t="shared" si="7"/>
        <v>0</v>
      </c>
      <c r="P21" s="4"/>
    </row>
    <row r="22" spans="2:16" ht="12.5">
      <c r="B22" s="9" t="str">
        <f t="shared" si="9"/>
        <v/>
      </c>
      <c r="C22" s="64">
        <f>IF(D11="","-",+C21+1)</f>
        <v>2021</v>
      </c>
      <c r="D22" s="70">
        <f>IF(F21+SUM(E$17:E21)=D$10,F21,D$10-SUM(E$17:E21))</f>
        <v>30719579.767441861</v>
      </c>
      <c r="E22" s="71">
        <f>IF(+I14&lt;F21,I14,D22)</f>
        <v>797911.16279069765</v>
      </c>
      <c r="F22" s="70">
        <f t="shared" si="8"/>
        <v>29921668.604651164</v>
      </c>
      <c r="G22" s="72">
        <f t="shared" si="0"/>
        <v>4428083.7261696067</v>
      </c>
      <c r="H22" s="53">
        <f t="shared" si="1"/>
        <v>4428083.7261696067</v>
      </c>
      <c r="I22" s="67">
        <f t="shared" si="2"/>
        <v>0</v>
      </c>
      <c r="J22" s="67"/>
      <c r="K22" s="518">
        <f t="shared" si="3"/>
        <v>4428083.7261696067</v>
      </c>
      <c r="L22" s="514">
        <f t="shared" si="4"/>
        <v>0</v>
      </c>
      <c r="M22" s="518">
        <f t="shared" si="5"/>
        <v>4428083.7261696067</v>
      </c>
      <c r="N22" s="514">
        <f t="shared" si="6"/>
        <v>0</v>
      </c>
      <c r="O22" s="514">
        <f t="shared" si="7"/>
        <v>0</v>
      </c>
      <c r="P22" s="4"/>
    </row>
    <row r="23" spans="2:16" ht="12.5">
      <c r="B23" s="9" t="str">
        <f t="shared" si="9"/>
        <v/>
      </c>
      <c r="C23" s="64">
        <f>IF(D11="","-",+C22+1)</f>
        <v>2022</v>
      </c>
      <c r="D23" s="70">
        <f>IF(F22+SUM(E$17:E22)=D$10,F22,D$10-SUM(E$17:E22))</f>
        <v>29921668.604651164</v>
      </c>
      <c r="E23" s="71">
        <f>IF(+I14&lt;F22,I14,D23)</f>
        <v>797911.16279069765</v>
      </c>
      <c r="F23" s="70">
        <f t="shared" si="8"/>
        <v>29123757.441860467</v>
      </c>
      <c r="G23" s="72">
        <f t="shared" si="0"/>
        <v>4332552.8692385834</v>
      </c>
      <c r="H23" s="53">
        <f t="shared" si="1"/>
        <v>4332552.8692385834</v>
      </c>
      <c r="I23" s="67">
        <f t="shared" si="2"/>
        <v>0</v>
      </c>
      <c r="J23" s="67"/>
      <c r="K23" s="518">
        <f t="shared" si="3"/>
        <v>4332552.8692385834</v>
      </c>
      <c r="L23" s="514">
        <f t="shared" si="4"/>
        <v>0</v>
      </c>
      <c r="M23" s="518">
        <f t="shared" si="5"/>
        <v>4332552.8692385834</v>
      </c>
      <c r="N23" s="514">
        <f t="shared" si="6"/>
        <v>0</v>
      </c>
      <c r="O23" s="514">
        <f t="shared" si="7"/>
        <v>0</v>
      </c>
      <c r="P23" s="4"/>
    </row>
    <row r="24" spans="2:16" ht="12.5">
      <c r="B24" s="9" t="str">
        <f t="shared" si="9"/>
        <v/>
      </c>
      <c r="C24" s="64">
        <f>IF(D11="","-",+C23+1)</f>
        <v>2023</v>
      </c>
      <c r="D24" s="70">
        <f>IF(F23+SUM(E$17:E23)=D$10,F23,D$10-SUM(E$17:E23))</f>
        <v>29123757.441860467</v>
      </c>
      <c r="E24" s="71">
        <f>IF(+I14&lt;F23,I14,D24)</f>
        <v>797911.16279069765</v>
      </c>
      <c r="F24" s="70">
        <f t="shared" si="8"/>
        <v>28325846.27906977</v>
      </c>
      <c r="G24" s="72">
        <f t="shared" si="0"/>
        <v>4237022.0123075591</v>
      </c>
      <c r="H24" s="53">
        <f t="shared" si="1"/>
        <v>4237022.0123075591</v>
      </c>
      <c r="I24" s="67">
        <f t="shared" si="2"/>
        <v>0</v>
      </c>
      <c r="J24" s="67"/>
      <c r="K24" s="518">
        <f t="shared" si="3"/>
        <v>4237022.0123075591</v>
      </c>
      <c r="L24" s="514">
        <f t="shared" si="4"/>
        <v>0</v>
      </c>
      <c r="M24" s="518">
        <f t="shared" si="5"/>
        <v>4237022.0123075591</v>
      </c>
      <c r="N24" s="514">
        <f t="shared" si="6"/>
        <v>0</v>
      </c>
      <c r="O24" s="514">
        <f t="shared" si="7"/>
        <v>0</v>
      </c>
      <c r="P24" s="4"/>
    </row>
    <row r="25" spans="2:16" ht="13">
      <c r="B25" s="9" t="str">
        <f t="shared" si="9"/>
        <v/>
      </c>
      <c r="C25" s="670">
        <f>IF(D11="","-",+C24+1)</f>
        <v>2024</v>
      </c>
      <c r="D25" s="70">
        <f>IF(F24+SUM(E$17:E24)=D$10,F24,D$10-SUM(E$17:E24))</f>
        <v>28325846.27906977</v>
      </c>
      <c r="E25" s="71">
        <f>IF(+I14&lt;F24,I14,D25)</f>
        <v>797911.16279069765</v>
      </c>
      <c r="F25" s="70">
        <f t="shared" si="8"/>
        <v>27527935.116279073</v>
      </c>
      <c r="G25" s="72">
        <f t="shared" si="0"/>
        <v>4141491.1553765358</v>
      </c>
      <c r="H25" s="53">
        <f t="shared" si="1"/>
        <v>4141491.1553765358</v>
      </c>
      <c r="I25" s="67">
        <f t="shared" si="2"/>
        <v>0</v>
      </c>
      <c r="J25" s="67"/>
      <c r="K25" s="518">
        <f t="shared" si="3"/>
        <v>4141491.1553765358</v>
      </c>
      <c r="L25" s="514">
        <f t="shared" si="4"/>
        <v>0</v>
      </c>
      <c r="M25" s="518">
        <f t="shared" si="5"/>
        <v>4141491.1553765358</v>
      </c>
      <c r="N25" s="514">
        <f t="shared" si="6"/>
        <v>0</v>
      </c>
      <c r="O25" s="514">
        <f t="shared" si="7"/>
        <v>0</v>
      </c>
      <c r="P25" s="4"/>
    </row>
    <row r="26" spans="2:16" ht="12.5">
      <c r="B26" s="9" t="str">
        <f t="shared" si="9"/>
        <v/>
      </c>
      <c r="C26" s="64">
        <f>IF(D11="","-",+C25+1)</f>
        <v>2025</v>
      </c>
      <c r="D26" s="70">
        <f>IF(F25+SUM(E$17:E25)=D$10,F25,D$10-SUM(E$17:E25))</f>
        <v>27527935.116279073</v>
      </c>
      <c r="E26" s="71">
        <f>IF(+I14&lt;F25,I14,D26)</f>
        <v>797911.16279069765</v>
      </c>
      <c r="F26" s="70">
        <f t="shared" si="8"/>
        <v>26730023.953488376</v>
      </c>
      <c r="G26" s="72">
        <f t="shared" si="0"/>
        <v>4045960.2984455116</v>
      </c>
      <c r="H26" s="53">
        <f t="shared" si="1"/>
        <v>4045960.2984455116</v>
      </c>
      <c r="I26" s="67">
        <f t="shared" si="2"/>
        <v>0</v>
      </c>
      <c r="J26" s="67"/>
      <c r="K26" s="150"/>
      <c r="L26" s="69">
        <f t="shared" ref="L26:L72" si="10">IF(K26&lt;&gt;0,+G26-K26,0)</f>
        <v>0</v>
      </c>
      <c r="M26" s="150"/>
      <c r="N26" s="69">
        <f t="shared" ref="N26:N72" si="11">IF(M26&lt;&gt;0,+H26-M26,0)</f>
        <v>0</v>
      </c>
      <c r="O26" s="69">
        <f t="shared" ref="O26:O72" si="12">+N26-L26</f>
        <v>0</v>
      </c>
      <c r="P26" s="4"/>
    </row>
    <row r="27" spans="2:16" ht="12.5">
      <c r="B27" s="9" t="str">
        <f t="shared" si="9"/>
        <v/>
      </c>
      <c r="C27" s="64">
        <f>IF(D11="","-",+C26+1)</f>
        <v>2026</v>
      </c>
      <c r="D27" s="70">
        <f>IF(F26+SUM(E$17:E26)=D$10,F26,D$10-SUM(E$17:E26))</f>
        <v>26730023.953488376</v>
      </c>
      <c r="E27" s="71">
        <f>IF(+I14&lt;F26,I14,D27)</f>
        <v>797911.16279069765</v>
      </c>
      <c r="F27" s="70">
        <f t="shared" si="8"/>
        <v>25932112.790697679</v>
      </c>
      <c r="G27" s="72">
        <f t="shared" si="0"/>
        <v>3950429.4415144878</v>
      </c>
      <c r="H27" s="53">
        <f t="shared" si="1"/>
        <v>3950429.4415144878</v>
      </c>
      <c r="I27" s="67">
        <f t="shared" si="2"/>
        <v>0</v>
      </c>
      <c r="J27" s="67"/>
      <c r="K27" s="150"/>
      <c r="L27" s="69">
        <f t="shared" si="10"/>
        <v>0</v>
      </c>
      <c r="M27" s="150"/>
      <c r="N27" s="69">
        <f t="shared" si="11"/>
        <v>0</v>
      </c>
      <c r="O27" s="69">
        <f t="shared" si="12"/>
        <v>0</v>
      </c>
      <c r="P27" s="4"/>
    </row>
    <row r="28" spans="2:16" ht="12.5">
      <c r="B28" s="9" t="str">
        <f t="shared" si="9"/>
        <v/>
      </c>
      <c r="C28" s="64">
        <f>IF(D11="","-",+C27+1)</f>
        <v>2027</v>
      </c>
      <c r="D28" s="70">
        <f>IF(F27+SUM(E$17:E27)=D$10,F27,D$10-SUM(E$17:E27))</f>
        <v>25932112.790697679</v>
      </c>
      <c r="E28" s="71">
        <f>IF(+I14&lt;F27,I14,D28)</f>
        <v>797911.16279069765</v>
      </c>
      <c r="F28" s="70">
        <f t="shared" si="8"/>
        <v>25134201.627906982</v>
      </c>
      <c r="G28" s="72">
        <f t="shared" si="0"/>
        <v>3854898.5845834636</v>
      </c>
      <c r="H28" s="53">
        <f t="shared" si="1"/>
        <v>3854898.5845834636</v>
      </c>
      <c r="I28" s="67">
        <f t="shared" si="2"/>
        <v>0</v>
      </c>
      <c r="J28" s="67"/>
      <c r="K28" s="150"/>
      <c r="L28" s="69">
        <f t="shared" si="10"/>
        <v>0</v>
      </c>
      <c r="M28" s="150"/>
      <c r="N28" s="69">
        <f t="shared" si="11"/>
        <v>0</v>
      </c>
      <c r="O28" s="69">
        <f t="shared" si="12"/>
        <v>0</v>
      </c>
      <c r="P28" s="4"/>
    </row>
    <row r="29" spans="2:16" ht="12.5">
      <c r="B29" s="9" t="str">
        <f t="shared" si="9"/>
        <v/>
      </c>
      <c r="C29" s="64">
        <f>IF(D11="","-",+C28+1)</f>
        <v>2028</v>
      </c>
      <c r="D29" s="70">
        <f>IF(F28+SUM(E$17:E28)=D$10,F28,D$10-SUM(E$17:E28))</f>
        <v>25134201.627906982</v>
      </c>
      <c r="E29" s="71">
        <f>IF(+I14&lt;F28,I14,D29)</f>
        <v>797911.16279069765</v>
      </c>
      <c r="F29" s="70">
        <f t="shared" si="8"/>
        <v>24336290.465116285</v>
      </c>
      <c r="G29" s="72">
        <f t="shared" si="0"/>
        <v>3759367.7276524403</v>
      </c>
      <c r="H29" s="53">
        <f t="shared" si="1"/>
        <v>3759367.7276524403</v>
      </c>
      <c r="I29" s="67">
        <f t="shared" si="2"/>
        <v>0</v>
      </c>
      <c r="J29" s="67"/>
      <c r="K29" s="150"/>
      <c r="L29" s="69">
        <f t="shared" si="10"/>
        <v>0</v>
      </c>
      <c r="M29" s="150"/>
      <c r="N29" s="69">
        <f t="shared" si="11"/>
        <v>0</v>
      </c>
      <c r="O29" s="69">
        <f t="shared" si="12"/>
        <v>0</v>
      </c>
      <c r="P29" s="4"/>
    </row>
    <row r="30" spans="2:16" ht="12.5">
      <c r="B30" s="9" t="str">
        <f t="shared" si="9"/>
        <v/>
      </c>
      <c r="C30" s="64">
        <f>IF(D11="","-",+C29+1)</f>
        <v>2029</v>
      </c>
      <c r="D30" s="70">
        <f>IF(F29+SUM(E$17:E29)=D$10,F29,D$10-SUM(E$17:E29))</f>
        <v>24336290.465116285</v>
      </c>
      <c r="E30" s="71">
        <f>IF(+I14&lt;F29,I14,D30)</f>
        <v>797911.16279069765</v>
      </c>
      <c r="F30" s="70">
        <f t="shared" si="8"/>
        <v>23538379.302325588</v>
      </c>
      <c r="G30" s="72">
        <f t="shared" si="0"/>
        <v>3663836.8707214161</v>
      </c>
      <c r="H30" s="53">
        <f t="shared" si="1"/>
        <v>3663836.8707214161</v>
      </c>
      <c r="I30" s="67">
        <f t="shared" si="2"/>
        <v>0</v>
      </c>
      <c r="J30" s="67"/>
      <c r="K30" s="150"/>
      <c r="L30" s="69">
        <f t="shared" si="10"/>
        <v>0</v>
      </c>
      <c r="M30" s="150"/>
      <c r="N30" s="69">
        <f t="shared" si="11"/>
        <v>0</v>
      </c>
      <c r="O30" s="69">
        <f t="shared" si="12"/>
        <v>0</v>
      </c>
      <c r="P30" s="4"/>
    </row>
    <row r="31" spans="2:16" ht="12.5">
      <c r="B31" s="9" t="str">
        <f t="shared" si="9"/>
        <v/>
      </c>
      <c r="C31" s="64">
        <f>IF(D11="","-",+C30+1)</f>
        <v>2030</v>
      </c>
      <c r="D31" s="70">
        <f>IF(F30+SUM(E$17:E30)=D$10,F30,D$10-SUM(E$17:E30))</f>
        <v>23538379.302325588</v>
      </c>
      <c r="E31" s="71">
        <f>IF(+I14&lt;F30,I14,D31)</f>
        <v>797911.16279069765</v>
      </c>
      <c r="F31" s="70">
        <f t="shared" si="8"/>
        <v>22740468.139534891</v>
      </c>
      <c r="G31" s="72">
        <f t="shared" si="0"/>
        <v>3568306.0137903928</v>
      </c>
      <c r="H31" s="53">
        <f t="shared" si="1"/>
        <v>3568306.0137903928</v>
      </c>
      <c r="I31" s="67">
        <f t="shared" si="2"/>
        <v>0</v>
      </c>
      <c r="J31" s="67"/>
      <c r="K31" s="150"/>
      <c r="L31" s="69">
        <f t="shared" si="10"/>
        <v>0</v>
      </c>
      <c r="M31" s="150"/>
      <c r="N31" s="69">
        <f t="shared" si="11"/>
        <v>0</v>
      </c>
      <c r="O31" s="69">
        <f t="shared" si="12"/>
        <v>0</v>
      </c>
      <c r="P31" s="4"/>
    </row>
    <row r="32" spans="2:16" ht="12.5">
      <c r="B32" s="9" t="str">
        <f t="shared" si="9"/>
        <v/>
      </c>
      <c r="C32" s="64">
        <f>IF(D11="","-",+C31+1)</f>
        <v>2031</v>
      </c>
      <c r="D32" s="70">
        <f>IF(F31+SUM(E$17:E31)=D$10,F31,D$10-SUM(E$17:E31))</f>
        <v>22740468.139534891</v>
      </c>
      <c r="E32" s="71">
        <f>IF(+I14&lt;F31,I14,D32)</f>
        <v>797911.16279069765</v>
      </c>
      <c r="F32" s="70">
        <f t="shared" si="8"/>
        <v>21942556.976744194</v>
      </c>
      <c r="G32" s="72">
        <f t="shared" si="0"/>
        <v>3472775.1568593681</v>
      </c>
      <c r="H32" s="53">
        <f t="shared" si="1"/>
        <v>3472775.1568593681</v>
      </c>
      <c r="I32" s="67">
        <f t="shared" si="2"/>
        <v>0</v>
      </c>
      <c r="J32" s="67"/>
      <c r="K32" s="150"/>
      <c r="L32" s="69">
        <f t="shared" si="10"/>
        <v>0</v>
      </c>
      <c r="M32" s="150"/>
      <c r="N32" s="69">
        <f t="shared" si="11"/>
        <v>0</v>
      </c>
      <c r="O32" s="69">
        <f t="shared" si="12"/>
        <v>0</v>
      </c>
      <c r="P32" s="4"/>
    </row>
    <row r="33" spans="2:16" ht="12.5">
      <c r="B33" s="9" t="str">
        <f t="shared" si="9"/>
        <v/>
      </c>
      <c r="C33" s="64">
        <f>IF(D11="","-",+C32+1)</f>
        <v>2032</v>
      </c>
      <c r="D33" s="70">
        <f>IF(F32+SUM(E$17:E32)=D$10,F32,D$10-SUM(E$17:E32))</f>
        <v>21942556.976744194</v>
      </c>
      <c r="E33" s="71">
        <f>IF(+I14&lt;F32,I14,D33)</f>
        <v>797911.16279069765</v>
      </c>
      <c r="F33" s="70">
        <f t="shared" si="8"/>
        <v>21144645.813953497</v>
      </c>
      <c r="G33" s="72">
        <f t="shared" si="0"/>
        <v>3377244.2999283448</v>
      </c>
      <c r="H33" s="53">
        <f t="shared" si="1"/>
        <v>3377244.2999283448</v>
      </c>
      <c r="I33" s="67">
        <f t="shared" si="2"/>
        <v>0</v>
      </c>
      <c r="J33" s="67"/>
      <c r="K33" s="150"/>
      <c r="L33" s="69">
        <f t="shared" si="10"/>
        <v>0</v>
      </c>
      <c r="M33" s="150"/>
      <c r="N33" s="69">
        <f t="shared" si="11"/>
        <v>0</v>
      </c>
      <c r="O33" s="69">
        <f t="shared" si="12"/>
        <v>0</v>
      </c>
      <c r="P33" s="4"/>
    </row>
    <row r="34" spans="2:16" ht="12.5">
      <c r="B34" s="9" t="str">
        <f t="shared" si="9"/>
        <v/>
      </c>
      <c r="C34" s="64">
        <f>IF(D11="","-",+C33+1)</f>
        <v>2033</v>
      </c>
      <c r="D34" s="70">
        <f>IF(F33+SUM(E$17:E33)=D$10,F33,D$10-SUM(E$17:E33))</f>
        <v>21144645.813953497</v>
      </c>
      <c r="E34" s="71">
        <f>IF(+I14&lt;F33,I14,D34)</f>
        <v>797911.16279069765</v>
      </c>
      <c r="F34" s="70">
        <f t="shared" si="8"/>
        <v>20346734.651162799</v>
      </c>
      <c r="G34" s="72">
        <f t="shared" si="0"/>
        <v>3281713.4429973206</v>
      </c>
      <c r="H34" s="53">
        <f t="shared" si="1"/>
        <v>3281713.4429973206</v>
      </c>
      <c r="I34" s="67">
        <f t="shared" si="2"/>
        <v>0</v>
      </c>
      <c r="J34" s="67"/>
      <c r="K34" s="150"/>
      <c r="L34" s="69">
        <f t="shared" si="10"/>
        <v>0</v>
      </c>
      <c r="M34" s="150"/>
      <c r="N34" s="69">
        <f t="shared" si="11"/>
        <v>0</v>
      </c>
      <c r="O34" s="69">
        <f t="shared" si="12"/>
        <v>0</v>
      </c>
      <c r="P34" s="4"/>
    </row>
    <row r="35" spans="2:16" ht="12.5">
      <c r="B35" s="9" t="str">
        <f t="shared" si="9"/>
        <v/>
      </c>
      <c r="C35" s="64">
        <f>IF(D11="","-",+C34+1)</f>
        <v>2034</v>
      </c>
      <c r="D35" s="70">
        <f>IF(F34+SUM(E$17:E34)=D$10,F34,D$10-SUM(E$17:E34))</f>
        <v>20346734.651162799</v>
      </c>
      <c r="E35" s="71">
        <f>IF(+I14&lt;F34,I14,D35)</f>
        <v>797911.16279069765</v>
      </c>
      <c r="F35" s="70">
        <f t="shared" si="8"/>
        <v>19548823.488372102</v>
      </c>
      <c r="G35" s="72">
        <f t="shared" si="0"/>
        <v>3186182.5860662973</v>
      </c>
      <c r="H35" s="53">
        <f t="shared" si="1"/>
        <v>3186182.5860662973</v>
      </c>
      <c r="I35" s="67">
        <f t="shared" si="2"/>
        <v>0</v>
      </c>
      <c r="J35" s="67"/>
      <c r="K35" s="150"/>
      <c r="L35" s="69">
        <f t="shared" si="10"/>
        <v>0</v>
      </c>
      <c r="M35" s="150"/>
      <c r="N35" s="69">
        <f t="shared" si="11"/>
        <v>0</v>
      </c>
      <c r="O35" s="69">
        <f t="shared" si="12"/>
        <v>0</v>
      </c>
      <c r="P35" s="4"/>
    </row>
    <row r="36" spans="2:16" ht="12.5">
      <c r="B36" s="9" t="str">
        <f t="shared" si="9"/>
        <v/>
      </c>
      <c r="C36" s="64">
        <f>IF(D11="","-",+C35+1)</f>
        <v>2035</v>
      </c>
      <c r="D36" s="70">
        <f>IF(F35+SUM(E$17:E35)=D$10,F35,D$10-SUM(E$17:E35))</f>
        <v>19548823.488372102</v>
      </c>
      <c r="E36" s="71">
        <f>IF(+I14&lt;F35,I14,D36)</f>
        <v>797911.16279069765</v>
      </c>
      <c r="F36" s="70">
        <f t="shared" si="8"/>
        <v>18750912.325581405</v>
      </c>
      <c r="G36" s="72">
        <f t="shared" si="0"/>
        <v>3090651.729135273</v>
      </c>
      <c r="H36" s="53">
        <f t="shared" si="1"/>
        <v>3090651.729135273</v>
      </c>
      <c r="I36" s="67">
        <f t="shared" si="2"/>
        <v>0</v>
      </c>
      <c r="J36" s="67"/>
      <c r="K36" s="150"/>
      <c r="L36" s="69">
        <f t="shared" si="10"/>
        <v>0</v>
      </c>
      <c r="M36" s="150"/>
      <c r="N36" s="69">
        <f t="shared" si="11"/>
        <v>0</v>
      </c>
      <c r="O36" s="69">
        <f t="shared" si="12"/>
        <v>0</v>
      </c>
      <c r="P36" s="4"/>
    </row>
    <row r="37" spans="2:16" ht="12.5">
      <c r="B37" s="9" t="str">
        <f t="shared" si="9"/>
        <v/>
      </c>
      <c r="C37" s="64">
        <f>IF(D11="","-",+C36+1)</f>
        <v>2036</v>
      </c>
      <c r="D37" s="70">
        <f>IF(F36+SUM(E$17:E36)=D$10,F36,D$10-SUM(E$17:E36))</f>
        <v>18750912.325581405</v>
      </c>
      <c r="E37" s="71">
        <f>IF(+I14&lt;F36,I14,D37)</f>
        <v>797911.16279069765</v>
      </c>
      <c r="F37" s="70">
        <f t="shared" si="8"/>
        <v>17953001.162790708</v>
      </c>
      <c r="G37" s="72">
        <f t="shared" si="0"/>
        <v>2995120.8722042493</v>
      </c>
      <c r="H37" s="53">
        <f t="shared" si="1"/>
        <v>2995120.8722042493</v>
      </c>
      <c r="I37" s="67">
        <f t="shared" si="2"/>
        <v>0</v>
      </c>
      <c r="J37" s="67"/>
      <c r="K37" s="150"/>
      <c r="L37" s="69">
        <f t="shared" si="10"/>
        <v>0</v>
      </c>
      <c r="M37" s="150"/>
      <c r="N37" s="69">
        <f t="shared" si="11"/>
        <v>0</v>
      </c>
      <c r="O37" s="69">
        <f t="shared" si="12"/>
        <v>0</v>
      </c>
      <c r="P37" s="4"/>
    </row>
    <row r="38" spans="2:16" ht="12.5">
      <c r="B38" s="9" t="str">
        <f t="shared" si="9"/>
        <v/>
      </c>
      <c r="C38" s="64">
        <f>IF(D11="","-",+C37+1)</f>
        <v>2037</v>
      </c>
      <c r="D38" s="70">
        <f>IF(F37+SUM(E$17:E37)=D$10,F37,D$10-SUM(E$17:E37))</f>
        <v>17953001.162790708</v>
      </c>
      <c r="E38" s="71">
        <f>IF(+I14&lt;F37,I14,D38)</f>
        <v>797911.16279069765</v>
      </c>
      <c r="F38" s="70">
        <f t="shared" si="8"/>
        <v>17155090.000000011</v>
      </c>
      <c r="G38" s="72">
        <f t="shared" si="0"/>
        <v>2899590.015273225</v>
      </c>
      <c r="H38" s="53">
        <f t="shared" si="1"/>
        <v>2899590.015273225</v>
      </c>
      <c r="I38" s="67">
        <f t="shared" si="2"/>
        <v>0</v>
      </c>
      <c r="J38" s="67"/>
      <c r="K38" s="150"/>
      <c r="L38" s="69">
        <f t="shared" si="10"/>
        <v>0</v>
      </c>
      <c r="M38" s="150"/>
      <c r="N38" s="69">
        <f t="shared" si="11"/>
        <v>0</v>
      </c>
      <c r="O38" s="69">
        <f t="shared" si="12"/>
        <v>0</v>
      </c>
      <c r="P38" s="4"/>
    </row>
    <row r="39" spans="2:16" ht="12.5">
      <c r="B39" s="9" t="str">
        <f t="shared" si="9"/>
        <v/>
      </c>
      <c r="C39" s="64">
        <f>IF(D11="","-",+C38+1)</f>
        <v>2038</v>
      </c>
      <c r="D39" s="70">
        <f>IF(F38+SUM(E$17:E38)=D$10,F38,D$10-SUM(E$17:E38))</f>
        <v>17155090.000000011</v>
      </c>
      <c r="E39" s="71">
        <f>IF(+I14&lt;F38,I14,D39)</f>
        <v>797911.16279069765</v>
      </c>
      <c r="F39" s="70">
        <f t="shared" si="8"/>
        <v>16357178.837209314</v>
      </c>
      <c r="G39" s="72">
        <f t="shared" si="0"/>
        <v>2804059.1583422017</v>
      </c>
      <c r="H39" s="53">
        <f t="shared" si="1"/>
        <v>2804059.1583422017</v>
      </c>
      <c r="I39" s="67">
        <f t="shared" si="2"/>
        <v>0</v>
      </c>
      <c r="J39" s="67"/>
      <c r="K39" s="150"/>
      <c r="L39" s="69">
        <f t="shared" si="10"/>
        <v>0</v>
      </c>
      <c r="M39" s="150"/>
      <c r="N39" s="69">
        <f t="shared" si="11"/>
        <v>0</v>
      </c>
      <c r="O39" s="69">
        <f t="shared" si="12"/>
        <v>0</v>
      </c>
      <c r="P39" s="4"/>
    </row>
    <row r="40" spans="2:16" ht="12.5">
      <c r="B40" s="9" t="str">
        <f t="shared" si="9"/>
        <v/>
      </c>
      <c r="C40" s="64">
        <f>IF(D11="","-",+C39+1)</f>
        <v>2039</v>
      </c>
      <c r="D40" s="70">
        <f>IF(F39+SUM(E$17:E39)=D$10,F39,D$10-SUM(E$17:E39))</f>
        <v>16357178.837209314</v>
      </c>
      <c r="E40" s="71">
        <f>IF(+I14&lt;F39,I14,D40)</f>
        <v>797911.16279069765</v>
      </c>
      <c r="F40" s="70">
        <f t="shared" si="8"/>
        <v>15559267.674418617</v>
      </c>
      <c r="G40" s="72">
        <f t="shared" si="0"/>
        <v>2708528.301411178</v>
      </c>
      <c r="H40" s="53">
        <f t="shared" si="1"/>
        <v>2708528.301411178</v>
      </c>
      <c r="I40" s="67">
        <f t="shared" si="2"/>
        <v>0</v>
      </c>
      <c r="J40" s="67"/>
      <c r="K40" s="150"/>
      <c r="L40" s="69">
        <f t="shared" si="10"/>
        <v>0</v>
      </c>
      <c r="M40" s="150"/>
      <c r="N40" s="69">
        <f t="shared" si="11"/>
        <v>0</v>
      </c>
      <c r="O40" s="69">
        <f t="shared" si="12"/>
        <v>0</v>
      </c>
      <c r="P40" s="4"/>
    </row>
    <row r="41" spans="2:16" ht="12.5">
      <c r="B41" s="9" t="str">
        <f t="shared" si="9"/>
        <v/>
      </c>
      <c r="C41" s="64">
        <f>IF(D11="","-",+C40+1)</f>
        <v>2040</v>
      </c>
      <c r="D41" s="70">
        <f>IF(F40+SUM(E$17:E40)=D$10,F40,D$10-SUM(E$17:E40))</f>
        <v>15559267.674418617</v>
      </c>
      <c r="E41" s="71">
        <f>IF(+I14&lt;F40,I14,D41)</f>
        <v>797911.16279069765</v>
      </c>
      <c r="F41" s="70">
        <f t="shared" si="8"/>
        <v>14761356.51162792</v>
      </c>
      <c r="G41" s="72">
        <f t="shared" si="0"/>
        <v>2612997.4444801537</v>
      </c>
      <c r="H41" s="53">
        <f t="shared" si="1"/>
        <v>2612997.4444801537</v>
      </c>
      <c r="I41" s="67">
        <f t="shared" si="2"/>
        <v>0</v>
      </c>
      <c r="J41" s="67"/>
      <c r="K41" s="150"/>
      <c r="L41" s="69">
        <f t="shared" si="10"/>
        <v>0</v>
      </c>
      <c r="M41" s="150"/>
      <c r="N41" s="69">
        <f t="shared" si="11"/>
        <v>0</v>
      </c>
      <c r="O41" s="69">
        <f t="shared" si="12"/>
        <v>0</v>
      </c>
      <c r="P41" s="4"/>
    </row>
    <row r="42" spans="2:16" ht="12.5">
      <c r="B42" s="9" t="str">
        <f t="shared" si="9"/>
        <v/>
      </c>
      <c r="C42" s="64">
        <f>IF(D11="","-",+C41+1)</f>
        <v>2041</v>
      </c>
      <c r="D42" s="70">
        <f>IF(F41+SUM(E$17:E41)=D$10,F41,D$10-SUM(E$17:E41))</f>
        <v>14761356.51162792</v>
      </c>
      <c r="E42" s="71">
        <f>IF(+I14&lt;F41,I14,D42)</f>
        <v>797911.16279069765</v>
      </c>
      <c r="F42" s="70">
        <f t="shared" si="8"/>
        <v>13963445.348837223</v>
      </c>
      <c r="G42" s="72">
        <f t="shared" si="0"/>
        <v>2517466.58754913</v>
      </c>
      <c r="H42" s="53">
        <f t="shared" si="1"/>
        <v>2517466.58754913</v>
      </c>
      <c r="I42" s="67">
        <f t="shared" si="2"/>
        <v>0</v>
      </c>
      <c r="J42" s="67"/>
      <c r="K42" s="150"/>
      <c r="L42" s="69">
        <f t="shared" si="10"/>
        <v>0</v>
      </c>
      <c r="M42" s="150"/>
      <c r="N42" s="69">
        <f t="shared" si="11"/>
        <v>0</v>
      </c>
      <c r="O42" s="69">
        <f t="shared" si="12"/>
        <v>0</v>
      </c>
      <c r="P42" s="4"/>
    </row>
    <row r="43" spans="2:16" ht="12.5">
      <c r="B43" s="9" t="str">
        <f t="shared" si="9"/>
        <v/>
      </c>
      <c r="C43" s="64">
        <f>IF(D11="","-",+C42+1)</f>
        <v>2042</v>
      </c>
      <c r="D43" s="70">
        <f>IF(F42+SUM(E$17:E42)=D$10,F42,D$10-SUM(E$17:E42))</f>
        <v>13963445.348837223</v>
      </c>
      <c r="E43" s="71">
        <f>IF(+I14&lt;F42,I14,D43)</f>
        <v>797911.16279069765</v>
      </c>
      <c r="F43" s="70">
        <f t="shared" si="8"/>
        <v>13165534.186046526</v>
      </c>
      <c r="G43" s="72">
        <f t="shared" si="0"/>
        <v>2421935.7306181062</v>
      </c>
      <c r="H43" s="53">
        <f t="shared" si="1"/>
        <v>2421935.7306181062</v>
      </c>
      <c r="I43" s="67">
        <f t="shared" si="2"/>
        <v>0</v>
      </c>
      <c r="J43" s="67"/>
      <c r="K43" s="150"/>
      <c r="L43" s="69">
        <f t="shared" si="10"/>
        <v>0</v>
      </c>
      <c r="M43" s="150"/>
      <c r="N43" s="69">
        <f t="shared" si="11"/>
        <v>0</v>
      </c>
      <c r="O43" s="69">
        <f t="shared" si="12"/>
        <v>0</v>
      </c>
      <c r="P43" s="4"/>
    </row>
    <row r="44" spans="2:16" ht="12.5">
      <c r="B44" s="9" t="str">
        <f t="shared" si="9"/>
        <v/>
      </c>
      <c r="C44" s="64">
        <f>IF(D11="","-",+C43+1)</f>
        <v>2043</v>
      </c>
      <c r="D44" s="70">
        <f>IF(F43+SUM(E$17:E43)=D$10,F43,D$10-SUM(E$17:E43))</f>
        <v>13165534.186046526</v>
      </c>
      <c r="E44" s="71">
        <f>IF(+I14&lt;F43,I14,D44)</f>
        <v>797911.16279069765</v>
      </c>
      <c r="F44" s="70">
        <f t="shared" si="8"/>
        <v>12367623.023255829</v>
      </c>
      <c r="G44" s="72">
        <f t="shared" si="0"/>
        <v>2326404.8736870824</v>
      </c>
      <c r="H44" s="53">
        <f t="shared" si="1"/>
        <v>2326404.8736870824</v>
      </c>
      <c r="I44" s="67">
        <f t="shared" si="2"/>
        <v>0</v>
      </c>
      <c r="J44" s="67"/>
      <c r="K44" s="150"/>
      <c r="L44" s="69">
        <f t="shared" si="10"/>
        <v>0</v>
      </c>
      <c r="M44" s="150"/>
      <c r="N44" s="69">
        <f t="shared" si="11"/>
        <v>0</v>
      </c>
      <c r="O44" s="69">
        <f t="shared" si="12"/>
        <v>0</v>
      </c>
      <c r="P44" s="4"/>
    </row>
    <row r="45" spans="2:16" ht="12.5">
      <c r="B45" s="9" t="str">
        <f t="shared" si="9"/>
        <v/>
      </c>
      <c r="C45" s="64">
        <f>IF(D11="","-",+C44+1)</f>
        <v>2044</v>
      </c>
      <c r="D45" s="70">
        <f>IF(F44+SUM(E$17:E44)=D$10,F44,D$10-SUM(E$17:E44))</f>
        <v>12367623.023255829</v>
      </c>
      <c r="E45" s="71">
        <f>IF(+I14&lt;F44,I14,D45)</f>
        <v>797911.16279069765</v>
      </c>
      <c r="F45" s="70">
        <f t="shared" si="8"/>
        <v>11569711.860465132</v>
      </c>
      <c r="G45" s="72">
        <f t="shared" si="0"/>
        <v>2230874.0167560587</v>
      </c>
      <c r="H45" s="53">
        <f t="shared" si="1"/>
        <v>2230874.0167560587</v>
      </c>
      <c r="I45" s="67">
        <f t="shared" si="2"/>
        <v>0</v>
      </c>
      <c r="J45" s="67"/>
      <c r="K45" s="150"/>
      <c r="L45" s="69">
        <f t="shared" si="10"/>
        <v>0</v>
      </c>
      <c r="M45" s="150"/>
      <c r="N45" s="69">
        <f t="shared" si="11"/>
        <v>0</v>
      </c>
      <c r="O45" s="69">
        <f t="shared" si="12"/>
        <v>0</v>
      </c>
      <c r="P45" s="4"/>
    </row>
    <row r="46" spans="2:16" ht="12.5">
      <c r="B46" s="9" t="str">
        <f t="shared" si="9"/>
        <v/>
      </c>
      <c r="C46" s="64">
        <f>IF(D11="","-",+C45+1)</f>
        <v>2045</v>
      </c>
      <c r="D46" s="70">
        <f>IF(F45+SUM(E$17:E45)=D$10,F45,D$10-SUM(E$17:E45))</f>
        <v>11569711.860465132</v>
      </c>
      <c r="E46" s="71">
        <f>IF(+I14&lt;F45,I14,D46)</f>
        <v>797911.16279069765</v>
      </c>
      <c r="F46" s="70">
        <f t="shared" si="8"/>
        <v>10771800.697674435</v>
      </c>
      <c r="G46" s="72">
        <f t="shared" si="0"/>
        <v>2135343.1598250344</v>
      </c>
      <c r="H46" s="53">
        <f t="shared" si="1"/>
        <v>2135343.1598250344</v>
      </c>
      <c r="I46" s="67">
        <f t="shared" si="2"/>
        <v>0</v>
      </c>
      <c r="J46" s="67"/>
      <c r="K46" s="150"/>
      <c r="L46" s="69">
        <f t="shared" si="10"/>
        <v>0</v>
      </c>
      <c r="M46" s="150"/>
      <c r="N46" s="69">
        <f t="shared" si="11"/>
        <v>0</v>
      </c>
      <c r="O46" s="69">
        <f t="shared" si="12"/>
        <v>0</v>
      </c>
      <c r="P46" s="4"/>
    </row>
    <row r="47" spans="2:16" ht="12.5">
      <c r="B47" s="9" t="str">
        <f t="shared" si="9"/>
        <v/>
      </c>
      <c r="C47" s="64">
        <f>IF(D11="","-",+C46+1)</f>
        <v>2046</v>
      </c>
      <c r="D47" s="70">
        <f>IF(F46+SUM(E$17:E46)=D$10,F46,D$10-SUM(E$17:E46))</f>
        <v>10771800.697674435</v>
      </c>
      <c r="E47" s="71">
        <f>IF(+I14&lt;F46,I14,D47)</f>
        <v>797911.16279069765</v>
      </c>
      <c r="F47" s="70">
        <f t="shared" si="8"/>
        <v>9973889.5348837376</v>
      </c>
      <c r="G47" s="72">
        <f t="shared" si="0"/>
        <v>2039812.3028940107</v>
      </c>
      <c r="H47" s="53">
        <f t="shared" si="1"/>
        <v>2039812.3028940107</v>
      </c>
      <c r="I47" s="67">
        <f t="shared" si="2"/>
        <v>0</v>
      </c>
      <c r="J47" s="67"/>
      <c r="K47" s="150"/>
      <c r="L47" s="69">
        <f t="shared" si="10"/>
        <v>0</v>
      </c>
      <c r="M47" s="150"/>
      <c r="N47" s="69">
        <f t="shared" si="11"/>
        <v>0</v>
      </c>
      <c r="O47" s="69">
        <f t="shared" si="12"/>
        <v>0</v>
      </c>
      <c r="P47" s="4"/>
    </row>
    <row r="48" spans="2:16" ht="12.5">
      <c r="B48" s="9" t="str">
        <f t="shared" si="9"/>
        <v/>
      </c>
      <c r="C48" s="64">
        <f>IF(D11="","-",+C47+1)</f>
        <v>2047</v>
      </c>
      <c r="D48" s="70">
        <f>IF(F47+SUM(E$17:E47)=D$10,F47,D$10-SUM(E$17:E47))</f>
        <v>9973889.5348837376</v>
      </c>
      <c r="E48" s="71">
        <f>IF(+I14&lt;F47,I14,D48)</f>
        <v>797911.16279069765</v>
      </c>
      <c r="F48" s="70">
        <f t="shared" si="8"/>
        <v>9175978.3720930405</v>
      </c>
      <c r="G48" s="72">
        <f t="shared" si="0"/>
        <v>1944281.4459629869</v>
      </c>
      <c r="H48" s="53">
        <f t="shared" si="1"/>
        <v>1944281.4459629869</v>
      </c>
      <c r="I48" s="67">
        <f t="shared" si="2"/>
        <v>0</v>
      </c>
      <c r="J48" s="67"/>
      <c r="K48" s="150"/>
      <c r="L48" s="69">
        <f t="shared" si="10"/>
        <v>0</v>
      </c>
      <c r="M48" s="150"/>
      <c r="N48" s="69">
        <f t="shared" si="11"/>
        <v>0</v>
      </c>
      <c r="O48" s="69">
        <f t="shared" si="12"/>
        <v>0</v>
      </c>
      <c r="P48" s="4"/>
    </row>
    <row r="49" spans="2:16" ht="12.5">
      <c r="B49" s="9" t="str">
        <f t="shared" si="9"/>
        <v/>
      </c>
      <c r="C49" s="64">
        <f>IF(D11="","-",+C48+1)</f>
        <v>2048</v>
      </c>
      <c r="D49" s="70">
        <f>IF(F48+SUM(E$17:E48)=D$10,F48,D$10-SUM(E$17:E48))</f>
        <v>9175978.3720930405</v>
      </c>
      <c r="E49" s="71">
        <f>IF(+I14&lt;F48,I14,D49)</f>
        <v>797911.16279069765</v>
      </c>
      <c r="F49" s="70">
        <f t="shared" si="8"/>
        <v>8378067.2093023425</v>
      </c>
      <c r="G49" s="72">
        <f t="shared" si="0"/>
        <v>1848750.5890319631</v>
      </c>
      <c r="H49" s="53">
        <f t="shared" si="1"/>
        <v>1848750.5890319631</v>
      </c>
      <c r="I49" s="67">
        <f t="shared" si="2"/>
        <v>0</v>
      </c>
      <c r="J49" s="67"/>
      <c r="K49" s="150"/>
      <c r="L49" s="69">
        <f t="shared" si="10"/>
        <v>0</v>
      </c>
      <c r="M49" s="150"/>
      <c r="N49" s="69">
        <f t="shared" si="11"/>
        <v>0</v>
      </c>
      <c r="O49" s="69">
        <f t="shared" si="12"/>
        <v>0</v>
      </c>
      <c r="P49" s="4"/>
    </row>
    <row r="50" spans="2:16" ht="12.5">
      <c r="B50" s="9" t="str">
        <f t="shared" si="9"/>
        <v/>
      </c>
      <c r="C50" s="64">
        <f>IF(D11="","-",+C49+1)</f>
        <v>2049</v>
      </c>
      <c r="D50" s="70">
        <f>IF(F49+SUM(E$17:E49)=D$10,F49,D$10-SUM(E$17:E49))</f>
        <v>8378067.2093023425</v>
      </c>
      <c r="E50" s="71">
        <f>IF(+I14&lt;F49,I14,D50)</f>
        <v>797911.16279069765</v>
      </c>
      <c r="F50" s="70">
        <f t="shared" si="8"/>
        <v>7580156.0465116445</v>
      </c>
      <c r="G50" s="72">
        <f t="shared" si="0"/>
        <v>1753219.7321009389</v>
      </c>
      <c r="H50" s="53">
        <f t="shared" si="1"/>
        <v>1753219.7321009389</v>
      </c>
      <c r="I50" s="67">
        <f t="shared" si="2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6" ht="12.5">
      <c r="B51" s="9" t="str">
        <f t="shared" si="9"/>
        <v/>
      </c>
      <c r="C51" s="64">
        <f>IF(D11="","-",+C50+1)</f>
        <v>2050</v>
      </c>
      <c r="D51" s="70">
        <f>IF(F50+SUM(E$17:E50)=D$10,F50,D$10-SUM(E$17:E50))</f>
        <v>7580156.0465116445</v>
      </c>
      <c r="E51" s="71">
        <f>IF(+I14&lt;F50,I14,D51)</f>
        <v>797911.16279069765</v>
      </c>
      <c r="F51" s="70">
        <f t="shared" si="8"/>
        <v>6782244.8837209465</v>
      </c>
      <c r="G51" s="72">
        <f t="shared" si="0"/>
        <v>1657688.8751699151</v>
      </c>
      <c r="H51" s="53">
        <f t="shared" si="1"/>
        <v>1657688.8751699151</v>
      </c>
      <c r="I51" s="67">
        <f t="shared" si="2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6" ht="12.5">
      <c r="B52" s="9" t="str">
        <f t="shared" si="9"/>
        <v/>
      </c>
      <c r="C52" s="64">
        <f>IF(D11="","-",+C51+1)</f>
        <v>2051</v>
      </c>
      <c r="D52" s="70">
        <f>IF(F51+SUM(E$17:E51)=D$10,F51,D$10-SUM(E$17:E51))</f>
        <v>6782244.8837209465</v>
      </c>
      <c r="E52" s="71">
        <f>IF(+I14&lt;F51,I14,D52)</f>
        <v>797911.16279069765</v>
      </c>
      <c r="F52" s="70">
        <f t="shared" si="8"/>
        <v>5984333.7209302485</v>
      </c>
      <c r="G52" s="72">
        <f t="shared" si="0"/>
        <v>1562158.0182388909</v>
      </c>
      <c r="H52" s="53">
        <f t="shared" si="1"/>
        <v>1562158.0182388909</v>
      </c>
      <c r="I52" s="67">
        <f t="shared" si="2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6" ht="12.5">
      <c r="B53" s="9" t="str">
        <f t="shared" si="9"/>
        <v/>
      </c>
      <c r="C53" s="64">
        <f>IF(D11="","-",+C52+1)</f>
        <v>2052</v>
      </c>
      <c r="D53" s="70">
        <f>IF(F52+SUM(E$17:E52)=D$10,F52,D$10-SUM(E$17:E52))</f>
        <v>5984333.7209302485</v>
      </c>
      <c r="E53" s="71">
        <f>IF(+I14&lt;F52,I14,D53)</f>
        <v>797911.16279069765</v>
      </c>
      <c r="F53" s="70">
        <f t="shared" si="8"/>
        <v>5186422.5581395505</v>
      </c>
      <c r="G53" s="72">
        <f t="shared" si="0"/>
        <v>1466627.1613078672</v>
      </c>
      <c r="H53" s="53">
        <f t="shared" si="1"/>
        <v>1466627.1613078672</v>
      </c>
      <c r="I53" s="67">
        <f t="shared" si="2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6" ht="12.5">
      <c r="B54" s="9" t="str">
        <f t="shared" si="9"/>
        <v/>
      </c>
      <c r="C54" s="64">
        <f>IF(D11="","-",+C53+1)</f>
        <v>2053</v>
      </c>
      <c r="D54" s="70">
        <f>IF(F53+SUM(E$17:E53)=D$10,F53,D$10-SUM(E$17:E53))</f>
        <v>5186422.5581395505</v>
      </c>
      <c r="E54" s="71">
        <f>IF(+I14&lt;F53,I14,D54)</f>
        <v>797911.16279069765</v>
      </c>
      <c r="F54" s="70">
        <f t="shared" si="8"/>
        <v>4388511.3953488525</v>
      </c>
      <c r="G54" s="72">
        <f t="shared" si="0"/>
        <v>1371096.3043768429</v>
      </c>
      <c r="H54" s="53">
        <f t="shared" si="1"/>
        <v>1371096.3043768429</v>
      </c>
      <c r="I54" s="67">
        <f t="shared" si="2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6" ht="12.5">
      <c r="B55" s="9" t="str">
        <f t="shared" si="9"/>
        <v/>
      </c>
      <c r="C55" s="64">
        <f>IF(D11="","-",+C54+1)</f>
        <v>2054</v>
      </c>
      <c r="D55" s="70">
        <f>IF(F54+SUM(E$17:E54)=D$10,F54,D$10-SUM(E$17:E54))</f>
        <v>4388511.3953488525</v>
      </c>
      <c r="E55" s="71">
        <f>IF(+I14&lt;F54,I14,D55)</f>
        <v>797911.16279069765</v>
      </c>
      <c r="F55" s="70">
        <f t="shared" si="8"/>
        <v>3590600.232558155</v>
      </c>
      <c r="G55" s="72">
        <f t="shared" si="0"/>
        <v>1275565.4474458192</v>
      </c>
      <c r="H55" s="53">
        <f t="shared" si="1"/>
        <v>1275565.4474458192</v>
      </c>
      <c r="I55" s="67">
        <f t="shared" si="2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6" ht="12.5">
      <c r="B56" s="9" t="str">
        <f t="shared" si="9"/>
        <v/>
      </c>
      <c r="C56" s="64">
        <f>IF(D11="","-",+C55+1)</f>
        <v>2055</v>
      </c>
      <c r="D56" s="70">
        <f>IF(F55+SUM(E$17:E55)=D$10,F55,D$10-SUM(E$17:E55))</f>
        <v>3590600.232558155</v>
      </c>
      <c r="E56" s="71">
        <f>IF(+I14&lt;F55,I14,D56)</f>
        <v>797911.16279069765</v>
      </c>
      <c r="F56" s="70">
        <f t="shared" si="8"/>
        <v>2792689.0697674574</v>
      </c>
      <c r="G56" s="72">
        <f t="shared" si="0"/>
        <v>1180034.5905147952</v>
      </c>
      <c r="H56" s="53">
        <f t="shared" si="1"/>
        <v>1180034.5905147952</v>
      </c>
      <c r="I56" s="67">
        <f t="shared" si="2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6" ht="12.5">
      <c r="B57" s="9" t="str">
        <f t="shared" si="9"/>
        <v/>
      </c>
      <c r="C57" s="64">
        <f>IF(D11="","-",+C56+1)</f>
        <v>2056</v>
      </c>
      <c r="D57" s="70">
        <f>IF(F56+SUM(E$17:E56)=D$10,F56,D$10-SUM(E$17:E56))</f>
        <v>2792689.0697674574</v>
      </c>
      <c r="E57" s="71">
        <f>IF(+I14&lt;F56,I14,D57)</f>
        <v>797911.16279069765</v>
      </c>
      <c r="F57" s="70">
        <f t="shared" si="8"/>
        <v>1994777.9069767599</v>
      </c>
      <c r="G57" s="72">
        <f t="shared" si="0"/>
        <v>1084503.7335837714</v>
      </c>
      <c r="H57" s="53">
        <f t="shared" si="1"/>
        <v>1084503.7335837714</v>
      </c>
      <c r="I57" s="67">
        <f t="shared" si="2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6" ht="12.5">
      <c r="B58" s="9" t="str">
        <f t="shared" si="9"/>
        <v/>
      </c>
      <c r="C58" s="64">
        <f>IF(D11="","-",+C57+1)</f>
        <v>2057</v>
      </c>
      <c r="D58" s="70">
        <f>IF(F57+SUM(E$17:E57)=D$10,F57,D$10-SUM(E$17:E57))</f>
        <v>1994777.9069767599</v>
      </c>
      <c r="E58" s="71">
        <f>IF(+I14&lt;F57,I14,D58)</f>
        <v>797911.16279069765</v>
      </c>
      <c r="F58" s="70">
        <f t="shared" si="8"/>
        <v>1196866.7441860624</v>
      </c>
      <c r="G58" s="72">
        <f t="shared" si="0"/>
        <v>988972.87665274739</v>
      </c>
      <c r="H58" s="53">
        <f t="shared" si="1"/>
        <v>988972.87665274739</v>
      </c>
      <c r="I58" s="67">
        <f t="shared" si="2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</row>
    <row r="59" spans="2:16" ht="12.5">
      <c r="B59" s="9" t="str">
        <f t="shared" si="9"/>
        <v/>
      </c>
      <c r="C59" s="64">
        <f>IF(D11="","-",+C58+1)</f>
        <v>2058</v>
      </c>
      <c r="D59" s="70">
        <f>IF(F58+SUM(E$17:E58)=D$10,F58,D$10-SUM(E$17:E58))</f>
        <v>1196866.7441860624</v>
      </c>
      <c r="E59" s="71">
        <f>IF(+I14&lt;F58,I14,D59)</f>
        <v>797911.16279069765</v>
      </c>
      <c r="F59" s="70">
        <f t="shared" si="8"/>
        <v>398955.58139536472</v>
      </c>
      <c r="G59" s="72">
        <f t="shared" si="0"/>
        <v>893442.01972172351</v>
      </c>
      <c r="H59" s="53">
        <f t="shared" si="1"/>
        <v>893442.01972172351</v>
      </c>
      <c r="I59" s="67">
        <f t="shared" si="2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6" ht="12.5">
      <c r="B60" s="9" t="str">
        <f t="shared" si="9"/>
        <v/>
      </c>
      <c r="C60" s="64">
        <f>IF(D11="","-",+C59+1)</f>
        <v>2059</v>
      </c>
      <c r="D60" s="70">
        <f>IF(F59+SUM(E$17:E59)=D$10,F59,D$10-SUM(E$17:E59))</f>
        <v>398955.58139536472</v>
      </c>
      <c r="E60" s="71">
        <f>IF(+I14&lt;F59,I14,D60)</f>
        <v>398955.58139536472</v>
      </c>
      <c r="F60" s="70">
        <f t="shared" si="8"/>
        <v>0</v>
      </c>
      <c r="G60" s="72">
        <f t="shared" si="0"/>
        <v>422838.29562812165</v>
      </c>
      <c r="H60" s="53">
        <f t="shared" si="1"/>
        <v>422838.29562812165</v>
      </c>
      <c r="I60" s="67">
        <f t="shared" si="2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6" ht="12.5">
      <c r="B61" s="9" t="str">
        <f t="shared" si="9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0"/>
        <v>0</v>
      </c>
      <c r="H61" s="53">
        <f t="shared" si="1"/>
        <v>0</v>
      </c>
      <c r="I61" s="67">
        <f t="shared" si="2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6" ht="12.5">
      <c r="B62" s="9" t="str">
        <f t="shared" si="9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0"/>
        <v>0</v>
      </c>
      <c r="H62" s="53">
        <f t="shared" si="1"/>
        <v>0</v>
      </c>
      <c r="I62" s="67">
        <f t="shared" si="2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6" ht="12.5">
      <c r="B63" s="9" t="str">
        <f t="shared" si="9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0"/>
        <v>0</v>
      </c>
      <c r="H63" s="53">
        <f t="shared" si="1"/>
        <v>0</v>
      </c>
      <c r="I63" s="67">
        <f t="shared" si="2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6" ht="12.5">
      <c r="B64" s="9" t="str">
        <f t="shared" si="9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0"/>
        <v>0</v>
      </c>
      <c r="H64" s="53">
        <f t="shared" si="1"/>
        <v>0</v>
      </c>
      <c r="I64" s="67">
        <f t="shared" si="2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2:16" ht="12.5">
      <c r="B65" s="9" t="str">
        <f t="shared" si="9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0"/>
        <v>0</v>
      </c>
      <c r="H65" s="53">
        <f t="shared" si="1"/>
        <v>0</v>
      </c>
      <c r="I65" s="67">
        <f t="shared" si="2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2:16" ht="12.5">
      <c r="B66" s="9" t="str">
        <f t="shared" si="9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0"/>
        <v>0</v>
      </c>
      <c r="H66" s="53">
        <f t="shared" si="1"/>
        <v>0</v>
      </c>
      <c r="I66" s="67">
        <f t="shared" si="2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2:16" ht="12.5">
      <c r="B67" s="9" t="str">
        <f t="shared" si="9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0"/>
        <v>0</v>
      </c>
      <c r="H67" s="53">
        <f t="shared" si="1"/>
        <v>0</v>
      </c>
      <c r="I67" s="67">
        <f t="shared" si="2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2:16" ht="12.5">
      <c r="B68" s="9" t="str">
        <f t="shared" si="9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0"/>
        <v>0</v>
      </c>
      <c r="H68" s="53">
        <f t="shared" si="1"/>
        <v>0</v>
      </c>
      <c r="I68" s="67">
        <f t="shared" si="2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2:16" ht="12.5">
      <c r="B69" s="9" t="str">
        <f t="shared" si="9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0"/>
        <v>0</v>
      </c>
      <c r="H69" s="53">
        <f t="shared" si="1"/>
        <v>0</v>
      </c>
      <c r="I69" s="67">
        <f t="shared" si="2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2:16" ht="12.5">
      <c r="B70" s="9" t="str">
        <f t="shared" si="9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0"/>
        <v>0</v>
      </c>
      <c r="H70" s="53">
        <f t="shared" si="1"/>
        <v>0</v>
      </c>
      <c r="I70" s="67">
        <f t="shared" si="2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2:16" ht="12.5">
      <c r="B71" s="9" t="str">
        <f t="shared" si="9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0"/>
        <v>0</v>
      </c>
      <c r="H71" s="53">
        <f t="shared" si="1"/>
        <v>0</v>
      </c>
      <c r="I71" s="67">
        <f t="shared" si="2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2:16" ht="13" thickBot="1">
      <c r="B72" s="9" t="str">
        <f t="shared" si="9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0"/>
        <v>0</v>
      </c>
      <c r="H72" s="35">
        <f t="shared" si="1"/>
        <v>0</v>
      </c>
      <c r="I72" s="78">
        <f t="shared" si="2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2:16" ht="12.5">
      <c r="C73" s="65" t="s">
        <v>78</v>
      </c>
      <c r="D73" s="22"/>
      <c r="E73" s="22">
        <f>SUM(E17:E72)</f>
        <v>34310180</v>
      </c>
      <c r="F73" s="22"/>
      <c r="G73" s="22">
        <f>SUM(G17:G72)</f>
        <v>122628457.23273169</v>
      </c>
      <c r="H73" s="22">
        <f>SUM(H17:H72)</f>
        <v>122628457.23273169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77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4237022.0123075591</v>
      </c>
      <c r="N87" s="85">
        <f>IF(J92&lt;D11,0,VLOOKUP(J92,C17:O72,11))</f>
        <v>4237022.0123075591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4339073.625559995</v>
      </c>
      <c r="N88" s="87">
        <f>IF(J92&lt;D11,0,VLOOKUP(J92,C99:P154,7))</f>
        <v>4339073.625559995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Layfield 500 kV Terminal Upgrades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102051.61325243581</v>
      </c>
      <c r="N89" s="90">
        <f>+N88-N87</f>
        <v>102051.61325243581</v>
      </c>
      <c r="O89" s="91">
        <f>+O88-O87</f>
        <v>0</v>
      </c>
      <c r="P89" s="1"/>
    </row>
    <row r="90" spans="1:16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TP2011033Y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34310180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6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779776.81818181823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389888.40909090912</v>
      </c>
      <c r="F99" s="70">
        <f>IF(D93=C99,+D92-E99,+D99-E99)</f>
        <v>33920291.590909094</v>
      </c>
      <c r="G99" s="101">
        <f t="shared" ref="G99:G154" si="13">+(F99+D99)/2</f>
        <v>16960145.795454547</v>
      </c>
      <c r="H99" s="125">
        <f>+J94*G99+E99</f>
        <v>2482177.7485632147</v>
      </c>
      <c r="I99" s="126">
        <f>+J95*G99+E99</f>
        <v>2482177.7485632147</v>
      </c>
      <c r="J99" s="69">
        <f t="shared" ref="J99:J130" si="14">+I99-H99</f>
        <v>0</v>
      </c>
      <c r="K99" s="69"/>
      <c r="L99" s="149"/>
      <c r="M99" s="68">
        <f t="shared" ref="M99:M130" si="15">IF(L99&lt;&gt;0,+H99-L99,0)</f>
        <v>0</v>
      </c>
      <c r="N99" s="149"/>
      <c r="O99" s="68">
        <f t="shared" ref="O99:O130" si="16">IF(N99&lt;&gt;0,+I99-N99,0)</f>
        <v>0</v>
      </c>
      <c r="P99" s="68">
        <f t="shared" ref="P99:P130" si="17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33920291.590909094</v>
      </c>
      <c r="E100" s="71">
        <f>IF(+J96&lt;F99,J96,D100)</f>
        <v>779776.81818181823</v>
      </c>
      <c r="F100" s="70">
        <f t="shared" ref="F100:F154" si="18">+D100-E100</f>
        <v>33140514.772727277</v>
      </c>
      <c r="G100" s="70">
        <f t="shared" si="13"/>
        <v>33530403.181818187</v>
      </c>
      <c r="H100" s="73">
        <f t="shared" ref="H100:H154" si="19">+J$94*G100+E100</f>
        <v>4916256.8916213186</v>
      </c>
      <c r="I100" s="127">
        <f t="shared" ref="I100:I154" si="20">+J$95*G100+E100</f>
        <v>4916256.8916213186</v>
      </c>
      <c r="J100" s="69">
        <f t="shared" si="14"/>
        <v>0</v>
      </c>
      <c r="K100" s="69"/>
      <c r="L100" s="150"/>
      <c r="M100" s="69">
        <f t="shared" si="15"/>
        <v>0</v>
      </c>
      <c r="N100" s="150"/>
      <c r="O100" s="69">
        <f t="shared" si="16"/>
        <v>0</v>
      </c>
      <c r="P100" s="69">
        <f t="shared" si="17"/>
        <v>0</v>
      </c>
    </row>
    <row r="101" spans="1:16" ht="12.5">
      <c r="B101" s="9" t="str">
        <f t="shared" ref="B101:B154" si="21">IF(D101=F100,"","IU")</f>
        <v/>
      </c>
      <c r="C101" s="64">
        <f>IF(D93="","-",+C100+1)</f>
        <v>2018</v>
      </c>
      <c r="D101" s="65">
        <f>IF(F100+SUM(E$99:E100)=D$92,F100,D$92-SUM(E$99:E100))</f>
        <v>33140514.772727277</v>
      </c>
      <c r="E101" s="71">
        <f>IF(+J96&lt;F100,J96,D101)</f>
        <v>779776.81818181823</v>
      </c>
      <c r="F101" s="70">
        <f t="shared" si="18"/>
        <v>32360737.954545461</v>
      </c>
      <c r="G101" s="70">
        <f t="shared" si="13"/>
        <v>32750626.363636367</v>
      </c>
      <c r="H101" s="73">
        <f t="shared" si="19"/>
        <v>4820059.6806110973</v>
      </c>
      <c r="I101" s="127">
        <f t="shared" si="20"/>
        <v>4820059.6806110973</v>
      </c>
      <c r="J101" s="69">
        <f t="shared" si="14"/>
        <v>0</v>
      </c>
      <c r="K101" s="69"/>
      <c r="L101" s="150"/>
      <c r="M101" s="69">
        <f t="shared" si="15"/>
        <v>0</v>
      </c>
      <c r="N101" s="150"/>
      <c r="O101" s="69">
        <f t="shared" si="16"/>
        <v>0</v>
      </c>
      <c r="P101" s="69">
        <f t="shared" si="17"/>
        <v>0</v>
      </c>
    </row>
    <row r="102" spans="1:16" ht="12.5">
      <c r="B102" s="9" t="str">
        <f t="shared" si="21"/>
        <v/>
      </c>
      <c r="C102" s="64">
        <f>IF(D93="","-",+C101+1)</f>
        <v>2019</v>
      </c>
      <c r="D102" s="65">
        <f>IF(F101+SUM(E$99:E101)=D$92,F101,D$92-SUM(E$99:E101))</f>
        <v>32360737.954545461</v>
      </c>
      <c r="E102" s="71">
        <f>IF(+J96&lt;F101,J96,D102)</f>
        <v>779776.81818181823</v>
      </c>
      <c r="F102" s="70">
        <f t="shared" si="18"/>
        <v>31580961.136363644</v>
      </c>
      <c r="G102" s="70">
        <f t="shared" si="13"/>
        <v>31970849.545454554</v>
      </c>
      <c r="H102" s="73">
        <f t="shared" si="19"/>
        <v>4723862.4696008777</v>
      </c>
      <c r="I102" s="127">
        <f t="shared" si="20"/>
        <v>4723862.4696008777</v>
      </c>
      <c r="J102" s="69">
        <f t="shared" si="14"/>
        <v>0</v>
      </c>
      <c r="K102" s="69"/>
      <c r="L102" s="150"/>
      <c r="M102" s="69">
        <f t="shared" si="15"/>
        <v>0</v>
      </c>
      <c r="N102" s="150"/>
      <c r="O102" s="69">
        <f t="shared" si="16"/>
        <v>0</v>
      </c>
      <c r="P102" s="69">
        <f t="shared" si="17"/>
        <v>0</v>
      </c>
    </row>
    <row r="103" spans="1:16" ht="12.5">
      <c r="B103" s="9" t="str">
        <f t="shared" si="21"/>
        <v/>
      </c>
      <c r="C103" s="64">
        <f>IF(D93="","-",+C102+1)</f>
        <v>2020</v>
      </c>
      <c r="D103" s="65">
        <f>IF(F102+SUM(E$99:E102)=D$92,F102,D$92-SUM(E$99:E102))</f>
        <v>31580961.136363644</v>
      </c>
      <c r="E103" s="71">
        <f>IF(+J96&lt;F102,J96,D103)</f>
        <v>779776.81818181823</v>
      </c>
      <c r="F103" s="70">
        <f t="shared" si="18"/>
        <v>30801184.318181828</v>
      </c>
      <c r="G103" s="70">
        <f t="shared" si="13"/>
        <v>31191072.727272734</v>
      </c>
      <c r="H103" s="73">
        <f t="shared" si="19"/>
        <v>4627665.2585906563</v>
      </c>
      <c r="I103" s="127">
        <f t="shared" si="20"/>
        <v>4627665.2585906563</v>
      </c>
      <c r="J103" s="69">
        <f t="shared" si="14"/>
        <v>0</v>
      </c>
      <c r="K103" s="69"/>
      <c r="L103" s="150"/>
      <c r="M103" s="69">
        <f t="shared" si="15"/>
        <v>0</v>
      </c>
      <c r="N103" s="150"/>
      <c r="O103" s="69">
        <f t="shared" si="16"/>
        <v>0</v>
      </c>
      <c r="P103" s="69">
        <f t="shared" si="17"/>
        <v>0</v>
      </c>
    </row>
    <row r="104" spans="1:16" ht="12.5">
      <c r="B104" s="9" t="str">
        <f t="shared" si="21"/>
        <v/>
      </c>
      <c r="C104" s="64">
        <f>IF(D93="","-",+C103+1)</f>
        <v>2021</v>
      </c>
      <c r="D104" s="65">
        <f>IF(F103+SUM(E$99:E103)=D$92,F103,D$92-SUM(E$99:E103))</f>
        <v>30801184.318181828</v>
      </c>
      <c r="E104" s="71">
        <f>IF(+J96&lt;F103,J96,D104)</f>
        <v>779776.81818181823</v>
      </c>
      <c r="F104" s="70">
        <f t="shared" si="18"/>
        <v>30021407.500000011</v>
      </c>
      <c r="G104" s="70">
        <f t="shared" si="13"/>
        <v>30411295.909090921</v>
      </c>
      <c r="H104" s="73">
        <f t="shared" si="19"/>
        <v>4531468.0475804359</v>
      </c>
      <c r="I104" s="127">
        <f t="shared" si="20"/>
        <v>4531468.0475804359</v>
      </c>
      <c r="J104" s="69">
        <f t="shared" si="14"/>
        <v>0</v>
      </c>
      <c r="K104" s="69"/>
      <c r="L104" s="150"/>
      <c r="M104" s="69">
        <f t="shared" si="15"/>
        <v>0</v>
      </c>
      <c r="N104" s="150"/>
      <c r="O104" s="69">
        <f t="shared" si="16"/>
        <v>0</v>
      </c>
      <c r="P104" s="69">
        <f t="shared" si="17"/>
        <v>0</v>
      </c>
    </row>
    <row r="105" spans="1:16" ht="12.5">
      <c r="B105" s="9" t="str">
        <f t="shared" si="21"/>
        <v/>
      </c>
      <c r="C105" s="64">
        <f>IF(D93="","-",+C104+1)</f>
        <v>2022</v>
      </c>
      <c r="D105" s="65">
        <f>IF(F104+SUM(E$99:E104)=D$92,F104,D$92-SUM(E$99:E104))</f>
        <v>30021407.500000011</v>
      </c>
      <c r="E105" s="71">
        <f>IF(+J96&lt;F104,J96,D105)</f>
        <v>779776.81818181823</v>
      </c>
      <c r="F105" s="70">
        <f t="shared" si="18"/>
        <v>29241630.681818195</v>
      </c>
      <c r="G105" s="70">
        <f t="shared" si="13"/>
        <v>29631519.090909101</v>
      </c>
      <c r="H105" s="73">
        <f t="shared" si="19"/>
        <v>4435270.8365702145</v>
      </c>
      <c r="I105" s="127">
        <f t="shared" si="20"/>
        <v>4435270.8365702145</v>
      </c>
      <c r="J105" s="69">
        <f t="shared" si="14"/>
        <v>0</v>
      </c>
      <c r="K105" s="69"/>
      <c r="L105" s="150"/>
      <c r="M105" s="69">
        <f t="shared" si="15"/>
        <v>0</v>
      </c>
      <c r="N105" s="150"/>
      <c r="O105" s="69">
        <f t="shared" si="16"/>
        <v>0</v>
      </c>
      <c r="P105" s="69">
        <f t="shared" si="17"/>
        <v>0</v>
      </c>
    </row>
    <row r="106" spans="1:16" ht="12.5">
      <c r="B106" s="9" t="str">
        <f t="shared" si="21"/>
        <v/>
      </c>
      <c r="C106" s="64">
        <f>IF(D93="","-",+C105+1)</f>
        <v>2023</v>
      </c>
      <c r="D106" s="65">
        <f>IF(F105+SUM(E$99:E105)=D$92,F105,D$92-SUM(E$99:E105))</f>
        <v>29241630.681818195</v>
      </c>
      <c r="E106" s="71">
        <f>IF(+J96&lt;F105,J96,D106)</f>
        <v>779776.81818181823</v>
      </c>
      <c r="F106" s="70">
        <f t="shared" si="18"/>
        <v>28461853.863636378</v>
      </c>
      <c r="G106" s="70">
        <f t="shared" si="13"/>
        <v>28851742.272727288</v>
      </c>
      <c r="H106" s="73">
        <f t="shared" si="19"/>
        <v>4339073.625559995</v>
      </c>
      <c r="I106" s="127">
        <f t="shared" si="20"/>
        <v>4339073.625559995</v>
      </c>
      <c r="J106" s="69">
        <f t="shared" si="14"/>
        <v>0</v>
      </c>
      <c r="K106" s="69"/>
      <c r="L106" s="150"/>
      <c r="M106" s="69">
        <f t="shared" si="15"/>
        <v>0</v>
      </c>
      <c r="N106" s="150"/>
      <c r="O106" s="69">
        <f t="shared" si="16"/>
        <v>0</v>
      </c>
      <c r="P106" s="69">
        <f t="shared" si="17"/>
        <v>0</v>
      </c>
    </row>
    <row r="107" spans="1:16" ht="12.5">
      <c r="B107" s="9" t="str">
        <f t="shared" si="21"/>
        <v/>
      </c>
      <c r="C107" s="64">
        <f>IF(D93="","-",+C106+1)</f>
        <v>2024</v>
      </c>
      <c r="D107" s="65">
        <f>IF(F106+SUM(E$99:E106)=D$92,F106,D$92-SUM(E$99:E106))</f>
        <v>28461853.863636378</v>
      </c>
      <c r="E107" s="71">
        <f>IF(+J96&lt;F106,J96,D107)</f>
        <v>779776.81818181823</v>
      </c>
      <c r="F107" s="70">
        <f t="shared" si="18"/>
        <v>27682077.045454562</v>
      </c>
      <c r="G107" s="70">
        <f t="shared" si="13"/>
        <v>28071965.454545468</v>
      </c>
      <c r="H107" s="73">
        <f t="shared" si="19"/>
        <v>4242876.4145497736</v>
      </c>
      <c r="I107" s="127">
        <f t="shared" si="20"/>
        <v>4242876.4145497736</v>
      </c>
      <c r="J107" s="69">
        <f t="shared" si="14"/>
        <v>0</v>
      </c>
      <c r="K107" s="69"/>
      <c r="L107" s="150"/>
      <c r="M107" s="69">
        <f t="shared" si="15"/>
        <v>0</v>
      </c>
      <c r="N107" s="150"/>
      <c r="O107" s="69">
        <f t="shared" si="16"/>
        <v>0</v>
      </c>
      <c r="P107" s="69">
        <f t="shared" si="17"/>
        <v>0</v>
      </c>
    </row>
    <row r="108" spans="1:16" ht="12.5">
      <c r="B108" s="9" t="str">
        <f t="shared" si="21"/>
        <v/>
      </c>
      <c r="C108" s="64">
        <f>IF(D93="","-",+C107+1)</f>
        <v>2025</v>
      </c>
      <c r="D108" s="65">
        <f>IF(F107+SUM(E$99:E107)=D$92,F107,D$92-SUM(E$99:E107))</f>
        <v>27682077.045454562</v>
      </c>
      <c r="E108" s="71">
        <f>IF(+J96&lt;F107,J96,D108)</f>
        <v>779776.81818181823</v>
      </c>
      <c r="F108" s="70">
        <f t="shared" si="18"/>
        <v>26902300.227272745</v>
      </c>
      <c r="G108" s="70">
        <f t="shared" si="13"/>
        <v>27292188.636363655</v>
      </c>
      <c r="H108" s="73">
        <f t="shared" si="19"/>
        <v>4146679.2035395531</v>
      </c>
      <c r="I108" s="127">
        <f t="shared" si="20"/>
        <v>4146679.2035395531</v>
      </c>
      <c r="J108" s="69">
        <f t="shared" si="14"/>
        <v>0</v>
      </c>
      <c r="K108" s="69"/>
      <c r="L108" s="150"/>
      <c r="M108" s="69">
        <f t="shared" si="15"/>
        <v>0</v>
      </c>
      <c r="N108" s="150"/>
      <c r="O108" s="69">
        <f t="shared" si="16"/>
        <v>0</v>
      </c>
      <c r="P108" s="69">
        <f t="shared" si="17"/>
        <v>0</v>
      </c>
    </row>
    <row r="109" spans="1:16" ht="12.5">
      <c r="B109" s="9" t="str">
        <f t="shared" si="21"/>
        <v/>
      </c>
      <c r="C109" s="64">
        <f>IF(D93="","-",+C108+1)</f>
        <v>2026</v>
      </c>
      <c r="D109" s="65">
        <f>IF(F108+SUM(E$99:E108)=D$92,F108,D$92-SUM(E$99:E108))</f>
        <v>26902300.227272745</v>
      </c>
      <c r="E109" s="71">
        <f>IF(+J96&lt;F108,J96,D109)</f>
        <v>779776.81818181823</v>
      </c>
      <c r="F109" s="70">
        <f t="shared" si="18"/>
        <v>26122523.409090929</v>
      </c>
      <c r="G109" s="70">
        <f t="shared" si="13"/>
        <v>26512411.818181835</v>
      </c>
      <c r="H109" s="73">
        <f t="shared" si="19"/>
        <v>4050481.9925293322</v>
      </c>
      <c r="I109" s="127">
        <f t="shared" si="20"/>
        <v>4050481.9925293322</v>
      </c>
      <c r="J109" s="69">
        <f t="shared" si="14"/>
        <v>0</v>
      </c>
      <c r="K109" s="69"/>
      <c r="L109" s="150"/>
      <c r="M109" s="69">
        <f t="shared" si="15"/>
        <v>0</v>
      </c>
      <c r="N109" s="150"/>
      <c r="O109" s="69">
        <f t="shared" si="16"/>
        <v>0</v>
      </c>
      <c r="P109" s="69">
        <f t="shared" si="17"/>
        <v>0</v>
      </c>
    </row>
    <row r="110" spans="1:16" ht="12.5">
      <c r="B110" s="9" t="str">
        <f t="shared" si="21"/>
        <v/>
      </c>
      <c r="C110" s="64">
        <f>IF(D93="","-",+C109+1)</f>
        <v>2027</v>
      </c>
      <c r="D110" s="65">
        <f>IF(F109+SUM(E$99:E109)=D$92,F109,D$92-SUM(E$99:E109))</f>
        <v>26122523.409090929</v>
      </c>
      <c r="E110" s="71">
        <f>IF(+J96&lt;F109,J96,D110)</f>
        <v>779776.81818181823</v>
      </c>
      <c r="F110" s="70">
        <f t="shared" si="18"/>
        <v>25342746.590909112</v>
      </c>
      <c r="G110" s="70">
        <f t="shared" si="13"/>
        <v>25732635.000000022</v>
      </c>
      <c r="H110" s="73">
        <f t="shared" si="19"/>
        <v>3954284.7815191117</v>
      </c>
      <c r="I110" s="127">
        <f t="shared" si="20"/>
        <v>3954284.7815191117</v>
      </c>
      <c r="J110" s="69">
        <f t="shared" si="14"/>
        <v>0</v>
      </c>
      <c r="K110" s="69"/>
      <c r="L110" s="150"/>
      <c r="M110" s="69">
        <f t="shared" si="15"/>
        <v>0</v>
      </c>
      <c r="N110" s="150"/>
      <c r="O110" s="69">
        <f t="shared" si="16"/>
        <v>0</v>
      </c>
      <c r="P110" s="69">
        <f t="shared" si="17"/>
        <v>0</v>
      </c>
    </row>
    <row r="111" spans="1:16" ht="12.5">
      <c r="B111" s="9" t="str">
        <f t="shared" si="21"/>
        <v/>
      </c>
      <c r="C111" s="64">
        <f>IF(D93="","-",+C110+1)</f>
        <v>2028</v>
      </c>
      <c r="D111" s="65">
        <f>IF(F110+SUM(E$99:E110)=D$92,F110,D$92-SUM(E$99:E110))</f>
        <v>25342746.590909112</v>
      </c>
      <c r="E111" s="71">
        <f>IF(+J96&lt;F110,J96,D111)</f>
        <v>779776.81818181823</v>
      </c>
      <c r="F111" s="70">
        <f t="shared" si="18"/>
        <v>24562969.772727296</v>
      </c>
      <c r="G111" s="70">
        <f t="shared" si="13"/>
        <v>24952858.181818202</v>
      </c>
      <c r="H111" s="73">
        <f t="shared" si="19"/>
        <v>3858087.5705088908</v>
      </c>
      <c r="I111" s="127">
        <f t="shared" si="20"/>
        <v>3858087.5705088908</v>
      </c>
      <c r="J111" s="69">
        <f t="shared" si="14"/>
        <v>0</v>
      </c>
      <c r="K111" s="69"/>
      <c r="L111" s="150"/>
      <c r="M111" s="69">
        <f t="shared" si="15"/>
        <v>0</v>
      </c>
      <c r="N111" s="150"/>
      <c r="O111" s="69">
        <f t="shared" si="16"/>
        <v>0</v>
      </c>
      <c r="P111" s="69">
        <f t="shared" si="17"/>
        <v>0</v>
      </c>
    </row>
    <row r="112" spans="1:16" ht="12.5">
      <c r="B112" s="9" t="str">
        <f t="shared" si="21"/>
        <v/>
      </c>
      <c r="C112" s="64">
        <f>IF(D93="","-",+C111+1)</f>
        <v>2029</v>
      </c>
      <c r="D112" s="65">
        <f>IF(F111+SUM(E$99:E111)=D$92,F111,D$92-SUM(E$99:E111))</f>
        <v>24562969.772727296</v>
      </c>
      <c r="E112" s="71">
        <f>IF(+J96&lt;F111,J96,D112)</f>
        <v>779776.81818181823</v>
      </c>
      <c r="F112" s="70">
        <f t="shared" si="18"/>
        <v>23783192.954545479</v>
      </c>
      <c r="G112" s="70">
        <f t="shared" si="13"/>
        <v>24173081.363636389</v>
      </c>
      <c r="H112" s="73">
        <f t="shared" si="19"/>
        <v>3761890.3594986703</v>
      </c>
      <c r="I112" s="127">
        <f t="shared" si="20"/>
        <v>3761890.3594986703</v>
      </c>
      <c r="J112" s="69">
        <f t="shared" si="14"/>
        <v>0</v>
      </c>
      <c r="K112" s="69"/>
      <c r="L112" s="150"/>
      <c r="M112" s="69">
        <f t="shared" si="15"/>
        <v>0</v>
      </c>
      <c r="N112" s="150"/>
      <c r="O112" s="69">
        <f t="shared" si="16"/>
        <v>0</v>
      </c>
      <c r="P112" s="69">
        <f t="shared" si="17"/>
        <v>0</v>
      </c>
    </row>
    <row r="113" spans="2:16" ht="12.5">
      <c r="B113" s="9" t="str">
        <f t="shared" si="21"/>
        <v/>
      </c>
      <c r="C113" s="64">
        <f>IF(D93="","-",+C112+1)</f>
        <v>2030</v>
      </c>
      <c r="D113" s="65">
        <f>IF(F112+SUM(E$99:E112)=D$92,F112,D$92-SUM(E$99:E112))</f>
        <v>23783192.954545479</v>
      </c>
      <c r="E113" s="71">
        <f>IF(+J96&lt;F112,J96,D113)</f>
        <v>779776.81818181823</v>
      </c>
      <c r="F113" s="70">
        <f t="shared" si="18"/>
        <v>23003416.136363663</v>
      </c>
      <c r="G113" s="70">
        <f t="shared" si="13"/>
        <v>23393304.545454569</v>
      </c>
      <c r="H113" s="73">
        <f t="shared" si="19"/>
        <v>3665693.1484884494</v>
      </c>
      <c r="I113" s="127">
        <f t="shared" si="20"/>
        <v>3665693.1484884494</v>
      </c>
      <c r="J113" s="69">
        <f t="shared" si="14"/>
        <v>0</v>
      </c>
      <c r="K113" s="69"/>
      <c r="L113" s="150"/>
      <c r="M113" s="69">
        <f t="shared" si="15"/>
        <v>0</v>
      </c>
      <c r="N113" s="150"/>
      <c r="O113" s="69">
        <f t="shared" si="16"/>
        <v>0</v>
      </c>
      <c r="P113" s="69">
        <f t="shared" si="17"/>
        <v>0</v>
      </c>
    </row>
    <row r="114" spans="2:16" ht="12.5">
      <c r="B114" s="9" t="str">
        <f t="shared" si="21"/>
        <v/>
      </c>
      <c r="C114" s="64">
        <f>IF(D93="","-",+C113+1)</f>
        <v>2031</v>
      </c>
      <c r="D114" s="65">
        <f>IF(F113+SUM(E$99:E113)=D$92,F113,D$92-SUM(E$99:E113))</f>
        <v>23003416.136363663</v>
      </c>
      <c r="E114" s="71">
        <f>IF(+J96&lt;F113,J96,D114)</f>
        <v>779776.81818181823</v>
      </c>
      <c r="F114" s="70">
        <f t="shared" si="18"/>
        <v>22223639.318181846</v>
      </c>
      <c r="G114" s="70">
        <f t="shared" si="13"/>
        <v>22613527.727272756</v>
      </c>
      <c r="H114" s="73">
        <f t="shared" si="19"/>
        <v>3569495.9374782289</v>
      </c>
      <c r="I114" s="127">
        <f t="shared" si="20"/>
        <v>3569495.9374782289</v>
      </c>
      <c r="J114" s="69">
        <f t="shared" si="14"/>
        <v>0</v>
      </c>
      <c r="K114" s="69"/>
      <c r="L114" s="150"/>
      <c r="M114" s="69">
        <f t="shared" si="15"/>
        <v>0</v>
      </c>
      <c r="N114" s="150"/>
      <c r="O114" s="69">
        <f t="shared" si="16"/>
        <v>0</v>
      </c>
      <c r="P114" s="69">
        <f t="shared" si="17"/>
        <v>0</v>
      </c>
    </row>
    <row r="115" spans="2:16" ht="12.5">
      <c r="B115" s="9" t="str">
        <f t="shared" si="21"/>
        <v/>
      </c>
      <c r="C115" s="64">
        <f>IF(D93="","-",+C114+1)</f>
        <v>2032</v>
      </c>
      <c r="D115" s="65">
        <f>IF(F114+SUM(E$99:E114)=D$92,F114,D$92-SUM(E$99:E114))</f>
        <v>22223639.318181846</v>
      </c>
      <c r="E115" s="71">
        <f>IF(+J96&lt;F114,J96,D115)</f>
        <v>779776.81818181823</v>
      </c>
      <c r="F115" s="70">
        <f t="shared" si="18"/>
        <v>21443862.50000003</v>
      </c>
      <c r="G115" s="70">
        <f t="shared" si="13"/>
        <v>21833750.909090936</v>
      </c>
      <c r="H115" s="73">
        <f t="shared" si="19"/>
        <v>3473298.7264680075</v>
      </c>
      <c r="I115" s="127">
        <f t="shared" si="20"/>
        <v>3473298.7264680075</v>
      </c>
      <c r="J115" s="69">
        <f t="shared" si="14"/>
        <v>0</v>
      </c>
      <c r="K115" s="69"/>
      <c r="L115" s="150"/>
      <c r="M115" s="69">
        <f t="shared" si="15"/>
        <v>0</v>
      </c>
      <c r="N115" s="150"/>
      <c r="O115" s="69">
        <f t="shared" si="16"/>
        <v>0</v>
      </c>
      <c r="P115" s="69">
        <f t="shared" si="17"/>
        <v>0</v>
      </c>
    </row>
    <row r="116" spans="2:16" ht="12.5">
      <c r="B116" s="9" t="str">
        <f t="shared" si="21"/>
        <v/>
      </c>
      <c r="C116" s="64">
        <f>IF(D93="","-",+C115+1)</f>
        <v>2033</v>
      </c>
      <c r="D116" s="65">
        <f>IF(F115+SUM(E$99:E115)=D$92,F115,D$92-SUM(E$99:E115))</f>
        <v>21443862.50000003</v>
      </c>
      <c r="E116" s="71">
        <f>IF(+J96&lt;F115,J96,D116)</f>
        <v>779776.81818181823</v>
      </c>
      <c r="F116" s="70">
        <f t="shared" si="18"/>
        <v>20664085.681818213</v>
      </c>
      <c r="G116" s="70">
        <f t="shared" si="13"/>
        <v>21053974.090909123</v>
      </c>
      <c r="H116" s="73">
        <f t="shared" si="19"/>
        <v>3377101.5154577876</v>
      </c>
      <c r="I116" s="127">
        <f t="shared" si="20"/>
        <v>3377101.5154577876</v>
      </c>
      <c r="J116" s="69">
        <f t="shared" si="14"/>
        <v>0</v>
      </c>
      <c r="K116" s="69"/>
      <c r="L116" s="150"/>
      <c r="M116" s="69">
        <f t="shared" si="15"/>
        <v>0</v>
      </c>
      <c r="N116" s="150"/>
      <c r="O116" s="69">
        <f t="shared" si="16"/>
        <v>0</v>
      </c>
      <c r="P116" s="69">
        <f t="shared" si="17"/>
        <v>0</v>
      </c>
    </row>
    <row r="117" spans="2:16" ht="12.5">
      <c r="B117" s="9" t="str">
        <f t="shared" si="21"/>
        <v/>
      </c>
      <c r="C117" s="64">
        <f>IF(D93="","-",+C116+1)</f>
        <v>2034</v>
      </c>
      <c r="D117" s="65">
        <f>IF(F116+SUM(E$99:E116)=D$92,F116,D$92-SUM(E$99:E116))</f>
        <v>20664085.681818213</v>
      </c>
      <c r="E117" s="71">
        <f>IF(+J96&lt;F116,J96,D117)</f>
        <v>779776.81818181823</v>
      </c>
      <c r="F117" s="70">
        <f t="shared" si="18"/>
        <v>19884308.863636397</v>
      </c>
      <c r="G117" s="70">
        <f t="shared" si="13"/>
        <v>20274197.272727303</v>
      </c>
      <c r="H117" s="73">
        <f t="shared" si="19"/>
        <v>3280904.3044475662</v>
      </c>
      <c r="I117" s="127">
        <f t="shared" si="20"/>
        <v>3280904.3044475662</v>
      </c>
      <c r="J117" s="69">
        <f t="shared" si="14"/>
        <v>0</v>
      </c>
      <c r="K117" s="69"/>
      <c r="L117" s="150"/>
      <c r="M117" s="69">
        <f t="shared" si="15"/>
        <v>0</v>
      </c>
      <c r="N117" s="150"/>
      <c r="O117" s="69">
        <f t="shared" si="16"/>
        <v>0</v>
      </c>
      <c r="P117" s="69">
        <f t="shared" si="17"/>
        <v>0</v>
      </c>
    </row>
    <row r="118" spans="2:16" ht="12.5">
      <c r="B118" s="9" t="str">
        <f t="shared" si="21"/>
        <v/>
      </c>
      <c r="C118" s="64">
        <f>IF(D93="","-",+C117+1)</f>
        <v>2035</v>
      </c>
      <c r="D118" s="65">
        <f>IF(F117+SUM(E$99:E117)=D$92,F117,D$92-SUM(E$99:E117))</f>
        <v>19884308.863636397</v>
      </c>
      <c r="E118" s="71">
        <f>IF(+J96&lt;F117,J96,D118)</f>
        <v>779776.81818181823</v>
      </c>
      <c r="F118" s="70">
        <f t="shared" si="18"/>
        <v>19104532.04545458</v>
      </c>
      <c r="G118" s="70">
        <f t="shared" si="13"/>
        <v>19494420.45454549</v>
      </c>
      <c r="H118" s="73">
        <f t="shared" si="19"/>
        <v>3184707.0934373462</v>
      </c>
      <c r="I118" s="127">
        <f t="shared" si="20"/>
        <v>3184707.0934373462</v>
      </c>
      <c r="J118" s="69">
        <f t="shared" si="14"/>
        <v>0</v>
      </c>
      <c r="K118" s="69"/>
      <c r="L118" s="150"/>
      <c r="M118" s="69">
        <f t="shared" si="15"/>
        <v>0</v>
      </c>
      <c r="N118" s="150"/>
      <c r="O118" s="69">
        <f t="shared" si="16"/>
        <v>0</v>
      </c>
      <c r="P118" s="69">
        <f t="shared" si="17"/>
        <v>0</v>
      </c>
    </row>
    <row r="119" spans="2:16" ht="12.5">
      <c r="B119" s="9" t="str">
        <f t="shared" si="21"/>
        <v/>
      </c>
      <c r="C119" s="64">
        <f>IF(D93="","-",+C118+1)</f>
        <v>2036</v>
      </c>
      <c r="D119" s="65">
        <f>IF(F118+SUM(E$99:E118)=D$92,F118,D$92-SUM(E$99:E118))</f>
        <v>19104532.04545458</v>
      </c>
      <c r="E119" s="71">
        <f>IF(+J96&lt;F118,J96,D119)</f>
        <v>779776.81818181823</v>
      </c>
      <c r="F119" s="70">
        <f t="shared" si="18"/>
        <v>18324755.227272764</v>
      </c>
      <c r="G119" s="70">
        <f t="shared" si="13"/>
        <v>18714643.63636367</v>
      </c>
      <c r="H119" s="73">
        <f t="shared" si="19"/>
        <v>3088509.8824271248</v>
      </c>
      <c r="I119" s="127">
        <f t="shared" si="20"/>
        <v>3088509.8824271248</v>
      </c>
      <c r="J119" s="69">
        <f t="shared" si="14"/>
        <v>0</v>
      </c>
      <c r="K119" s="69"/>
      <c r="L119" s="150"/>
      <c r="M119" s="69">
        <f t="shared" si="15"/>
        <v>0</v>
      </c>
      <c r="N119" s="150"/>
      <c r="O119" s="69">
        <f t="shared" si="16"/>
        <v>0</v>
      </c>
      <c r="P119" s="69">
        <f t="shared" si="17"/>
        <v>0</v>
      </c>
    </row>
    <row r="120" spans="2:16" ht="12.5">
      <c r="B120" s="9" t="str">
        <f t="shared" si="21"/>
        <v/>
      </c>
      <c r="C120" s="64">
        <f>IF(D93="","-",+C119+1)</f>
        <v>2037</v>
      </c>
      <c r="D120" s="65">
        <f>IF(F119+SUM(E$99:E119)=D$92,F119,D$92-SUM(E$99:E119))</f>
        <v>18324755.227272764</v>
      </c>
      <c r="E120" s="71">
        <f>IF(+J96&lt;F119,J96,D120)</f>
        <v>779776.81818181823</v>
      </c>
      <c r="F120" s="70">
        <f t="shared" si="18"/>
        <v>17544978.409090947</v>
      </c>
      <c r="G120" s="70">
        <f t="shared" si="13"/>
        <v>17934866.818181857</v>
      </c>
      <c r="H120" s="73">
        <f t="shared" si="19"/>
        <v>2992312.6714169048</v>
      </c>
      <c r="I120" s="127">
        <f t="shared" si="20"/>
        <v>2992312.6714169048</v>
      </c>
      <c r="J120" s="69">
        <f t="shared" si="14"/>
        <v>0</v>
      </c>
      <c r="K120" s="69"/>
      <c r="L120" s="150"/>
      <c r="M120" s="69">
        <f t="shared" si="15"/>
        <v>0</v>
      </c>
      <c r="N120" s="150"/>
      <c r="O120" s="69">
        <f t="shared" si="16"/>
        <v>0</v>
      </c>
      <c r="P120" s="69">
        <f t="shared" si="17"/>
        <v>0</v>
      </c>
    </row>
    <row r="121" spans="2:16" ht="12.5">
      <c r="B121" s="9" t="str">
        <f t="shared" si="21"/>
        <v/>
      </c>
      <c r="C121" s="64">
        <f>IF(D93="","-",+C120+1)</f>
        <v>2038</v>
      </c>
      <c r="D121" s="65">
        <f>IF(F120+SUM(E$99:E120)=D$92,F120,D$92-SUM(E$99:E120))</f>
        <v>17544978.409090947</v>
      </c>
      <c r="E121" s="71">
        <f>IF(+J96&lt;F120,J96,D121)</f>
        <v>779776.81818181823</v>
      </c>
      <c r="F121" s="70">
        <f t="shared" si="18"/>
        <v>16765201.590909129</v>
      </c>
      <c r="G121" s="70">
        <f t="shared" si="13"/>
        <v>17155090.000000037</v>
      </c>
      <c r="H121" s="73">
        <f t="shared" si="19"/>
        <v>2896115.4604066834</v>
      </c>
      <c r="I121" s="127">
        <f t="shared" si="20"/>
        <v>2896115.4604066834</v>
      </c>
      <c r="J121" s="69">
        <f t="shared" si="14"/>
        <v>0</v>
      </c>
      <c r="K121" s="69"/>
      <c r="L121" s="150"/>
      <c r="M121" s="69">
        <f t="shared" si="15"/>
        <v>0</v>
      </c>
      <c r="N121" s="150"/>
      <c r="O121" s="69">
        <f t="shared" si="16"/>
        <v>0</v>
      </c>
      <c r="P121" s="69">
        <f t="shared" si="17"/>
        <v>0</v>
      </c>
    </row>
    <row r="122" spans="2:16" ht="12.5">
      <c r="B122" s="9" t="str">
        <f t="shared" si="21"/>
        <v/>
      </c>
      <c r="C122" s="64">
        <f>IF(D93="","-",+C121+1)</f>
        <v>2039</v>
      </c>
      <c r="D122" s="65">
        <f>IF(F121+SUM(E$99:E121)=D$92,F121,D$92-SUM(E$99:E121))</f>
        <v>16765201.590909129</v>
      </c>
      <c r="E122" s="71">
        <f>IF(+J96&lt;F121,J96,D122)</f>
        <v>779776.81818181823</v>
      </c>
      <c r="F122" s="70">
        <f t="shared" si="18"/>
        <v>15985424.772727311</v>
      </c>
      <c r="G122" s="70">
        <f t="shared" si="13"/>
        <v>16375313.181818221</v>
      </c>
      <c r="H122" s="73">
        <f t="shared" si="19"/>
        <v>2799918.2493964625</v>
      </c>
      <c r="I122" s="127">
        <f t="shared" si="20"/>
        <v>2799918.2493964625</v>
      </c>
      <c r="J122" s="69">
        <f t="shared" si="14"/>
        <v>0</v>
      </c>
      <c r="K122" s="69"/>
      <c r="L122" s="150"/>
      <c r="M122" s="69">
        <f t="shared" si="15"/>
        <v>0</v>
      </c>
      <c r="N122" s="150"/>
      <c r="O122" s="69">
        <f t="shared" si="16"/>
        <v>0</v>
      </c>
      <c r="P122" s="69">
        <f t="shared" si="17"/>
        <v>0</v>
      </c>
    </row>
    <row r="123" spans="2:16" ht="12.5">
      <c r="B123" s="9" t="str">
        <f t="shared" si="21"/>
        <v/>
      </c>
      <c r="C123" s="64">
        <f>IF(D93="","-",+C122+1)</f>
        <v>2040</v>
      </c>
      <c r="D123" s="65">
        <f>IF(F122+SUM(E$99:E122)=D$92,F122,D$92-SUM(E$99:E122))</f>
        <v>15985424.772727311</v>
      </c>
      <c r="E123" s="71">
        <f>IF(+J96&lt;F122,J96,D123)</f>
        <v>779776.81818181823</v>
      </c>
      <c r="F123" s="70">
        <f t="shared" si="18"/>
        <v>15205647.954545492</v>
      </c>
      <c r="G123" s="70">
        <f t="shared" si="13"/>
        <v>15595536.363636401</v>
      </c>
      <c r="H123" s="73">
        <f t="shared" si="19"/>
        <v>2703721.0383862415</v>
      </c>
      <c r="I123" s="127">
        <f t="shared" si="20"/>
        <v>2703721.0383862415</v>
      </c>
      <c r="J123" s="69">
        <f t="shared" si="14"/>
        <v>0</v>
      </c>
      <c r="K123" s="69"/>
      <c r="L123" s="150"/>
      <c r="M123" s="69">
        <f t="shared" si="15"/>
        <v>0</v>
      </c>
      <c r="N123" s="150"/>
      <c r="O123" s="69">
        <f t="shared" si="16"/>
        <v>0</v>
      </c>
      <c r="P123" s="69">
        <f t="shared" si="17"/>
        <v>0</v>
      </c>
    </row>
    <row r="124" spans="2:16" ht="12.5">
      <c r="B124" s="9" t="str">
        <f t="shared" si="21"/>
        <v/>
      </c>
      <c r="C124" s="64">
        <f>IF(D93="","-",+C123+1)</f>
        <v>2041</v>
      </c>
      <c r="D124" s="65">
        <f>IF(F123+SUM(E$99:E123)=D$92,F123,D$92-SUM(E$99:E123))</f>
        <v>15205647.954545492</v>
      </c>
      <c r="E124" s="71">
        <f>IF(+J96&lt;F123,J96,D124)</f>
        <v>779776.81818181823</v>
      </c>
      <c r="F124" s="70">
        <f t="shared" si="18"/>
        <v>14425871.136363674</v>
      </c>
      <c r="G124" s="70">
        <f t="shared" si="13"/>
        <v>14815759.545454584</v>
      </c>
      <c r="H124" s="73">
        <f t="shared" si="19"/>
        <v>2607523.8273760206</v>
      </c>
      <c r="I124" s="127">
        <f t="shared" si="20"/>
        <v>2607523.8273760206</v>
      </c>
      <c r="J124" s="69">
        <f t="shared" si="14"/>
        <v>0</v>
      </c>
      <c r="K124" s="69"/>
      <c r="L124" s="150"/>
      <c r="M124" s="69">
        <f t="shared" si="15"/>
        <v>0</v>
      </c>
      <c r="N124" s="150"/>
      <c r="O124" s="69">
        <f t="shared" si="16"/>
        <v>0</v>
      </c>
      <c r="P124" s="69">
        <f t="shared" si="17"/>
        <v>0</v>
      </c>
    </row>
    <row r="125" spans="2:16" ht="12.5">
      <c r="B125" s="9" t="str">
        <f t="shared" si="21"/>
        <v/>
      </c>
      <c r="C125" s="64">
        <f>IF(D93="","-",+C124+1)</f>
        <v>2042</v>
      </c>
      <c r="D125" s="65">
        <f>IF(F124+SUM(E$99:E124)=D$92,F124,D$92-SUM(E$99:E124))</f>
        <v>14425871.136363674</v>
      </c>
      <c r="E125" s="71">
        <f>IF(+J96&lt;F124,J96,D125)</f>
        <v>779776.81818181823</v>
      </c>
      <c r="F125" s="70">
        <f t="shared" si="18"/>
        <v>13646094.318181856</v>
      </c>
      <c r="G125" s="70">
        <f t="shared" si="13"/>
        <v>14035982.727272764</v>
      </c>
      <c r="H125" s="73">
        <f t="shared" si="19"/>
        <v>2511326.6163657997</v>
      </c>
      <c r="I125" s="127">
        <f t="shared" si="20"/>
        <v>2511326.6163657997</v>
      </c>
      <c r="J125" s="69">
        <f t="shared" si="14"/>
        <v>0</v>
      </c>
      <c r="K125" s="69"/>
      <c r="L125" s="150"/>
      <c r="M125" s="69">
        <f t="shared" si="15"/>
        <v>0</v>
      </c>
      <c r="N125" s="150"/>
      <c r="O125" s="69">
        <f t="shared" si="16"/>
        <v>0</v>
      </c>
      <c r="P125" s="69">
        <f t="shared" si="17"/>
        <v>0</v>
      </c>
    </row>
    <row r="126" spans="2:16" ht="12.5">
      <c r="B126" s="9" t="str">
        <f t="shared" si="21"/>
        <v/>
      </c>
      <c r="C126" s="64">
        <f>IF(D93="","-",+C125+1)</f>
        <v>2043</v>
      </c>
      <c r="D126" s="65">
        <f>IF(F125+SUM(E$99:E125)=D$92,F125,D$92-SUM(E$99:E125))</f>
        <v>13646094.318181856</v>
      </c>
      <c r="E126" s="71">
        <f>IF(+J96&lt;F125,J96,D126)</f>
        <v>779776.81818181823</v>
      </c>
      <c r="F126" s="70">
        <f t="shared" si="18"/>
        <v>12866317.500000037</v>
      </c>
      <c r="G126" s="70">
        <f t="shared" si="13"/>
        <v>13256205.909090947</v>
      </c>
      <c r="H126" s="73">
        <f t="shared" si="19"/>
        <v>2415129.4053555788</v>
      </c>
      <c r="I126" s="127">
        <f t="shared" si="20"/>
        <v>2415129.4053555788</v>
      </c>
      <c r="J126" s="69">
        <f t="shared" si="14"/>
        <v>0</v>
      </c>
      <c r="K126" s="69"/>
      <c r="L126" s="150"/>
      <c r="M126" s="69">
        <f t="shared" si="15"/>
        <v>0</v>
      </c>
      <c r="N126" s="150"/>
      <c r="O126" s="69">
        <f t="shared" si="16"/>
        <v>0</v>
      </c>
      <c r="P126" s="69">
        <f t="shared" si="17"/>
        <v>0</v>
      </c>
    </row>
    <row r="127" spans="2:16" ht="12.5">
      <c r="B127" s="9" t="str">
        <f t="shared" si="21"/>
        <v/>
      </c>
      <c r="C127" s="64">
        <f>IF(D93="","-",+C126+1)</f>
        <v>2044</v>
      </c>
      <c r="D127" s="65">
        <f>IF(F126+SUM(E$99:E126)=D$92,F126,D$92-SUM(E$99:E126))</f>
        <v>12866317.500000037</v>
      </c>
      <c r="E127" s="71">
        <f>IF(+J96&lt;F126,J96,D127)</f>
        <v>779776.81818181823</v>
      </c>
      <c r="F127" s="70">
        <f t="shared" si="18"/>
        <v>12086540.681818219</v>
      </c>
      <c r="G127" s="70">
        <f t="shared" si="13"/>
        <v>12476429.090909127</v>
      </c>
      <c r="H127" s="73">
        <f t="shared" si="19"/>
        <v>2318932.1943453578</v>
      </c>
      <c r="I127" s="127">
        <f t="shared" si="20"/>
        <v>2318932.1943453578</v>
      </c>
      <c r="J127" s="69">
        <f t="shared" si="14"/>
        <v>0</v>
      </c>
      <c r="K127" s="69"/>
      <c r="L127" s="150"/>
      <c r="M127" s="69">
        <f t="shared" si="15"/>
        <v>0</v>
      </c>
      <c r="N127" s="150"/>
      <c r="O127" s="69">
        <f t="shared" si="16"/>
        <v>0</v>
      </c>
      <c r="P127" s="69">
        <f t="shared" si="17"/>
        <v>0</v>
      </c>
    </row>
    <row r="128" spans="2:16" ht="12.5">
      <c r="B128" s="9" t="str">
        <f t="shared" si="21"/>
        <v/>
      </c>
      <c r="C128" s="64">
        <f>IF(D93="","-",+C127+1)</f>
        <v>2045</v>
      </c>
      <c r="D128" s="65">
        <f>IF(F127+SUM(E$99:E127)=D$92,F127,D$92-SUM(E$99:E127))</f>
        <v>12086540.681818219</v>
      </c>
      <c r="E128" s="71">
        <f>IF(+J96&lt;F127,J96,D128)</f>
        <v>779776.81818181823</v>
      </c>
      <c r="F128" s="70">
        <f t="shared" si="18"/>
        <v>11306763.863636401</v>
      </c>
      <c r="G128" s="70">
        <f t="shared" si="13"/>
        <v>11696652.272727311</v>
      </c>
      <c r="H128" s="73">
        <f t="shared" si="19"/>
        <v>2222734.9833351369</v>
      </c>
      <c r="I128" s="127">
        <f t="shared" si="20"/>
        <v>2222734.9833351369</v>
      </c>
      <c r="J128" s="69">
        <f t="shared" si="14"/>
        <v>0</v>
      </c>
      <c r="K128" s="69"/>
      <c r="L128" s="150"/>
      <c r="M128" s="69">
        <f t="shared" si="15"/>
        <v>0</v>
      </c>
      <c r="N128" s="150"/>
      <c r="O128" s="69">
        <f t="shared" si="16"/>
        <v>0</v>
      </c>
      <c r="P128" s="69">
        <f t="shared" si="17"/>
        <v>0</v>
      </c>
    </row>
    <row r="129" spans="2:16" ht="12.5">
      <c r="B129" s="9" t="str">
        <f t="shared" si="21"/>
        <v/>
      </c>
      <c r="C129" s="64">
        <f>IF(D93="","-",+C128+1)</f>
        <v>2046</v>
      </c>
      <c r="D129" s="65">
        <f>IF(F128+SUM(E$99:E128)=D$92,F128,D$92-SUM(E$99:E128))</f>
        <v>11306763.863636401</v>
      </c>
      <c r="E129" s="71">
        <f>IF(+J96&lt;F128,J96,D129)</f>
        <v>779776.81818181823</v>
      </c>
      <c r="F129" s="70">
        <f t="shared" si="18"/>
        <v>10526987.045454582</v>
      </c>
      <c r="G129" s="70">
        <f t="shared" si="13"/>
        <v>10916875.45454549</v>
      </c>
      <c r="H129" s="73">
        <f t="shared" si="19"/>
        <v>2126537.7723249155</v>
      </c>
      <c r="I129" s="127">
        <f t="shared" si="20"/>
        <v>2126537.7723249155</v>
      </c>
      <c r="J129" s="69">
        <f t="shared" si="14"/>
        <v>0</v>
      </c>
      <c r="K129" s="69"/>
      <c r="L129" s="150"/>
      <c r="M129" s="69">
        <f t="shared" si="15"/>
        <v>0</v>
      </c>
      <c r="N129" s="150"/>
      <c r="O129" s="69">
        <f t="shared" si="16"/>
        <v>0</v>
      </c>
      <c r="P129" s="69">
        <f t="shared" si="17"/>
        <v>0</v>
      </c>
    </row>
    <row r="130" spans="2:16" ht="12.5">
      <c r="B130" s="9" t="str">
        <f t="shared" si="21"/>
        <v/>
      </c>
      <c r="C130" s="64">
        <f>IF(D93="","-",+C129+1)</f>
        <v>2047</v>
      </c>
      <c r="D130" s="65">
        <f>IF(F129+SUM(E$99:E129)=D$92,F129,D$92-SUM(E$99:E129))</f>
        <v>10526987.045454582</v>
      </c>
      <c r="E130" s="71">
        <f>IF(+J96&lt;F129,J96,D130)</f>
        <v>779776.81818181823</v>
      </c>
      <c r="F130" s="70">
        <f t="shared" si="18"/>
        <v>9747210.2272727638</v>
      </c>
      <c r="G130" s="70">
        <f t="shared" si="13"/>
        <v>10137098.636363674</v>
      </c>
      <c r="H130" s="73">
        <f t="shared" si="19"/>
        <v>2030340.561314695</v>
      </c>
      <c r="I130" s="127">
        <f t="shared" si="20"/>
        <v>2030340.561314695</v>
      </c>
      <c r="J130" s="69">
        <f t="shared" si="14"/>
        <v>0</v>
      </c>
      <c r="K130" s="69"/>
      <c r="L130" s="150"/>
      <c r="M130" s="69">
        <f t="shared" si="15"/>
        <v>0</v>
      </c>
      <c r="N130" s="150"/>
      <c r="O130" s="69">
        <f t="shared" si="16"/>
        <v>0</v>
      </c>
      <c r="P130" s="69">
        <f t="shared" si="17"/>
        <v>0</v>
      </c>
    </row>
    <row r="131" spans="2:16" ht="12.5">
      <c r="B131" s="9" t="str">
        <f t="shared" si="21"/>
        <v/>
      </c>
      <c r="C131" s="64">
        <f>IF(D93="","-",+C130+1)</f>
        <v>2048</v>
      </c>
      <c r="D131" s="65">
        <f>IF(F130+SUM(E$99:E130)=D$92,F130,D$92-SUM(E$99:E130))</f>
        <v>9747210.2272727638</v>
      </c>
      <c r="E131" s="71">
        <f>IF(+J96&lt;F130,J96,D131)</f>
        <v>779776.81818181823</v>
      </c>
      <c r="F131" s="70">
        <f t="shared" si="18"/>
        <v>8967433.4090909455</v>
      </c>
      <c r="G131" s="70">
        <f t="shared" si="13"/>
        <v>9357321.8181818537</v>
      </c>
      <c r="H131" s="73">
        <f t="shared" si="19"/>
        <v>1934143.3503044737</v>
      </c>
      <c r="I131" s="127">
        <f t="shared" si="20"/>
        <v>1934143.3503044737</v>
      </c>
      <c r="J131" s="69">
        <f t="shared" ref="J131:J154" si="22">+I541-H541</f>
        <v>0</v>
      </c>
      <c r="K131" s="69"/>
      <c r="L131" s="150"/>
      <c r="M131" s="69">
        <f t="shared" ref="M131:M154" si="23">IF(L541&lt;&gt;0,+H541-L541,0)</f>
        <v>0</v>
      </c>
      <c r="N131" s="150"/>
      <c r="O131" s="69">
        <f t="shared" ref="O131:O154" si="24">IF(N541&lt;&gt;0,+I541-N541,0)</f>
        <v>0</v>
      </c>
      <c r="P131" s="69">
        <f t="shared" ref="P131:P154" si="25">+O541-M541</f>
        <v>0</v>
      </c>
    </row>
    <row r="132" spans="2:16" ht="12.5">
      <c r="B132" s="9" t="str">
        <f t="shared" si="21"/>
        <v/>
      </c>
      <c r="C132" s="64">
        <f>IF(D93="","-",+C131+1)</f>
        <v>2049</v>
      </c>
      <c r="D132" s="65">
        <f>IF(F131+SUM(E$99:E131)=D$92,F131,D$92-SUM(E$99:E131))</f>
        <v>8967433.4090909455</v>
      </c>
      <c r="E132" s="71">
        <f>IF(+J96&lt;F131,J96,D132)</f>
        <v>779776.81818181823</v>
      </c>
      <c r="F132" s="70">
        <f t="shared" si="18"/>
        <v>8187656.5909091271</v>
      </c>
      <c r="G132" s="70">
        <f t="shared" si="13"/>
        <v>8577545.0000000373</v>
      </c>
      <c r="H132" s="73">
        <f t="shared" si="19"/>
        <v>1837946.1392942532</v>
      </c>
      <c r="I132" s="127">
        <f t="shared" si="20"/>
        <v>1837946.1392942532</v>
      </c>
      <c r="J132" s="69">
        <f t="shared" si="22"/>
        <v>0</v>
      </c>
      <c r="K132" s="69"/>
      <c r="L132" s="150"/>
      <c r="M132" s="69">
        <f t="shared" si="23"/>
        <v>0</v>
      </c>
      <c r="N132" s="150"/>
      <c r="O132" s="69">
        <f t="shared" si="24"/>
        <v>0</v>
      </c>
      <c r="P132" s="69">
        <f t="shared" si="25"/>
        <v>0</v>
      </c>
    </row>
    <row r="133" spans="2:16" ht="12.5">
      <c r="B133" s="9" t="str">
        <f t="shared" si="21"/>
        <v/>
      </c>
      <c r="C133" s="64">
        <f>IF(D93="","-",+C132+1)</f>
        <v>2050</v>
      </c>
      <c r="D133" s="65">
        <f>IF(F132+SUM(E$99:E132)=D$92,F132,D$92-SUM(E$99:E132))</f>
        <v>8187656.5909091271</v>
      </c>
      <c r="E133" s="71">
        <f>IF(+J96&lt;F132,J96,D133)</f>
        <v>779776.81818181823</v>
      </c>
      <c r="F133" s="70">
        <f t="shared" si="18"/>
        <v>7407879.7727273088</v>
      </c>
      <c r="G133" s="70">
        <f t="shared" si="13"/>
        <v>7797768.181818218</v>
      </c>
      <c r="H133" s="73">
        <f t="shared" si="19"/>
        <v>1741748.928284032</v>
      </c>
      <c r="I133" s="127">
        <f t="shared" si="20"/>
        <v>1741748.928284032</v>
      </c>
      <c r="J133" s="69">
        <f t="shared" si="22"/>
        <v>0</v>
      </c>
      <c r="K133" s="69"/>
      <c r="L133" s="150"/>
      <c r="M133" s="69">
        <f t="shared" si="23"/>
        <v>0</v>
      </c>
      <c r="N133" s="150"/>
      <c r="O133" s="69">
        <f t="shared" si="24"/>
        <v>0</v>
      </c>
      <c r="P133" s="69">
        <f t="shared" si="25"/>
        <v>0</v>
      </c>
    </row>
    <row r="134" spans="2:16" ht="12.5">
      <c r="B134" s="9" t="str">
        <f t="shared" si="21"/>
        <v/>
      </c>
      <c r="C134" s="64">
        <f>IF(D93="","-",+C133+1)</f>
        <v>2051</v>
      </c>
      <c r="D134" s="65">
        <f>IF(F133+SUM(E$99:E133)=D$92,F133,D$92-SUM(E$99:E133))</f>
        <v>7407879.7727273088</v>
      </c>
      <c r="E134" s="71">
        <f>IF(+J96&lt;F133,J96,D134)</f>
        <v>779776.81818181823</v>
      </c>
      <c r="F134" s="70">
        <f t="shared" si="18"/>
        <v>6628102.9545454904</v>
      </c>
      <c r="G134" s="70">
        <f t="shared" si="13"/>
        <v>7017991.3636363996</v>
      </c>
      <c r="H134" s="73">
        <f t="shared" si="19"/>
        <v>1645551.7172738111</v>
      </c>
      <c r="I134" s="127">
        <f t="shared" si="20"/>
        <v>1645551.7172738111</v>
      </c>
      <c r="J134" s="69">
        <f t="shared" si="22"/>
        <v>0</v>
      </c>
      <c r="K134" s="69"/>
      <c r="L134" s="150"/>
      <c r="M134" s="69">
        <f t="shared" si="23"/>
        <v>0</v>
      </c>
      <c r="N134" s="150"/>
      <c r="O134" s="69">
        <f t="shared" si="24"/>
        <v>0</v>
      </c>
      <c r="P134" s="69">
        <f t="shared" si="25"/>
        <v>0</v>
      </c>
    </row>
    <row r="135" spans="2:16" ht="12.5">
      <c r="B135" s="9" t="str">
        <f t="shared" si="21"/>
        <v/>
      </c>
      <c r="C135" s="64">
        <f>IF(D93="","-",+C134+1)</f>
        <v>2052</v>
      </c>
      <c r="D135" s="65">
        <f>IF(F134+SUM(E$99:E134)=D$92,F134,D$92-SUM(E$99:E134))</f>
        <v>6628102.9545454904</v>
      </c>
      <c r="E135" s="71">
        <f>IF(+J96&lt;F134,J96,D135)</f>
        <v>779776.81818181823</v>
      </c>
      <c r="F135" s="70">
        <f t="shared" si="18"/>
        <v>5848326.1363636721</v>
      </c>
      <c r="G135" s="70">
        <f t="shared" si="13"/>
        <v>6238214.5454545813</v>
      </c>
      <c r="H135" s="73">
        <f t="shared" si="19"/>
        <v>1549354.50626359</v>
      </c>
      <c r="I135" s="127">
        <f t="shared" si="20"/>
        <v>1549354.50626359</v>
      </c>
      <c r="J135" s="69">
        <f t="shared" si="22"/>
        <v>0</v>
      </c>
      <c r="K135" s="69"/>
      <c r="L135" s="150"/>
      <c r="M135" s="69">
        <f t="shared" si="23"/>
        <v>0</v>
      </c>
      <c r="N135" s="150"/>
      <c r="O135" s="69">
        <f t="shared" si="24"/>
        <v>0</v>
      </c>
      <c r="P135" s="69">
        <f t="shared" si="25"/>
        <v>0</v>
      </c>
    </row>
    <row r="136" spans="2:16" ht="12.5">
      <c r="B136" s="9" t="str">
        <f t="shared" si="21"/>
        <v/>
      </c>
      <c r="C136" s="64">
        <f>IF(D93="","-",+C135+1)</f>
        <v>2053</v>
      </c>
      <c r="D136" s="65">
        <f>IF(F135+SUM(E$99:E135)=D$92,F135,D$92-SUM(E$99:E135))</f>
        <v>5848326.1363636721</v>
      </c>
      <c r="E136" s="71">
        <f>IF(+J96&lt;F135,J96,D136)</f>
        <v>779776.81818181823</v>
      </c>
      <c r="F136" s="70">
        <f t="shared" si="18"/>
        <v>5068549.3181818537</v>
      </c>
      <c r="G136" s="70">
        <f t="shared" si="13"/>
        <v>5458437.7272727629</v>
      </c>
      <c r="H136" s="73">
        <f t="shared" si="19"/>
        <v>1453157.295253369</v>
      </c>
      <c r="I136" s="127">
        <f t="shared" si="20"/>
        <v>1453157.295253369</v>
      </c>
      <c r="J136" s="69">
        <f t="shared" si="22"/>
        <v>0</v>
      </c>
      <c r="K136" s="69"/>
      <c r="L136" s="150"/>
      <c r="M136" s="69">
        <f t="shared" si="23"/>
        <v>0</v>
      </c>
      <c r="N136" s="150"/>
      <c r="O136" s="69">
        <f t="shared" si="24"/>
        <v>0</v>
      </c>
      <c r="P136" s="69">
        <f t="shared" si="25"/>
        <v>0</v>
      </c>
    </row>
    <row r="137" spans="2:16" ht="12.5">
      <c r="B137" s="9" t="str">
        <f t="shared" si="21"/>
        <v/>
      </c>
      <c r="C137" s="64">
        <f>IF(D93="","-",+C136+1)</f>
        <v>2054</v>
      </c>
      <c r="D137" s="65">
        <f>IF(F136+SUM(E$99:E136)=D$92,F136,D$92-SUM(E$99:E136))</f>
        <v>5068549.3181818537</v>
      </c>
      <c r="E137" s="71">
        <f>IF(+J96&lt;F136,J96,D137)</f>
        <v>779776.81818181823</v>
      </c>
      <c r="F137" s="70">
        <f t="shared" si="18"/>
        <v>4288772.5000000354</v>
      </c>
      <c r="G137" s="70">
        <f t="shared" si="13"/>
        <v>4678660.9090909446</v>
      </c>
      <c r="H137" s="73">
        <f t="shared" si="19"/>
        <v>1356960.0842431481</v>
      </c>
      <c r="I137" s="127">
        <f t="shared" si="20"/>
        <v>1356960.0842431481</v>
      </c>
      <c r="J137" s="69">
        <f t="shared" si="22"/>
        <v>0</v>
      </c>
      <c r="K137" s="69"/>
      <c r="L137" s="150"/>
      <c r="M137" s="69">
        <f t="shared" si="23"/>
        <v>0</v>
      </c>
      <c r="N137" s="150"/>
      <c r="O137" s="69">
        <f t="shared" si="24"/>
        <v>0</v>
      </c>
      <c r="P137" s="69">
        <f t="shared" si="25"/>
        <v>0</v>
      </c>
    </row>
    <row r="138" spans="2:16" ht="12.5">
      <c r="B138" s="9" t="str">
        <f t="shared" si="21"/>
        <v/>
      </c>
      <c r="C138" s="64">
        <f>IF(D93="","-",+C137+1)</f>
        <v>2055</v>
      </c>
      <c r="D138" s="65">
        <f>IF(F137+SUM(E$99:E137)=D$92,F137,D$92-SUM(E$99:E137))</f>
        <v>4288772.5000000354</v>
      </c>
      <c r="E138" s="71">
        <f>IF(+J96&lt;F137,J96,D138)</f>
        <v>779776.81818181823</v>
      </c>
      <c r="F138" s="70">
        <f t="shared" si="18"/>
        <v>3508995.681818217</v>
      </c>
      <c r="G138" s="70">
        <f t="shared" si="13"/>
        <v>3898884.0909091262</v>
      </c>
      <c r="H138" s="73">
        <f t="shared" si="19"/>
        <v>1260762.8732329272</v>
      </c>
      <c r="I138" s="127">
        <f t="shared" si="20"/>
        <v>1260762.8732329272</v>
      </c>
      <c r="J138" s="69">
        <f t="shared" si="22"/>
        <v>0</v>
      </c>
      <c r="K138" s="69"/>
      <c r="L138" s="150"/>
      <c r="M138" s="69">
        <f t="shared" si="23"/>
        <v>0</v>
      </c>
      <c r="N138" s="150"/>
      <c r="O138" s="69">
        <f t="shared" si="24"/>
        <v>0</v>
      </c>
      <c r="P138" s="69">
        <f t="shared" si="25"/>
        <v>0</v>
      </c>
    </row>
    <row r="139" spans="2:16" ht="12.5">
      <c r="B139" s="9" t="str">
        <f t="shared" si="21"/>
        <v/>
      </c>
      <c r="C139" s="64">
        <f>IF(D93="","-",+C138+1)</f>
        <v>2056</v>
      </c>
      <c r="D139" s="65">
        <f>IF(F138+SUM(E$99:E138)=D$92,F138,D$92-SUM(E$99:E138))</f>
        <v>3508995.681818217</v>
      </c>
      <c r="E139" s="71">
        <f>IF(+J96&lt;F138,J96,D139)</f>
        <v>779776.81818181823</v>
      </c>
      <c r="F139" s="70">
        <f t="shared" si="18"/>
        <v>2729218.8636363987</v>
      </c>
      <c r="G139" s="70">
        <f t="shared" si="13"/>
        <v>3119107.2727273079</v>
      </c>
      <c r="H139" s="73">
        <f t="shared" si="19"/>
        <v>1164565.6622227062</v>
      </c>
      <c r="I139" s="127">
        <f t="shared" si="20"/>
        <v>1164565.6622227062</v>
      </c>
      <c r="J139" s="69">
        <f t="shared" si="22"/>
        <v>0</v>
      </c>
      <c r="K139" s="69"/>
      <c r="L139" s="150"/>
      <c r="M139" s="69">
        <f t="shared" si="23"/>
        <v>0</v>
      </c>
      <c r="N139" s="150"/>
      <c r="O139" s="69">
        <f t="shared" si="24"/>
        <v>0</v>
      </c>
      <c r="P139" s="69">
        <f t="shared" si="25"/>
        <v>0</v>
      </c>
    </row>
    <row r="140" spans="2:16" ht="12.5">
      <c r="B140" s="9" t="str">
        <f t="shared" si="21"/>
        <v/>
      </c>
      <c r="C140" s="64">
        <f>IF(D93="","-",+C139+1)</f>
        <v>2057</v>
      </c>
      <c r="D140" s="65">
        <f>IF(F139+SUM(E$99:E139)=D$92,F139,D$92-SUM(E$99:E139))</f>
        <v>2729218.8636363987</v>
      </c>
      <c r="E140" s="71">
        <f>IF(+J96&lt;F139,J96,D140)</f>
        <v>779776.81818181823</v>
      </c>
      <c r="F140" s="70">
        <f t="shared" si="18"/>
        <v>1949442.0454545803</v>
      </c>
      <c r="G140" s="70">
        <f t="shared" si="13"/>
        <v>2339330.4545454895</v>
      </c>
      <c r="H140" s="73">
        <f t="shared" si="19"/>
        <v>1068368.4512124853</v>
      </c>
      <c r="I140" s="127">
        <f t="shared" si="20"/>
        <v>1068368.4512124853</v>
      </c>
      <c r="J140" s="69">
        <f t="shared" si="22"/>
        <v>0</v>
      </c>
      <c r="K140" s="69"/>
      <c r="L140" s="150"/>
      <c r="M140" s="69">
        <f t="shared" si="23"/>
        <v>0</v>
      </c>
      <c r="N140" s="150"/>
      <c r="O140" s="69">
        <f t="shared" si="24"/>
        <v>0</v>
      </c>
      <c r="P140" s="69">
        <f t="shared" si="25"/>
        <v>0</v>
      </c>
    </row>
    <row r="141" spans="2:16" ht="12.5">
      <c r="B141" s="9" t="str">
        <f t="shared" si="21"/>
        <v/>
      </c>
      <c r="C141" s="64">
        <f>IF(D93="","-",+C140+1)</f>
        <v>2058</v>
      </c>
      <c r="D141" s="65">
        <f>IF(F140+SUM(E$99:E140)=D$92,F140,D$92-SUM(E$99:E140))</f>
        <v>1949442.0454545803</v>
      </c>
      <c r="E141" s="71">
        <f>IF(+J96&lt;F140,J96,D141)</f>
        <v>779776.81818181823</v>
      </c>
      <c r="F141" s="70">
        <f t="shared" si="18"/>
        <v>1169665.227272762</v>
      </c>
      <c r="G141" s="70">
        <f t="shared" si="13"/>
        <v>1559553.6363636712</v>
      </c>
      <c r="H141" s="73">
        <f t="shared" si="19"/>
        <v>972171.24020226439</v>
      </c>
      <c r="I141" s="127">
        <f t="shared" si="20"/>
        <v>972171.24020226439</v>
      </c>
      <c r="J141" s="69">
        <f t="shared" si="22"/>
        <v>0</v>
      </c>
      <c r="K141" s="69"/>
      <c r="L141" s="150"/>
      <c r="M141" s="69">
        <f t="shared" si="23"/>
        <v>0</v>
      </c>
      <c r="N141" s="150"/>
      <c r="O141" s="69">
        <f t="shared" si="24"/>
        <v>0</v>
      </c>
      <c r="P141" s="69">
        <f t="shared" si="25"/>
        <v>0</v>
      </c>
    </row>
    <row r="142" spans="2:16" ht="12.5">
      <c r="B142" s="9" t="str">
        <f t="shared" si="21"/>
        <v/>
      </c>
      <c r="C142" s="64">
        <f>IF(D93="","-",+C141+1)</f>
        <v>2059</v>
      </c>
      <c r="D142" s="65">
        <f>IF(F141+SUM(E$99:E141)=D$92,F141,D$92-SUM(E$99:E141))</f>
        <v>1169665.227272762</v>
      </c>
      <c r="E142" s="71">
        <f>IF(+J96&lt;F141,J96,D142)</f>
        <v>779776.81818181823</v>
      </c>
      <c r="F142" s="70">
        <f t="shared" si="18"/>
        <v>389888.40909094375</v>
      </c>
      <c r="G142" s="70">
        <f t="shared" si="13"/>
        <v>779776.81818185281</v>
      </c>
      <c r="H142" s="73">
        <f t="shared" si="19"/>
        <v>875974.02919204347</v>
      </c>
      <c r="I142" s="127">
        <f t="shared" si="20"/>
        <v>875974.02919204347</v>
      </c>
      <c r="J142" s="69">
        <f t="shared" si="22"/>
        <v>0</v>
      </c>
      <c r="K142" s="69"/>
      <c r="L142" s="150"/>
      <c r="M142" s="69">
        <f t="shared" si="23"/>
        <v>0</v>
      </c>
      <c r="N142" s="150"/>
      <c r="O142" s="69">
        <f t="shared" si="24"/>
        <v>0</v>
      </c>
      <c r="P142" s="69">
        <f t="shared" si="25"/>
        <v>0</v>
      </c>
    </row>
    <row r="143" spans="2:16" ht="12.5">
      <c r="B143" s="9" t="str">
        <f t="shared" si="21"/>
        <v/>
      </c>
      <c r="C143" s="64">
        <f>IF(D93="","-",+C142+1)</f>
        <v>2060</v>
      </c>
      <c r="D143" s="65">
        <f>IF(F142+SUM(E$99:E142)=D$92,F142,D$92-SUM(E$99:E142))</f>
        <v>389888.40909094375</v>
      </c>
      <c r="E143" s="71">
        <f>IF(+J96&lt;F142,J96,D143)</f>
        <v>389888.40909094375</v>
      </c>
      <c r="F143" s="70">
        <f t="shared" si="18"/>
        <v>0</v>
      </c>
      <c r="G143" s="70">
        <f t="shared" si="13"/>
        <v>194944.20454547188</v>
      </c>
      <c r="H143" s="73">
        <f t="shared" si="19"/>
        <v>413937.71184350114</v>
      </c>
      <c r="I143" s="127">
        <f t="shared" si="20"/>
        <v>413937.71184350114</v>
      </c>
      <c r="J143" s="69">
        <f t="shared" si="22"/>
        <v>0</v>
      </c>
      <c r="K143" s="69"/>
      <c r="L143" s="150"/>
      <c r="M143" s="69">
        <f t="shared" si="23"/>
        <v>0</v>
      </c>
      <c r="N143" s="150"/>
      <c r="O143" s="69">
        <f t="shared" si="24"/>
        <v>0</v>
      </c>
      <c r="P143" s="69">
        <f t="shared" si="25"/>
        <v>0</v>
      </c>
    </row>
    <row r="144" spans="2:16" ht="12.5">
      <c r="B144" s="9" t="str">
        <f t="shared" si="21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18"/>
        <v>0</v>
      </c>
      <c r="G144" s="70">
        <f t="shared" si="13"/>
        <v>0</v>
      </c>
      <c r="H144" s="73">
        <f t="shared" si="19"/>
        <v>0</v>
      </c>
      <c r="I144" s="127">
        <f t="shared" si="20"/>
        <v>0</v>
      </c>
      <c r="J144" s="69">
        <f t="shared" si="22"/>
        <v>0</v>
      </c>
      <c r="K144" s="69"/>
      <c r="L144" s="150"/>
      <c r="M144" s="69">
        <f t="shared" si="23"/>
        <v>0</v>
      </c>
      <c r="N144" s="150"/>
      <c r="O144" s="69">
        <f t="shared" si="24"/>
        <v>0</v>
      </c>
      <c r="P144" s="69">
        <f t="shared" si="25"/>
        <v>0</v>
      </c>
    </row>
    <row r="145" spans="2:16" ht="12.5">
      <c r="B145" s="9" t="str">
        <f t="shared" si="21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18"/>
        <v>0</v>
      </c>
      <c r="G145" s="70">
        <f t="shared" si="13"/>
        <v>0</v>
      </c>
      <c r="H145" s="73">
        <f t="shared" si="19"/>
        <v>0</v>
      </c>
      <c r="I145" s="127">
        <f t="shared" si="20"/>
        <v>0</v>
      </c>
      <c r="J145" s="69">
        <f t="shared" si="22"/>
        <v>0</v>
      </c>
      <c r="K145" s="69"/>
      <c r="L145" s="150"/>
      <c r="M145" s="69">
        <f t="shared" si="23"/>
        <v>0</v>
      </c>
      <c r="N145" s="150"/>
      <c r="O145" s="69">
        <f t="shared" si="24"/>
        <v>0</v>
      </c>
      <c r="P145" s="69">
        <f t="shared" si="25"/>
        <v>0</v>
      </c>
    </row>
    <row r="146" spans="2:16" ht="12.5">
      <c r="B146" s="9" t="str">
        <f t="shared" si="21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18"/>
        <v>0</v>
      </c>
      <c r="G146" s="70">
        <f t="shared" si="13"/>
        <v>0</v>
      </c>
      <c r="H146" s="73">
        <f t="shared" si="19"/>
        <v>0</v>
      </c>
      <c r="I146" s="127">
        <f t="shared" si="20"/>
        <v>0</v>
      </c>
      <c r="J146" s="69">
        <f t="shared" si="22"/>
        <v>0</v>
      </c>
      <c r="K146" s="69"/>
      <c r="L146" s="150"/>
      <c r="M146" s="69">
        <f t="shared" si="23"/>
        <v>0</v>
      </c>
      <c r="N146" s="150"/>
      <c r="O146" s="69">
        <f t="shared" si="24"/>
        <v>0</v>
      </c>
      <c r="P146" s="69">
        <f t="shared" si="25"/>
        <v>0</v>
      </c>
    </row>
    <row r="147" spans="2:16" ht="12.5">
      <c r="B147" s="9" t="str">
        <f t="shared" si="21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18"/>
        <v>0</v>
      </c>
      <c r="G147" s="70">
        <f t="shared" si="13"/>
        <v>0</v>
      </c>
      <c r="H147" s="73">
        <f t="shared" si="19"/>
        <v>0</v>
      </c>
      <c r="I147" s="127">
        <f t="shared" si="20"/>
        <v>0</v>
      </c>
      <c r="J147" s="69">
        <f t="shared" si="22"/>
        <v>0</v>
      </c>
      <c r="K147" s="69"/>
      <c r="L147" s="150"/>
      <c r="M147" s="69">
        <f t="shared" si="23"/>
        <v>0</v>
      </c>
      <c r="N147" s="150"/>
      <c r="O147" s="69">
        <f t="shared" si="24"/>
        <v>0</v>
      </c>
      <c r="P147" s="69">
        <f t="shared" si="25"/>
        <v>0</v>
      </c>
    </row>
    <row r="148" spans="2:16" ht="12.5">
      <c r="B148" s="9" t="str">
        <f t="shared" si="21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18"/>
        <v>0</v>
      </c>
      <c r="G148" s="70">
        <f t="shared" si="13"/>
        <v>0</v>
      </c>
      <c r="H148" s="73">
        <f t="shared" si="19"/>
        <v>0</v>
      </c>
      <c r="I148" s="127">
        <f t="shared" si="20"/>
        <v>0</v>
      </c>
      <c r="J148" s="69">
        <f t="shared" si="22"/>
        <v>0</v>
      </c>
      <c r="K148" s="69"/>
      <c r="L148" s="150"/>
      <c r="M148" s="69">
        <f t="shared" si="23"/>
        <v>0</v>
      </c>
      <c r="N148" s="150"/>
      <c r="O148" s="69">
        <f t="shared" si="24"/>
        <v>0</v>
      </c>
      <c r="P148" s="69">
        <f t="shared" si="25"/>
        <v>0</v>
      </c>
    </row>
    <row r="149" spans="2:16" ht="12.5">
      <c r="B149" s="9" t="str">
        <f t="shared" si="21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18"/>
        <v>0</v>
      </c>
      <c r="G149" s="70">
        <f t="shared" si="13"/>
        <v>0</v>
      </c>
      <c r="H149" s="73">
        <f t="shared" si="19"/>
        <v>0</v>
      </c>
      <c r="I149" s="127">
        <f t="shared" si="20"/>
        <v>0</v>
      </c>
      <c r="J149" s="69">
        <f t="shared" si="22"/>
        <v>0</v>
      </c>
      <c r="K149" s="69"/>
      <c r="L149" s="150"/>
      <c r="M149" s="69">
        <f t="shared" si="23"/>
        <v>0</v>
      </c>
      <c r="N149" s="150"/>
      <c r="O149" s="69">
        <f t="shared" si="24"/>
        <v>0</v>
      </c>
      <c r="P149" s="69">
        <f t="shared" si="25"/>
        <v>0</v>
      </c>
    </row>
    <row r="150" spans="2:16" ht="12.5">
      <c r="B150" s="9" t="str">
        <f t="shared" si="21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18"/>
        <v>0</v>
      </c>
      <c r="G150" s="70">
        <f t="shared" si="13"/>
        <v>0</v>
      </c>
      <c r="H150" s="73">
        <f t="shared" si="19"/>
        <v>0</v>
      </c>
      <c r="I150" s="127">
        <f t="shared" si="20"/>
        <v>0</v>
      </c>
      <c r="J150" s="69">
        <f t="shared" si="22"/>
        <v>0</v>
      </c>
      <c r="K150" s="69"/>
      <c r="L150" s="150"/>
      <c r="M150" s="69">
        <f t="shared" si="23"/>
        <v>0</v>
      </c>
      <c r="N150" s="150"/>
      <c r="O150" s="69">
        <f t="shared" si="24"/>
        <v>0</v>
      </c>
      <c r="P150" s="69">
        <f t="shared" si="25"/>
        <v>0</v>
      </c>
    </row>
    <row r="151" spans="2:16" ht="12.5">
      <c r="B151" s="9" t="str">
        <f t="shared" si="21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18"/>
        <v>0</v>
      </c>
      <c r="G151" s="70">
        <f t="shared" si="13"/>
        <v>0</v>
      </c>
      <c r="H151" s="73">
        <f t="shared" si="19"/>
        <v>0</v>
      </c>
      <c r="I151" s="127">
        <f t="shared" si="20"/>
        <v>0</v>
      </c>
      <c r="J151" s="69">
        <f t="shared" si="22"/>
        <v>0</v>
      </c>
      <c r="K151" s="69"/>
      <c r="L151" s="150"/>
      <c r="M151" s="69">
        <f t="shared" si="23"/>
        <v>0</v>
      </c>
      <c r="N151" s="150"/>
      <c r="O151" s="69">
        <f t="shared" si="24"/>
        <v>0</v>
      </c>
      <c r="P151" s="69">
        <f t="shared" si="25"/>
        <v>0</v>
      </c>
    </row>
    <row r="152" spans="2:16" ht="12.5">
      <c r="B152" s="9" t="str">
        <f t="shared" si="21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18"/>
        <v>0</v>
      </c>
      <c r="G152" s="70">
        <f t="shared" si="13"/>
        <v>0</v>
      </c>
      <c r="H152" s="73">
        <f t="shared" si="19"/>
        <v>0</v>
      </c>
      <c r="I152" s="127">
        <f t="shared" si="20"/>
        <v>0</v>
      </c>
      <c r="J152" s="69">
        <f t="shared" si="22"/>
        <v>0</v>
      </c>
      <c r="K152" s="69"/>
      <c r="L152" s="150"/>
      <c r="M152" s="69">
        <f t="shared" si="23"/>
        <v>0</v>
      </c>
      <c r="N152" s="150"/>
      <c r="O152" s="69">
        <f t="shared" si="24"/>
        <v>0</v>
      </c>
      <c r="P152" s="69">
        <f t="shared" si="25"/>
        <v>0</v>
      </c>
    </row>
    <row r="153" spans="2:16" ht="12.5">
      <c r="B153" s="9" t="str">
        <f t="shared" si="21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18"/>
        <v>0</v>
      </c>
      <c r="G153" s="70">
        <f t="shared" si="13"/>
        <v>0</v>
      </c>
      <c r="H153" s="73">
        <f t="shared" si="19"/>
        <v>0</v>
      </c>
      <c r="I153" s="127">
        <f t="shared" si="20"/>
        <v>0</v>
      </c>
      <c r="J153" s="69">
        <f t="shared" si="22"/>
        <v>0</v>
      </c>
      <c r="K153" s="69"/>
      <c r="L153" s="150"/>
      <c r="M153" s="69">
        <f t="shared" si="23"/>
        <v>0</v>
      </c>
      <c r="N153" s="150"/>
      <c r="O153" s="69">
        <f t="shared" si="24"/>
        <v>0</v>
      </c>
      <c r="P153" s="69">
        <f t="shared" si="25"/>
        <v>0</v>
      </c>
    </row>
    <row r="154" spans="2:16" ht="13" thickBot="1">
      <c r="B154" s="9" t="str">
        <f t="shared" si="21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18"/>
        <v>0</v>
      </c>
      <c r="G154" s="75">
        <f t="shared" si="13"/>
        <v>0</v>
      </c>
      <c r="H154" s="77">
        <f t="shared" si="19"/>
        <v>0</v>
      </c>
      <c r="I154" s="128">
        <f t="shared" si="20"/>
        <v>0</v>
      </c>
      <c r="J154" s="79">
        <f t="shared" si="22"/>
        <v>0</v>
      </c>
      <c r="K154" s="69"/>
      <c r="L154" s="151"/>
      <c r="M154" s="79">
        <f t="shared" si="23"/>
        <v>0</v>
      </c>
      <c r="N154" s="151"/>
      <c r="O154" s="79">
        <f t="shared" si="24"/>
        <v>0</v>
      </c>
      <c r="P154" s="79">
        <f t="shared" si="25"/>
        <v>0</v>
      </c>
    </row>
    <row r="155" spans="2:16" ht="12.5">
      <c r="C155" s="65" t="s">
        <v>78</v>
      </c>
      <c r="D155" s="22"/>
      <c r="E155" s="22">
        <f>SUM(E99:E154)</f>
        <v>34310180</v>
      </c>
      <c r="F155" s="22"/>
      <c r="G155" s="22"/>
      <c r="H155" s="22">
        <f>SUM(H99:H154)</f>
        <v>127429080.25789407</v>
      </c>
      <c r="I155" s="22">
        <f>SUM(I99:I154)</f>
        <v>127429080.25789407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zoomScaleNormal="100" zoomScaleSheetLayoutView="80" workbookViewId="0">
      <selection activeCell="L45" sqref="L45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2025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0.11972618179310132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43</v>
      </c>
      <c r="E13" s="47" t="s">
        <v>60</v>
      </c>
      <c r="F13" s="45"/>
      <c r="G13" s="7"/>
      <c r="H13" s="7"/>
      <c r="I13" s="51">
        <f>IF(G5="",I12,'SWE.WS.F.BPU.ATRR.Projected'!$F$80)</f>
        <v>0.11972618179310132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3">
      <c r="B25" s="9" t="str">
        <f t="shared" si="7"/>
        <v/>
      </c>
      <c r="C25" s="670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1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3761155.1612044061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3761155.1612044061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666" t="s">
        <v>476</v>
      </c>
      <c r="F9" s="478"/>
      <c r="G9" s="672" t="s">
        <v>524</v>
      </c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2025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0.11972618179310132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43</v>
      </c>
      <c r="E13" s="486" t="s">
        <v>60</v>
      </c>
      <c r="F13" s="484"/>
      <c r="G13" s="233"/>
      <c r="H13" s="233"/>
      <c r="I13" s="490">
        <f>IF(G5="",I12,'SWE.WS.F.BPU.ATRR.Projected'!$F$80)</f>
        <v>0.11972618179310132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861130.81395348837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27257533.008346163</v>
      </c>
      <c r="E30" s="516">
        <v>881633.92857142852</v>
      </c>
      <c r="F30" s="515">
        <v>26375899.079774734</v>
      </c>
      <c r="G30" s="516">
        <v>3897015.3455155501</v>
      </c>
      <c r="H30" s="510">
        <v>3897015.3455155501</v>
      </c>
      <c r="I30" s="511">
        <f t="shared" si="0"/>
        <v>0</v>
      </c>
      <c r="J30" s="511"/>
      <c r="K30" s="518">
        <f t="shared" ref="K30" si="14">G30</f>
        <v>3897015.3455155501</v>
      </c>
      <c r="L30" s="519">
        <f t="shared" ref="L30" si="15">IF(K30&lt;&gt;0,+G30-K30,0)</f>
        <v>0</v>
      </c>
      <c r="M30" s="518">
        <f t="shared" ref="M30" si="16">H30</f>
        <v>3897015.3455155501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26375899.079774734</v>
      </c>
      <c r="E31" s="516">
        <v>881633.92857142852</v>
      </c>
      <c r="F31" s="515">
        <v>25494265.151203305</v>
      </c>
      <c r="G31" s="516">
        <v>4157929.5482090265</v>
      </c>
      <c r="H31" s="510">
        <v>4157929.5482090265</v>
      </c>
      <c r="I31" s="511">
        <f t="shared" si="0"/>
        <v>0</v>
      </c>
      <c r="J31" s="511"/>
      <c r="K31" s="518">
        <f t="shared" ref="K31" si="17">G31</f>
        <v>4157929.5482090265</v>
      </c>
      <c r="L31" s="519">
        <f t="shared" ref="L31" si="18">IF(K31&lt;&gt;0,+G31-K31,0)</f>
        <v>0</v>
      </c>
      <c r="M31" s="518">
        <f t="shared" ref="M31" si="19">H31</f>
        <v>4157929.5482090265</v>
      </c>
      <c r="N31" s="514">
        <f t="shared" ref="N31" si="20">IF(M31&lt;&gt;0,+H31-M31,0)</f>
        <v>0</v>
      </c>
      <c r="O31" s="514">
        <f t="shared" ref="O31" si="21">+N31-L31</f>
        <v>0</v>
      </c>
      <c r="P31" s="272"/>
    </row>
    <row r="32" spans="2:16" ht="13">
      <c r="B32" s="195" t="str">
        <f t="shared" si="6"/>
        <v/>
      </c>
      <c r="C32" s="669">
        <f>IF(D11="","-",+C31+1)</f>
        <v>2024</v>
      </c>
      <c r="D32" s="515">
        <v>25494265.151203305</v>
      </c>
      <c r="E32" s="516">
        <v>841559.65909090906</v>
      </c>
      <c r="F32" s="515">
        <v>24652705.492112394</v>
      </c>
      <c r="G32" s="516">
        <v>3838521.4401582326</v>
      </c>
      <c r="H32" s="510">
        <v>3838521.4401582326</v>
      </c>
      <c r="I32" s="511">
        <f t="shared" si="0"/>
        <v>0</v>
      </c>
      <c r="J32" s="511"/>
      <c r="K32" s="518">
        <f t="shared" ref="K32" si="22">G32</f>
        <v>3838521.4401582326</v>
      </c>
      <c r="L32" s="519">
        <f t="shared" ref="L32" si="23">IF(K32&lt;&gt;0,+G32-K32,0)</f>
        <v>0</v>
      </c>
      <c r="M32" s="518">
        <f t="shared" ref="M32" si="24">H32</f>
        <v>3838521.4401582326</v>
      </c>
      <c r="N32" s="514">
        <f t="shared" ref="N32" si="25">IF(M32&lt;&gt;0,+H32-M32,0)</f>
        <v>0</v>
      </c>
      <c r="O32" s="514">
        <f t="shared" ref="O32" si="26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24652705.492112394</v>
      </c>
      <c r="E33" s="522">
        <f>IF(+I14&lt;F32,I14,D33)</f>
        <v>861130.81395348837</v>
      </c>
      <c r="F33" s="523">
        <f t="shared" ref="F33:F48" si="27">+D33-E33</f>
        <v>23791574.678158905</v>
      </c>
      <c r="G33" s="524">
        <f t="shared" ref="G33:G72" si="28">+I$12*((D33+F33)/2)+E33</f>
        <v>3761155.1612044061</v>
      </c>
      <c r="H33" s="491">
        <f t="shared" ref="H33:H72" si="29">+I$13*((D33+F33)/2)+E33</f>
        <v>3761155.1612044061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23791574.678158905</v>
      </c>
      <c r="E34" s="522">
        <f>IF(+I14&lt;F33,I14,D34)</f>
        <v>861130.81395348837</v>
      </c>
      <c r="F34" s="523">
        <f t="shared" si="27"/>
        <v>22930443.864205416</v>
      </c>
      <c r="G34" s="524">
        <f t="shared" si="28"/>
        <v>3658055.2568253689</v>
      </c>
      <c r="H34" s="491">
        <f t="shared" si="29"/>
        <v>3658055.2568253689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22930443.864205416</v>
      </c>
      <c r="E35" s="522">
        <f>IF(+I14&lt;F34,I14,D35)</f>
        <v>861130.81395348837</v>
      </c>
      <c r="F35" s="523">
        <f t="shared" si="27"/>
        <v>22069313.050251927</v>
      </c>
      <c r="G35" s="524">
        <f t="shared" si="28"/>
        <v>3554955.3524463326</v>
      </c>
      <c r="H35" s="491">
        <f t="shared" si="29"/>
        <v>3554955.3524463326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22069313.050251927</v>
      </c>
      <c r="E36" s="522">
        <f>IF(+I14&lt;F35,I14,D36)</f>
        <v>861130.81395348837</v>
      </c>
      <c r="F36" s="523">
        <f t="shared" si="27"/>
        <v>21208182.236298438</v>
      </c>
      <c r="G36" s="524">
        <f t="shared" si="28"/>
        <v>3451855.4480672954</v>
      </c>
      <c r="H36" s="491">
        <f t="shared" si="29"/>
        <v>3451855.4480672954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21208182.236298438</v>
      </c>
      <c r="E37" s="522">
        <f>IF(+I14&lt;F36,I14,D37)</f>
        <v>861130.81395348837</v>
      </c>
      <c r="F37" s="523">
        <f t="shared" si="27"/>
        <v>20347051.422344949</v>
      </c>
      <c r="G37" s="524">
        <f t="shared" si="28"/>
        <v>3348755.5436882591</v>
      </c>
      <c r="H37" s="491">
        <f t="shared" si="29"/>
        <v>3348755.5436882591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20347051.422344949</v>
      </c>
      <c r="E38" s="522">
        <f>IF(+I14&lt;F37,I14,D38)</f>
        <v>861130.81395348837</v>
      </c>
      <c r="F38" s="523">
        <f t="shared" si="27"/>
        <v>19485920.60839146</v>
      </c>
      <c r="G38" s="524">
        <f t="shared" si="28"/>
        <v>3245655.6393092219</v>
      </c>
      <c r="H38" s="491">
        <f t="shared" si="29"/>
        <v>3245655.6393092219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19485920.60839146</v>
      </c>
      <c r="E39" s="522">
        <f>IF(+I14&lt;F38,I14,D39)</f>
        <v>861130.81395348837</v>
      </c>
      <c r="F39" s="523">
        <f t="shared" si="27"/>
        <v>18624789.794437971</v>
      </c>
      <c r="G39" s="524">
        <f t="shared" si="28"/>
        <v>3142555.7349301856</v>
      </c>
      <c r="H39" s="491">
        <f t="shared" si="29"/>
        <v>3142555.7349301856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18624789.794437971</v>
      </c>
      <c r="E40" s="522">
        <f>IF(+I14&lt;F39,I14,D40)</f>
        <v>861130.81395348837</v>
      </c>
      <c r="F40" s="523">
        <f t="shared" si="27"/>
        <v>17763658.980484482</v>
      </c>
      <c r="G40" s="524">
        <f t="shared" si="28"/>
        <v>3039455.8305511484</v>
      </c>
      <c r="H40" s="491">
        <f t="shared" si="29"/>
        <v>3039455.8305511484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17763658.980484482</v>
      </c>
      <c r="E41" s="522">
        <f>IF(+I14&lt;F40,I14,D41)</f>
        <v>861130.81395348837</v>
      </c>
      <c r="F41" s="523">
        <f t="shared" si="27"/>
        <v>16902528.166530993</v>
      </c>
      <c r="G41" s="524">
        <f t="shared" si="28"/>
        <v>2936355.9261721121</v>
      </c>
      <c r="H41" s="491">
        <f t="shared" si="29"/>
        <v>2936355.9261721121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16902528.166530993</v>
      </c>
      <c r="E42" s="522">
        <f>IF(+I14&lt;F41,I14,D42)</f>
        <v>861130.81395348837</v>
      </c>
      <c r="F42" s="523">
        <f t="shared" si="27"/>
        <v>16041397.352577504</v>
      </c>
      <c r="G42" s="524">
        <f t="shared" si="28"/>
        <v>2833256.0217930749</v>
      </c>
      <c r="H42" s="491">
        <f t="shared" si="29"/>
        <v>2833256.0217930749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16041397.352577504</v>
      </c>
      <c r="E43" s="522">
        <f>IF(+I14&lt;F42,I14,D43)</f>
        <v>861130.81395348837</v>
      </c>
      <c r="F43" s="523">
        <f t="shared" si="27"/>
        <v>15180266.538624015</v>
      </c>
      <c r="G43" s="524">
        <f t="shared" si="28"/>
        <v>2730156.1174140386</v>
      </c>
      <c r="H43" s="491">
        <f t="shared" si="29"/>
        <v>2730156.1174140386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15180266.538624015</v>
      </c>
      <c r="E44" s="522">
        <f>IF(+I14&lt;F43,I14,D44)</f>
        <v>861130.81395348837</v>
      </c>
      <c r="F44" s="523">
        <f t="shared" si="27"/>
        <v>14319135.724670526</v>
      </c>
      <c r="G44" s="524">
        <f t="shared" si="28"/>
        <v>2627056.2130350014</v>
      </c>
      <c r="H44" s="491">
        <f t="shared" si="29"/>
        <v>2627056.2130350014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14319135.724670526</v>
      </c>
      <c r="E45" s="522">
        <f>IF(+I14&lt;F44,I14,D45)</f>
        <v>861130.81395348837</v>
      </c>
      <c r="F45" s="523">
        <f t="shared" si="27"/>
        <v>13458004.910717037</v>
      </c>
      <c r="G45" s="524">
        <f t="shared" si="28"/>
        <v>2523956.3086559651</v>
      </c>
      <c r="H45" s="491">
        <f t="shared" si="29"/>
        <v>2523956.3086559651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13458004.910717037</v>
      </c>
      <c r="E46" s="522">
        <f>IF(+I14&lt;F45,I14,D46)</f>
        <v>861130.81395348837</v>
      </c>
      <c r="F46" s="523">
        <f t="shared" si="27"/>
        <v>12596874.096763548</v>
      </c>
      <c r="G46" s="524">
        <f t="shared" si="28"/>
        <v>2420856.4042769279</v>
      </c>
      <c r="H46" s="491">
        <f t="shared" si="29"/>
        <v>2420856.4042769279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12596874.096763548</v>
      </c>
      <c r="E47" s="522">
        <f>IF(+I14&lt;F46,I14,D47)</f>
        <v>861130.81395348837</v>
      </c>
      <c r="F47" s="523">
        <f t="shared" si="27"/>
        <v>11735743.282810058</v>
      </c>
      <c r="G47" s="524">
        <f t="shared" si="28"/>
        <v>2317756.4998978917</v>
      </c>
      <c r="H47" s="491">
        <f t="shared" si="29"/>
        <v>2317756.4998978917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11735743.282810058</v>
      </c>
      <c r="E48" s="522">
        <f>IF(+I14&lt;F47,I14,D48)</f>
        <v>861130.81395348837</v>
      </c>
      <c r="F48" s="523">
        <f t="shared" si="27"/>
        <v>10874612.468856569</v>
      </c>
      <c r="G48" s="524">
        <f t="shared" si="28"/>
        <v>2214656.5955188544</v>
      </c>
      <c r="H48" s="491">
        <f t="shared" si="29"/>
        <v>2214656.5955188544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10874612.468856569</v>
      </c>
      <c r="E49" s="522">
        <f>IF(+I14&lt;F48,I14,D49)</f>
        <v>861130.81395348837</v>
      </c>
      <c r="F49" s="523">
        <f t="shared" ref="F49:F72" si="30">+D49-E49</f>
        <v>10013481.65490308</v>
      </c>
      <c r="G49" s="524">
        <f t="shared" si="28"/>
        <v>2111556.6911398182</v>
      </c>
      <c r="H49" s="491">
        <f t="shared" si="29"/>
        <v>2111556.6911398182</v>
      </c>
      <c r="I49" s="511">
        <f t="shared" ref="I49:I72" si="31">H49-G49</f>
        <v>0</v>
      </c>
      <c r="J49" s="511"/>
      <c r="K49" s="525"/>
      <c r="L49" s="514">
        <f t="shared" ref="L49:L72" si="32">IF(K49&lt;&gt;0,+G49-K49,0)</f>
        <v>0</v>
      </c>
      <c r="M49" s="525"/>
      <c r="N49" s="514">
        <f t="shared" ref="N49:N72" si="33">IF(M49&lt;&gt;0,+H49-M49,0)</f>
        <v>0</v>
      </c>
      <c r="O49" s="514">
        <f t="shared" ref="O49:O72" si="34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10013481.65490308</v>
      </c>
      <c r="E50" s="522">
        <f>IF(+I14&lt;F49,I14,D50)</f>
        <v>861130.81395348837</v>
      </c>
      <c r="F50" s="523">
        <f t="shared" si="30"/>
        <v>9152350.8409495912</v>
      </c>
      <c r="G50" s="524">
        <f t="shared" si="28"/>
        <v>2008456.7867607812</v>
      </c>
      <c r="H50" s="491">
        <f t="shared" si="29"/>
        <v>2008456.7867607812</v>
      </c>
      <c r="I50" s="511">
        <f t="shared" si="31"/>
        <v>0</v>
      </c>
      <c r="J50" s="511"/>
      <c r="K50" s="525"/>
      <c r="L50" s="514">
        <f t="shared" si="32"/>
        <v>0</v>
      </c>
      <c r="M50" s="525"/>
      <c r="N50" s="514">
        <f t="shared" si="33"/>
        <v>0</v>
      </c>
      <c r="O50" s="514">
        <f t="shared" si="34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9152350.8409495912</v>
      </c>
      <c r="E51" s="522">
        <f>IF(+I14&lt;F50,I14,D51)</f>
        <v>861130.81395348837</v>
      </c>
      <c r="F51" s="523">
        <f t="shared" si="30"/>
        <v>8291220.0269961031</v>
      </c>
      <c r="G51" s="524">
        <f t="shared" si="28"/>
        <v>1905356.8823817447</v>
      </c>
      <c r="H51" s="491">
        <f t="shared" si="29"/>
        <v>1905356.8823817447</v>
      </c>
      <c r="I51" s="511">
        <f t="shared" si="31"/>
        <v>0</v>
      </c>
      <c r="J51" s="511"/>
      <c r="K51" s="525"/>
      <c r="L51" s="514">
        <f t="shared" si="32"/>
        <v>0</v>
      </c>
      <c r="M51" s="525"/>
      <c r="N51" s="514">
        <f t="shared" si="33"/>
        <v>0</v>
      </c>
      <c r="O51" s="514">
        <f t="shared" si="34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8291220.0269961031</v>
      </c>
      <c r="E52" s="522">
        <f>IF(+I14&lt;F51,I14,D52)</f>
        <v>861130.81395348837</v>
      </c>
      <c r="F52" s="523">
        <f t="shared" si="30"/>
        <v>7430089.213042615</v>
      </c>
      <c r="G52" s="524">
        <f t="shared" si="28"/>
        <v>1802256.9780027079</v>
      </c>
      <c r="H52" s="491">
        <f t="shared" si="29"/>
        <v>1802256.9780027079</v>
      </c>
      <c r="I52" s="511">
        <f t="shared" si="31"/>
        <v>0</v>
      </c>
      <c r="J52" s="511"/>
      <c r="K52" s="525"/>
      <c r="L52" s="514">
        <f t="shared" si="32"/>
        <v>0</v>
      </c>
      <c r="M52" s="525"/>
      <c r="N52" s="514">
        <f t="shared" si="33"/>
        <v>0</v>
      </c>
      <c r="O52" s="514">
        <f t="shared" si="34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7430089.213042615</v>
      </c>
      <c r="E53" s="522">
        <f>IF(+I14&lt;F52,I14,D53)</f>
        <v>861130.81395348837</v>
      </c>
      <c r="F53" s="523">
        <f t="shared" si="30"/>
        <v>6568958.3990891268</v>
      </c>
      <c r="G53" s="524">
        <f t="shared" si="28"/>
        <v>1699157.0736236712</v>
      </c>
      <c r="H53" s="491">
        <f t="shared" si="29"/>
        <v>1699157.0736236712</v>
      </c>
      <c r="I53" s="511">
        <f t="shared" si="31"/>
        <v>0</v>
      </c>
      <c r="J53" s="511"/>
      <c r="K53" s="525"/>
      <c r="L53" s="514">
        <f t="shared" si="32"/>
        <v>0</v>
      </c>
      <c r="M53" s="525"/>
      <c r="N53" s="514">
        <f t="shared" si="33"/>
        <v>0</v>
      </c>
      <c r="O53" s="514">
        <f t="shared" si="34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6568958.3990891268</v>
      </c>
      <c r="E54" s="522">
        <f>IF(+I14&lt;F53,I14,D54)</f>
        <v>861130.81395348837</v>
      </c>
      <c r="F54" s="523">
        <f t="shared" si="30"/>
        <v>5707827.5851356387</v>
      </c>
      <c r="G54" s="524">
        <f t="shared" si="28"/>
        <v>1596057.1692446347</v>
      </c>
      <c r="H54" s="491">
        <f t="shared" si="29"/>
        <v>1596057.1692446347</v>
      </c>
      <c r="I54" s="511">
        <f t="shared" si="31"/>
        <v>0</v>
      </c>
      <c r="J54" s="511"/>
      <c r="K54" s="525"/>
      <c r="L54" s="514">
        <f t="shared" si="32"/>
        <v>0</v>
      </c>
      <c r="M54" s="525"/>
      <c r="N54" s="514">
        <f t="shared" si="33"/>
        <v>0</v>
      </c>
      <c r="O54" s="514">
        <f t="shared" si="34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5707827.5851356387</v>
      </c>
      <c r="E55" s="522">
        <f>IF(+I14&lt;F54,I14,D55)</f>
        <v>861130.81395348837</v>
      </c>
      <c r="F55" s="523">
        <f t="shared" si="30"/>
        <v>4846696.7711821506</v>
      </c>
      <c r="G55" s="524">
        <f t="shared" si="28"/>
        <v>1492957.2648655979</v>
      </c>
      <c r="H55" s="491">
        <f t="shared" si="29"/>
        <v>1492957.2648655979</v>
      </c>
      <c r="I55" s="511">
        <f t="shared" si="31"/>
        <v>0</v>
      </c>
      <c r="J55" s="511"/>
      <c r="K55" s="525"/>
      <c r="L55" s="514">
        <f t="shared" si="32"/>
        <v>0</v>
      </c>
      <c r="M55" s="525"/>
      <c r="N55" s="514">
        <f t="shared" si="33"/>
        <v>0</v>
      </c>
      <c r="O55" s="514">
        <f t="shared" si="34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4846696.7711821506</v>
      </c>
      <c r="E56" s="522">
        <f>IF(+I14&lt;F55,I14,D56)</f>
        <v>861130.81395348837</v>
      </c>
      <c r="F56" s="523">
        <f t="shared" si="30"/>
        <v>3985565.9572286624</v>
      </c>
      <c r="G56" s="524">
        <f t="shared" si="28"/>
        <v>1389857.3604865614</v>
      </c>
      <c r="H56" s="491">
        <f t="shared" si="29"/>
        <v>1389857.3604865614</v>
      </c>
      <c r="I56" s="511">
        <f t="shared" si="31"/>
        <v>0</v>
      </c>
      <c r="J56" s="511"/>
      <c r="K56" s="525"/>
      <c r="L56" s="514">
        <f t="shared" si="32"/>
        <v>0</v>
      </c>
      <c r="M56" s="525"/>
      <c r="N56" s="514">
        <f t="shared" si="33"/>
        <v>0</v>
      </c>
      <c r="O56" s="514">
        <f t="shared" si="34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3985565.9572286624</v>
      </c>
      <c r="E57" s="522">
        <f>IF(+I14&lt;F56,I14,D57)</f>
        <v>861130.81395348837</v>
      </c>
      <c r="F57" s="523">
        <f t="shared" si="30"/>
        <v>3124435.1432751743</v>
      </c>
      <c r="G57" s="524">
        <f t="shared" si="28"/>
        <v>1286757.4561075247</v>
      </c>
      <c r="H57" s="491">
        <f t="shared" si="29"/>
        <v>1286757.4561075247</v>
      </c>
      <c r="I57" s="511">
        <f t="shared" si="31"/>
        <v>0</v>
      </c>
      <c r="J57" s="511"/>
      <c r="K57" s="525"/>
      <c r="L57" s="514">
        <f t="shared" si="32"/>
        <v>0</v>
      </c>
      <c r="M57" s="525"/>
      <c r="N57" s="514">
        <f t="shared" si="33"/>
        <v>0</v>
      </c>
      <c r="O57" s="514">
        <f t="shared" si="34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3124435.1432751743</v>
      </c>
      <c r="E58" s="522">
        <f>IF(+I14&lt;F57,I14,D58)</f>
        <v>861130.81395348837</v>
      </c>
      <c r="F58" s="523">
        <f t="shared" si="30"/>
        <v>2263304.3293216862</v>
      </c>
      <c r="G58" s="524">
        <f t="shared" si="28"/>
        <v>1183657.5517284882</v>
      </c>
      <c r="H58" s="491">
        <f t="shared" si="29"/>
        <v>1183657.5517284882</v>
      </c>
      <c r="I58" s="511">
        <f t="shared" si="31"/>
        <v>0</v>
      </c>
      <c r="J58" s="511"/>
      <c r="K58" s="525"/>
      <c r="L58" s="514">
        <f t="shared" si="32"/>
        <v>0</v>
      </c>
      <c r="M58" s="525"/>
      <c r="N58" s="514">
        <f t="shared" si="33"/>
        <v>0</v>
      </c>
      <c r="O58" s="514">
        <f t="shared" si="3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2263304.3293216862</v>
      </c>
      <c r="E59" s="522">
        <f>IF(+I14&lt;F58,I14,D59)</f>
        <v>861130.81395348837</v>
      </c>
      <c r="F59" s="523">
        <f t="shared" si="30"/>
        <v>1402173.5153681978</v>
      </c>
      <c r="G59" s="524">
        <f t="shared" si="28"/>
        <v>1080557.6473494514</v>
      </c>
      <c r="H59" s="491">
        <f t="shared" si="29"/>
        <v>1080557.6473494514</v>
      </c>
      <c r="I59" s="511">
        <f t="shared" si="31"/>
        <v>0</v>
      </c>
      <c r="J59" s="511"/>
      <c r="K59" s="525"/>
      <c r="L59" s="514">
        <f t="shared" si="32"/>
        <v>0</v>
      </c>
      <c r="M59" s="525"/>
      <c r="N59" s="514">
        <f t="shared" si="33"/>
        <v>0</v>
      </c>
      <c r="O59" s="514">
        <f t="shared" si="34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1402173.5153681978</v>
      </c>
      <c r="E60" s="522">
        <f>IF(+I14&lt;F59,I14,D60)</f>
        <v>861130.81395348837</v>
      </c>
      <c r="F60" s="523">
        <f t="shared" si="30"/>
        <v>541042.70141470945</v>
      </c>
      <c r="G60" s="524">
        <f t="shared" si="28"/>
        <v>977457.74297041481</v>
      </c>
      <c r="H60" s="491">
        <f t="shared" si="29"/>
        <v>977457.74297041481</v>
      </c>
      <c r="I60" s="511">
        <f t="shared" si="31"/>
        <v>0</v>
      </c>
      <c r="J60" s="511"/>
      <c r="K60" s="525"/>
      <c r="L60" s="514">
        <f t="shared" si="32"/>
        <v>0</v>
      </c>
      <c r="M60" s="525"/>
      <c r="N60" s="514">
        <f t="shared" si="33"/>
        <v>0</v>
      </c>
      <c r="O60" s="514">
        <f t="shared" si="34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541042.70141470945</v>
      </c>
      <c r="E61" s="522">
        <f>IF(+I14&lt;F60,I14,D61)</f>
        <v>541042.70141470945</v>
      </c>
      <c r="F61" s="523">
        <f t="shared" si="30"/>
        <v>0</v>
      </c>
      <c r="G61" s="526">
        <f t="shared" si="28"/>
        <v>573431.18982841354</v>
      </c>
      <c r="H61" s="491">
        <f t="shared" si="29"/>
        <v>573431.18982841354</v>
      </c>
      <c r="I61" s="511">
        <f t="shared" si="31"/>
        <v>0</v>
      </c>
      <c r="J61" s="511"/>
      <c r="K61" s="525"/>
      <c r="L61" s="514">
        <f t="shared" si="32"/>
        <v>0</v>
      </c>
      <c r="M61" s="525"/>
      <c r="N61" s="514">
        <f t="shared" si="33"/>
        <v>0</v>
      </c>
      <c r="O61" s="514">
        <f t="shared" si="34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0"/>
        <v>0</v>
      </c>
      <c r="G62" s="526">
        <f t="shared" si="28"/>
        <v>0</v>
      </c>
      <c r="H62" s="491">
        <f t="shared" si="29"/>
        <v>0</v>
      </c>
      <c r="I62" s="511">
        <f t="shared" si="31"/>
        <v>0</v>
      </c>
      <c r="J62" s="511"/>
      <c r="K62" s="525"/>
      <c r="L62" s="514">
        <f t="shared" si="32"/>
        <v>0</v>
      </c>
      <c r="M62" s="525"/>
      <c r="N62" s="514">
        <f t="shared" si="33"/>
        <v>0</v>
      </c>
      <c r="O62" s="514">
        <f t="shared" si="34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0"/>
        <v>0</v>
      </c>
      <c r="G63" s="526">
        <f t="shared" si="28"/>
        <v>0</v>
      </c>
      <c r="H63" s="491">
        <f t="shared" si="29"/>
        <v>0</v>
      </c>
      <c r="I63" s="511">
        <f t="shared" si="31"/>
        <v>0</v>
      </c>
      <c r="J63" s="511"/>
      <c r="K63" s="525"/>
      <c r="L63" s="514">
        <f t="shared" si="32"/>
        <v>0</v>
      </c>
      <c r="M63" s="525"/>
      <c r="N63" s="514">
        <f t="shared" si="33"/>
        <v>0</v>
      </c>
      <c r="O63" s="514">
        <f t="shared" si="34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0"/>
        <v>0</v>
      </c>
      <c r="G64" s="526">
        <f t="shared" si="28"/>
        <v>0</v>
      </c>
      <c r="H64" s="491">
        <f t="shared" si="29"/>
        <v>0</v>
      </c>
      <c r="I64" s="511">
        <f t="shared" si="31"/>
        <v>0</v>
      </c>
      <c r="J64" s="511"/>
      <c r="K64" s="525"/>
      <c r="L64" s="514">
        <f t="shared" si="32"/>
        <v>0</v>
      </c>
      <c r="M64" s="525"/>
      <c r="N64" s="514">
        <f t="shared" si="33"/>
        <v>0</v>
      </c>
      <c r="O64" s="514">
        <f t="shared" si="34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0"/>
        <v>0</v>
      </c>
      <c r="G65" s="526">
        <f t="shared" si="28"/>
        <v>0</v>
      </c>
      <c r="H65" s="491">
        <f t="shared" si="29"/>
        <v>0</v>
      </c>
      <c r="I65" s="511">
        <f t="shared" si="31"/>
        <v>0</v>
      </c>
      <c r="J65" s="511"/>
      <c r="K65" s="525"/>
      <c r="L65" s="514">
        <f t="shared" si="32"/>
        <v>0</v>
      </c>
      <c r="M65" s="525"/>
      <c r="N65" s="514">
        <f t="shared" si="33"/>
        <v>0</v>
      </c>
      <c r="O65" s="514">
        <f t="shared" si="34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0"/>
        <v>0</v>
      </c>
      <c r="G66" s="526">
        <f t="shared" si="28"/>
        <v>0</v>
      </c>
      <c r="H66" s="491">
        <f t="shared" si="29"/>
        <v>0</v>
      </c>
      <c r="I66" s="511">
        <f t="shared" si="31"/>
        <v>0</v>
      </c>
      <c r="J66" s="511"/>
      <c r="K66" s="525"/>
      <c r="L66" s="514">
        <f t="shared" si="32"/>
        <v>0</v>
      </c>
      <c r="M66" s="525"/>
      <c r="N66" s="514">
        <f t="shared" si="33"/>
        <v>0</v>
      </c>
      <c r="O66" s="514">
        <f t="shared" si="34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0"/>
        <v>0</v>
      </c>
      <c r="G67" s="526">
        <f t="shared" si="28"/>
        <v>0</v>
      </c>
      <c r="H67" s="491">
        <f t="shared" si="29"/>
        <v>0</v>
      </c>
      <c r="I67" s="511">
        <f t="shared" si="31"/>
        <v>0</v>
      </c>
      <c r="J67" s="511"/>
      <c r="K67" s="525"/>
      <c r="L67" s="514">
        <f t="shared" si="32"/>
        <v>0</v>
      </c>
      <c r="M67" s="525"/>
      <c r="N67" s="514">
        <f t="shared" si="33"/>
        <v>0</v>
      </c>
      <c r="O67" s="514">
        <f t="shared" si="34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0"/>
        <v>0</v>
      </c>
      <c r="G68" s="526">
        <f t="shared" si="28"/>
        <v>0</v>
      </c>
      <c r="H68" s="491">
        <f t="shared" si="29"/>
        <v>0</v>
      </c>
      <c r="I68" s="511">
        <f t="shared" si="31"/>
        <v>0</v>
      </c>
      <c r="J68" s="511"/>
      <c r="K68" s="525"/>
      <c r="L68" s="514">
        <f t="shared" si="32"/>
        <v>0</v>
      </c>
      <c r="M68" s="525"/>
      <c r="N68" s="514">
        <f t="shared" si="33"/>
        <v>0</v>
      </c>
      <c r="O68" s="514">
        <f t="shared" si="34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0"/>
        <v>0</v>
      </c>
      <c r="G69" s="526">
        <f t="shared" si="28"/>
        <v>0</v>
      </c>
      <c r="H69" s="491">
        <f t="shared" si="29"/>
        <v>0</v>
      </c>
      <c r="I69" s="511">
        <f t="shared" si="31"/>
        <v>0</v>
      </c>
      <c r="J69" s="511"/>
      <c r="K69" s="525"/>
      <c r="L69" s="514">
        <f t="shared" si="32"/>
        <v>0</v>
      </c>
      <c r="M69" s="525"/>
      <c r="N69" s="514">
        <f t="shared" si="33"/>
        <v>0</v>
      </c>
      <c r="O69" s="514">
        <f t="shared" si="34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0"/>
        <v>0</v>
      </c>
      <c r="G70" s="526">
        <f t="shared" si="28"/>
        <v>0</v>
      </c>
      <c r="H70" s="491">
        <f t="shared" si="29"/>
        <v>0</v>
      </c>
      <c r="I70" s="511">
        <f t="shared" si="31"/>
        <v>0</v>
      </c>
      <c r="J70" s="511"/>
      <c r="K70" s="525"/>
      <c r="L70" s="514">
        <f t="shared" si="32"/>
        <v>0</v>
      </c>
      <c r="M70" s="525"/>
      <c r="N70" s="514">
        <f t="shared" si="33"/>
        <v>0</v>
      </c>
      <c r="O70" s="514">
        <f t="shared" si="34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0"/>
        <v>0</v>
      </c>
      <c r="G71" s="526">
        <f t="shared" si="28"/>
        <v>0</v>
      </c>
      <c r="H71" s="491">
        <f t="shared" si="29"/>
        <v>0</v>
      </c>
      <c r="I71" s="511">
        <f t="shared" si="31"/>
        <v>0</v>
      </c>
      <c r="J71" s="511"/>
      <c r="K71" s="525"/>
      <c r="L71" s="514">
        <f t="shared" si="32"/>
        <v>0</v>
      </c>
      <c r="M71" s="525"/>
      <c r="N71" s="514">
        <f t="shared" si="33"/>
        <v>0</v>
      </c>
      <c r="O71" s="514">
        <f t="shared" si="34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0"/>
        <v>0</v>
      </c>
      <c r="G72" s="530">
        <f t="shared" si="28"/>
        <v>0</v>
      </c>
      <c r="H72" s="471">
        <f t="shared" si="29"/>
        <v>0</v>
      </c>
      <c r="I72" s="531">
        <f t="shared" si="31"/>
        <v>0</v>
      </c>
      <c r="J72" s="511"/>
      <c r="K72" s="532"/>
      <c r="L72" s="533">
        <f t="shared" si="32"/>
        <v>0</v>
      </c>
      <c r="M72" s="532"/>
      <c r="N72" s="533">
        <f t="shared" si="33"/>
        <v>0</v>
      </c>
      <c r="O72" s="533">
        <f t="shared" si="34"/>
        <v>0</v>
      </c>
      <c r="P72" s="272"/>
    </row>
    <row r="73" spans="1:16" ht="12.5">
      <c r="C73" s="374" t="s">
        <v>78</v>
      </c>
      <c r="D73" s="375"/>
      <c r="E73" s="375">
        <f>SUM(E17:E72)</f>
        <v>37028625.000000007</v>
      </c>
      <c r="F73" s="375"/>
      <c r="G73" s="375">
        <f>SUM(G17:G72)</f>
        <v>134425159.19329762</v>
      </c>
      <c r="H73" s="375">
        <f>SUM(H17:H72)</f>
        <v>134425159.19329762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4157929.5482090265</v>
      </c>
      <c r="N87" s="546">
        <f>IF(J92&lt;D11,0,VLOOKUP(J92,C17:O72,11))</f>
        <v>4157929.5482090265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4097837.58701821</v>
      </c>
      <c r="N88" s="550">
        <f>IF(J92&lt;D11,0,VLOOKUP(J92,C99:P154,7))</f>
        <v>4097837.58701821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-60091.961190816481</v>
      </c>
      <c r="N89" s="555">
        <f>+N88-N87</f>
        <v>-60091.961190816481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841559.65909090906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35">+I99-H99</f>
        <v>0</v>
      </c>
      <c r="K99" s="514"/>
      <c r="L99" s="512">
        <f t="shared" ref="L99:L104" si="36">H99</f>
        <v>451544</v>
      </c>
      <c r="M99" s="513">
        <f t="shared" ref="M99:M130" si="37">IF(L99&lt;&gt;0,+H99-L99,0)</f>
        <v>0</v>
      </c>
      <c r="N99" s="512">
        <f t="shared" ref="N99:N104" si="38">I99</f>
        <v>451544</v>
      </c>
      <c r="O99" s="513">
        <f t="shared" ref="O99:O130" si="39">IF(N99&lt;&gt;0,+I99-N99,0)</f>
        <v>0</v>
      </c>
      <c r="P99" s="513">
        <f t="shared" ref="P99:P130" si="40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35"/>
        <v>0</v>
      </c>
      <c r="K100" s="514"/>
      <c r="L100" s="518">
        <f t="shared" si="36"/>
        <v>1112732.9651723914</v>
      </c>
      <c r="M100" s="519">
        <f t="shared" si="37"/>
        <v>0</v>
      </c>
      <c r="N100" s="518">
        <f t="shared" si="38"/>
        <v>1112732.9651723914</v>
      </c>
      <c r="O100" s="514">
        <f t="shared" si="39"/>
        <v>0</v>
      </c>
      <c r="P100" s="514">
        <f t="shared" si="40"/>
        <v>0</v>
      </c>
      <c r="Q100" s="269"/>
    </row>
    <row r="101" spans="1:17" ht="12.5">
      <c r="B101" s="195" t="str">
        <f t="shared" ref="B101:B154" si="41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35"/>
        <v>0</v>
      </c>
      <c r="K101" s="514"/>
      <c r="L101" s="518">
        <f t="shared" si="36"/>
        <v>3568989.8996136081</v>
      </c>
      <c r="M101" s="519">
        <f t="shared" si="37"/>
        <v>0</v>
      </c>
      <c r="N101" s="518">
        <f t="shared" si="38"/>
        <v>3568989.8996136081</v>
      </c>
      <c r="O101" s="514">
        <f t="shared" si="39"/>
        <v>0</v>
      </c>
      <c r="P101" s="514">
        <f t="shared" si="40"/>
        <v>0</v>
      </c>
      <c r="Q101" s="269"/>
    </row>
    <row r="102" spans="1:17" ht="12.5">
      <c r="B102" s="195" t="str">
        <f t="shared" si="41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35"/>
        <v>0</v>
      </c>
      <c r="K102" s="514"/>
      <c r="L102" s="518">
        <f t="shared" si="36"/>
        <v>4898170.4869055999</v>
      </c>
      <c r="M102" s="519">
        <f t="shared" si="37"/>
        <v>0</v>
      </c>
      <c r="N102" s="518">
        <f t="shared" si="38"/>
        <v>4898170.4869055999</v>
      </c>
      <c r="O102" s="514">
        <f t="shared" si="39"/>
        <v>0</v>
      </c>
      <c r="P102" s="514">
        <f t="shared" si="40"/>
        <v>0</v>
      </c>
      <c r="Q102" s="269"/>
    </row>
    <row r="103" spans="1:17" ht="12.5">
      <c r="B103" s="195" t="str">
        <f t="shared" si="41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36"/>
        <v>5624051.2967773527</v>
      </c>
      <c r="M103" s="519">
        <f t="shared" ref="M103:M108" si="42">IF(L103&lt;&gt;0,+H103-L103,0)</f>
        <v>0</v>
      </c>
      <c r="N103" s="518">
        <f t="shared" si="38"/>
        <v>5624051.2967773527</v>
      </c>
      <c r="O103" s="514">
        <f t="shared" ref="O103:O108" si="43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1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36"/>
        <v>5542534.9256215226</v>
      </c>
      <c r="M104" s="519">
        <f t="shared" si="42"/>
        <v>0</v>
      </c>
      <c r="N104" s="518">
        <f t="shared" si="38"/>
        <v>5542534.9256215226</v>
      </c>
      <c r="O104" s="514">
        <f t="shared" si="43"/>
        <v>0</v>
      </c>
      <c r="P104" s="514">
        <f>+O104-M104</f>
        <v>0</v>
      </c>
      <c r="Q104" s="269"/>
    </row>
    <row r="105" spans="1:17" ht="12.5">
      <c r="B105" s="195" t="str">
        <f t="shared" si="41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35"/>
        <v>0</v>
      </c>
      <c r="K105" s="514"/>
      <c r="L105" s="518">
        <f t="shared" ref="L105:L110" si="44">H105</f>
        <v>5283899.7839213237</v>
      </c>
      <c r="M105" s="519">
        <f t="shared" si="42"/>
        <v>0</v>
      </c>
      <c r="N105" s="518">
        <f t="shared" ref="N105:N110" si="45">I105</f>
        <v>5283899.7839213237</v>
      </c>
      <c r="O105" s="514">
        <f t="shared" si="43"/>
        <v>0</v>
      </c>
      <c r="P105" s="514">
        <f>+O105-M105</f>
        <v>0</v>
      </c>
      <c r="Q105" s="269"/>
    </row>
    <row r="106" spans="1:17" ht="12.5">
      <c r="B106" s="195" t="str">
        <f t="shared" si="41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35"/>
        <v>0</v>
      </c>
      <c r="K106" s="514"/>
      <c r="L106" s="518">
        <f t="shared" si="44"/>
        <v>4991780.4266921831</v>
      </c>
      <c r="M106" s="519">
        <f t="shared" si="42"/>
        <v>0</v>
      </c>
      <c r="N106" s="518">
        <f t="shared" si="45"/>
        <v>4991780.4266921831</v>
      </c>
      <c r="O106" s="514">
        <f t="shared" si="43"/>
        <v>0</v>
      </c>
      <c r="P106" s="514">
        <f>+O106-M106</f>
        <v>0</v>
      </c>
      <c r="Q106" s="269"/>
    </row>
    <row r="107" spans="1:17" ht="12.5">
      <c r="B107" s="195" t="str">
        <f t="shared" si="41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35"/>
        <v>0</v>
      </c>
      <c r="K107" s="514"/>
      <c r="L107" s="518">
        <f t="shared" si="44"/>
        <v>4728177.1448464729</v>
      </c>
      <c r="M107" s="519">
        <f t="shared" si="42"/>
        <v>0</v>
      </c>
      <c r="N107" s="518">
        <f t="shared" si="45"/>
        <v>4728177.1448464729</v>
      </c>
      <c r="O107" s="514">
        <f t="shared" si="43"/>
        <v>0</v>
      </c>
      <c r="P107" s="514">
        <f>+O107-M107</f>
        <v>0</v>
      </c>
      <c r="Q107" s="269"/>
    </row>
    <row r="108" spans="1:17" ht="12.5">
      <c r="B108" s="195" t="str">
        <f t="shared" si="41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35"/>
        <v>0</v>
      </c>
      <c r="K108" s="514"/>
      <c r="L108" s="518">
        <f t="shared" si="44"/>
        <v>4132628.5322350259</v>
      </c>
      <c r="M108" s="519">
        <f t="shared" si="42"/>
        <v>0</v>
      </c>
      <c r="N108" s="518">
        <f t="shared" si="45"/>
        <v>4132628.5322350259</v>
      </c>
      <c r="O108" s="514">
        <f t="shared" si="43"/>
        <v>0</v>
      </c>
      <c r="P108" s="514">
        <f t="shared" si="40"/>
        <v>0</v>
      </c>
      <c r="Q108" s="269"/>
    </row>
    <row r="109" spans="1:17" ht="12.5">
      <c r="B109" s="195" t="str">
        <f t="shared" si="41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35"/>
        <v>0</v>
      </c>
      <c r="K109" s="514"/>
      <c r="L109" s="518">
        <f t="shared" si="44"/>
        <v>4063057.6443278007</v>
      </c>
      <c r="M109" s="519">
        <f t="shared" ref="M109:M110" si="46">IF(L109&lt;&gt;0,+H109-L109,0)</f>
        <v>0</v>
      </c>
      <c r="N109" s="518">
        <f t="shared" si="45"/>
        <v>4063057.6443278007</v>
      </c>
      <c r="O109" s="514">
        <f t="shared" si="39"/>
        <v>0</v>
      </c>
      <c r="P109" s="514">
        <f t="shared" si="40"/>
        <v>0</v>
      </c>
      <c r="Q109" s="269"/>
    </row>
    <row r="110" spans="1:17" ht="12.5">
      <c r="B110" s="195" t="str">
        <f t="shared" si="41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35"/>
        <v>0</v>
      </c>
      <c r="K110" s="514"/>
      <c r="L110" s="518">
        <f t="shared" si="44"/>
        <v>4005775.1149744629</v>
      </c>
      <c r="M110" s="519">
        <f t="shared" si="46"/>
        <v>0</v>
      </c>
      <c r="N110" s="518">
        <f t="shared" si="45"/>
        <v>4005775.1149744629</v>
      </c>
      <c r="O110" s="514">
        <f t="shared" si="39"/>
        <v>0</v>
      </c>
      <c r="P110" s="514">
        <f t="shared" si="40"/>
        <v>0</v>
      </c>
      <c r="Q110" s="269"/>
    </row>
    <row r="111" spans="1:17" ht="12.5">
      <c r="B111" s="195" t="str">
        <f t="shared" si="41"/>
        <v/>
      </c>
      <c r="C111" s="507">
        <f>IF(D93="","-",+C110+1)</f>
        <v>2021</v>
      </c>
      <c r="D111" s="508">
        <v>28601015.178132512</v>
      </c>
      <c r="E111" s="516">
        <v>903137.19512195117</v>
      </c>
      <c r="F111" s="515">
        <v>27697877.98301056</v>
      </c>
      <c r="G111" s="515">
        <v>28149446.580571536</v>
      </c>
      <c r="H111" s="516">
        <v>4098499.8465098133</v>
      </c>
      <c r="I111" s="510">
        <v>4098499.8465098133</v>
      </c>
      <c r="J111" s="514">
        <f t="shared" si="35"/>
        <v>0</v>
      </c>
      <c r="K111" s="514"/>
      <c r="L111" s="518">
        <f t="shared" ref="L111" si="47">H111</f>
        <v>4098499.8465098133</v>
      </c>
      <c r="M111" s="519">
        <f t="shared" ref="M111" si="48">IF(L111&lt;&gt;0,+H111-L111,0)</f>
        <v>0</v>
      </c>
      <c r="N111" s="518">
        <f t="shared" ref="N111" si="49">I111</f>
        <v>4098499.8465098133</v>
      </c>
      <c r="O111" s="514">
        <f t="shared" ref="O111" si="50">IF(N111&lt;&gt;0,+I111-N111,0)</f>
        <v>0</v>
      </c>
      <c r="P111" s="514">
        <f t="shared" ref="P111" si="51">+O111-M111</f>
        <v>0</v>
      </c>
      <c r="Q111" s="269"/>
    </row>
    <row r="112" spans="1:17" ht="13">
      <c r="B112" s="195" t="str">
        <f t="shared" si="41"/>
        <v/>
      </c>
      <c r="C112" s="669">
        <f>IF(D93="","-",+C111+1)</f>
        <v>2022</v>
      </c>
      <c r="D112" s="374">
        <v>27697877.98301056</v>
      </c>
      <c r="E112" s="522">
        <v>881633.92857142852</v>
      </c>
      <c r="F112" s="523">
        <v>26816244.054439131</v>
      </c>
      <c r="G112" s="523">
        <v>27257061.018724844</v>
      </c>
      <c r="H112" s="526">
        <v>4083189.5235062321</v>
      </c>
      <c r="I112" s="577">
        <v>4083189.5235062321</v>
      </c>
      <c r="J112" s="514">
        <f t="shared" si="35"/>
        <v>0</v>
      </c>
      <c r="K112" s="514"/>
      <c r="L112" s="525"/>
      <c r="M112" s="514">
        <f t="shared" si="37"/>
        <v>0</v>
      </c>
      <c r="N112" s="525"/>
      <c r="O112" s="514">
        <f t="shared" si="39"/>
        <v>0</v>
      </c>
      <c r="P112" s="514">
        <f t="shared" si="40"/>
        <v>0</v>
      </c>
      <c r="Q112" s="269"/>
    </row>
    <row r="113" spans="2:17" ht="12.5">
      <c r="B113" s="195" t="str">
        <f t="shared" si="41"/>
        <v/>
      </c>
      <c r="C113" s="507">
        <f>IF(D93="","-",+C112+1)</f>
        <v>2023</v>
      </c>
      <c r="D113" s="374">
        <f>IF(F112+SUM(E$99:E112)=D$92,F112,D$92-SUM(E$99:E112))</f>
        <v>26816244.054439131</v>
      </c>
      <c r="E113" s="522">
        <f>IF(+J96&lt;F112,J96,D113)</f>
        <v>841559.65909090906</v>
      </c>
      <c r="F113" s="523">
        <f t="shared" ref="F113:F130" si="52">+D113-E113</f>
        <v>25974684.395348221</v>
      </c>
      <c r="G113" s="523">
        <f t="shared" ref="G113:G130" si="53">+(F113+D113)/2</f>
        <v>26395464.224893674</v>
      </c>
      <c r="H113" s="526">
        <f t="shared" ref="H113:H154" si="54">+J$94*G113+E113</f>
        <v>4097837.58701821</v>
      </c>
      <c r="I113" s="577">
        <f t="shared" ref="I113:I154" si="55">+J$95*G113+E113</f>
        <v>4097837.58701821</v>
      </c>
      <c r="J113" s="514">
        <f t="shared" si="35"/>
        <v>0</v>
      </c>
      <c r="K113" s="514"/>
      <c r="L113" s="525"/>
      <c r="M113" s="514">
        <f t="shared" si="37"/>
        <v>0</v>
      </c>
      <c r="N113" s="525"/>
      <c r="O113" s="514">
        <f t="shared" si="39"/>
        <v>0</v>
      </c>
      <c r="P113" s="514">
        <f t="shared" si="40"/>
        <v>0</v>
      </c>
      <c r="Q113" s="269"/>
    </row>
    <row r="114" spans="2:17" ht="12.5">
      <c r="B114" s="195" t="str">
        <f t="shared" si="41"/>
        <v/>
      </c>
      <c r="C114" s="507">
        <f>IF(D93="","-",+C113+1)</f>
        <v>2024</v>
      </c>
      <c r="D114" s="374">
        <f>IF(F113+SUM(E$99:E113)=D$92,F113,D$92-SUM(E$99:E113))</f>
        <v>25974684.395348221</v>
      </c>
      <c r="E114" s="522">
        <f>IF(+J96&lt;F113,J96,D114)</f>
        <v>841559.65909090906</v>
      </c>
      <c r="F114" s="523">
        <f t="shared" si="52"/>
        <v>25133124.736257311</v>
      </c>
      <c r="G114" s="523">
        <f t="shared" si="53"/>
        <v>25553904.565802768</v>
      </c>
      <c r="H114" s="526">
        <f t="shared" si="54"/>
        <v>3994018.5323661114</v>
      </c>
      <c r="I114" s="577">
        <f t="shared" si="55"/>
        <v>3994018.5323661114</v>
      </c>
      <c r="J114" s="514">
        <f t="shared" si="35"/>
        <v>0</v>
      </c>
      <c r="K114" s="514"/>
      <c r="L114" s="525"/>
      <c r="M114" s="514">
        <f t="shared" si="37"/>
        <v>0</v>
      </c>
      <c r="N114" s="525"/>
      <c r="O114" s="514">
        <f t="shared" si="39"/>
        <v>0</v>
      </c>
      <c r="P114" s="514">
        <f t="shared" si="40"/>
        <v>0</v>
      </c>
      <c r="Q114" s="269"/>
    </row>
    <row r="115" spans="2:17" ht="12.5">
      <c r="B115" s="195" t="str">
        <f t="shared" si="41"/>
        <v/>
      </c>
      <c r="C115" s="507">
        <f>IF(D93="","-",+C114+1)</f>
        <v>2025</v>
      </c>
      <c r="D115" s="374">
        <f>IF(F114+SUM(E$99:E114)=D$92,F114,D$92-SUM(E$99:E114))</f>
        <v>25133124.736257311</v>
      </c>
      <c r="E115" s="522">
        <f>IF(+J96&lt;F114,J96,D115)</f>
        <v>841559.65909090906</v>
      </c>
      <c r="F115" s="523">
        <f t="shared" si="52"/>
        <v>24291565.077166401</v>
      </c>
      <c r="G115" s="523">
        <f t="shared" si="53"/>
        <v>24712344.906711854</v>
      </c>
      <c r="H115" s="526">
        <f t="shared" si="54"/>
        <v>3890199.4777140124</v>
      </c>
      <c r="I115" s="577">
        <f t="shared" si="55"/>
        <v>3890199.4777140124</v>
      </c>
      <c r="J115" s="514">
        <f t="shared" si="35"/>
        <v>0</v>
      </c>
      <c r="K115" s="514"/>
      <c r="L115" s="525"/>
      <c r="M115" s="514">
        <f t="shared" si="37"/>
        <v>0</v>
      </c>
      <c r="N115" s="525"/>
      <c r="O115" s="514">
        <f t="shared" si="39"/>
        <v>0</v>
      </c>
      <c r="P115" s="514">
        <f t="shared" si="40"/>
        <v>0</v>
      </c>
      <c r="Q115" s="269"/>
    </row>
    <row r="116" spans="2:17" ht="12.5">
      <c r="B116" s="195" t="str">
        <f t="shared" si="41"/>
        <v/>
      </c>
      <c r="C116" s="507">
        <f>IF(D93="","-",+C115+1)</f>
        <v>2026</v>
      </c>
      <c r="D116" s="374">
        <f>IF(F115+SUM(E$99:E115)=D$92,F115,D$92-SUM(E$99:E115))</f>
        <v>24291565.077166401</v>
      </c>
      <c r="E116" s="522">
        <f>IF(+J96&lt;F115,J96,D116)</f>
        <v>841559.65909090906</v>
      </c>
      <c r="F116" s="523">
        <f t="shared" si="52"/>
        <v>23450005.418075491</v>
      </c>
      <c r="G116" s="523">
        <f t="shared" si="53"/>
        <v>23870785.247620948</v>
      </c>
      <c r="H116" s="526">
        <f t="shared" si="54"/>
        <v>3786380.4230619143</v>
      </c>
      <c r="I116" s="577">
        <f t="shared" si="55"/>
        <v>3786380.4230619143</v>
      </c>
      <c r="J116" s="514">
        <f t="shared" si="35"/>
        <v>0</v>
      </c>
      <c r="K116" s="514"/>
      <c r="L116" s="525"/>
      <c r="M116" s="514">
        <f t="shared" si="37"/>
        <v>0</v>
      </c>
      <c r="N116" s="525"/>
      <c r="O116" s="514">
        <f t="shared" si="39"/>
        <v>0</v>
      </c>
      <c r="P116" s="514">
        <f t="shared" si="40"/>
        <v>0</v>
      </c>
      <c r="Q116" s="269"/>
    </row>
    <row r="117" spans="2:17" ht="12.5">
      <c r="B117" s="195" t="str">
        <f t="shared" si="41"/>
        <v/>
      </c>
      <c r="C117" s="507">
        <f>IF(D93="","-",+C116+1)</f>
        <v>2027</v>
      </c>
      <c r="D117" s="374">
        <f>IF(F116+SUM(E$99:E116)=D$92,F116,D$92-SUM(E$99:E116))</f>
        <v>23450005.418075491</v>
      </c>
      <c r="E117" s="522">
        <f>IF(+J96&lt;F116,J96,D117)</f>
        <v>841559.65909090906</v>
      </c>
      <c r="F117" s="523">
        <f t="shared" si="52"/>
        <v>22608445.758984581</v>
      </c>
      <c r="G117" s="523">
        <f t="shared" si="53"/>
        <v>23029225.588530034</v>
      </c>
      <c r="H117" s="526">
        <f t="shared" si="54"/>
        <v>3682561.3684098148</v>
      </c>
      <c r="I117" s="577">
        <f t="shared" si="55"/>
        <v>3682561.3684098148</v>
      </c>
      <c r="J117" s="514">
        <f t="shared" si="35"/>
        <v>0</v>
      </c>
      <c r="K117" s="514"/>
      <c r="L117" s="525"/>
      <c r="M117" s="514">
        <f t="shared" si="37"/>
        <v>0</v>
      </c>
      <c r="N117" s="525"/>
      <c r="O117" s="514">
        <f t="shared" si="39"/>
        <v>0</v>
      </c>
      <c r="P117" s="514">
        <f t="shared" si="40"/>
        <v>0</v>
      </c>
      <c r="Q117" s="269"/>
    </row>
    <row r="118" spans="2:17" ht="12.5">
      <c r="B118" s="195" t="str">
        <f t="shared" si="41"/>
        <v/>
      </c>
      <c r="C118" s="507">
        <f>IF(D93="","-",+C117+1)</f>
        <v>2028</v>
      </c>
      <c r="D118" s="374">
        <f>IF(F117+SUM(E$99:E117)=D$92,F117,D$92-SUM(E$99:E117))</f>
        <v>22608445.758984581</v>
      </c>
      <c r="E118" s="522">
        <f>IF(+J96&lt;F117,J96,D118)</f>
        <v>841559.65909090906</v>
      </c>
      <c r="F118" s="523">
        <f t="shared" si="52"/>
        <v>21766886.099893671</v>
      </c>
      <c r="G118" s="523">
        <f t="shared" si="53"/>
        <v>22187665.929439127</v>
      </c>
      <c r="H118" s="526">
        <f t="shared" si="54"/>
        <v>3578742.3137577167</v>
      </c>
      <c r="I118" s="577">
        <f t="shared" si="55"/>
        <v>3578742.3137577167</v>
      </c>
      <c r="J118" s="514">
        <f t="shared" si="35"/>
        <v>0</v>
      </c>
      <c r="K118" s="514"/>
      <c r="L118" s="525"/>
      <c r="M118" s="514">
        <f t="shared" si="37"/>
        <v>0</v>
      </c>
      <c r="N118" s="525"/>
      <c r="O118" s="514">
        <f t="shared" si="39"/>
        <v>0</v>
      </c>
      <c r="P118" s="514">
        <f t="shared" si="40"/>
        <v>0</v>
      </c>
      <c r="Q118" s="269"/>
    </row>
    <row r="119" spans="2:17" ht="12.5">
      <c r="B119" s="195" t="str">
        <f t="shared" si="41"/>
        <v/>
      </c>
      <c r="C119" s="507">
        <f>IF(D93="","-",+C118+1)</f>
        <v>2029</v>
      </c>
      <c r="D119" s="374">
        <f>IF(F118+SUM(E$99:E118)=D$92,F118,D$92-SUM(E$99:E118))</f>
        <v>21766886.099893671</v>
      </c>
      <c r="E119" s="522">
        <f>IF(+J96&lt;F118,J96,D119)</f>
        <v>841559.65909090906</v>
      </c>
      <c r="F119" s="523">
        <f t="shared" si="52"/>
        <v>20925326.44080276</v>
      </c>
      <c r="G119" s="523">
        <f t="shared" si="53"/>
        <v>21346106.270348214</v>
      </c>
      <c r="H119" s="526">
        <f t="shared" si="54"/>
        <v>3474923.2591056172</v>
      </c>
      <c r="I119" s="577">
        <f t="shared" si="55"/>
        <v>3474923.2591056172</v>
      </c>
      <c r="J119" s="514">
        <f t="shared" si="35"/>
        <v>0</v>
      </c>
      <c r="K119" s="514"/>
      <c r="L119" s="525"/>
      <c r="M119" s="514">
        <f t="shared" si="37"/>
        <v>0</v>
      </c>
      <c r="N119" s="525"/>
      <c r="O119" s="514">
        <f t="shared" si="39"/>
        <v>0</v>
      </c>
      <c r="P119" s="514">
        <f t="shared" si="40"/>
        <v>0</v>
      </c>
      <c r="Q119" s="269"/>
    </row>
    <row r="120" spans="2:17" ht="12.5">
      <c r="B120" s="195" t="str">
        <f t="shared" si="41"/>
        <v/>
      </c>
      <c r="C120" s="507">
        <f>IF(D93="","-",+C119+1)</f>
        <v>2030</v>
      </c>
      <c r="D120" s="374">
        <f>IF(F119+SUM(E$99:E119)=D$92,F119,D$92-SUM(E$99:E119))</f>
        <v>20925326.44080276</v>
      </c>
      <c r="E120" s="522">
        <f>IF(+J96&lt;F119,J96,D120)</f>
        <v>841559.65909090906</v>
      </c>
      <c r="F120" s="523">
        <f t="shared" si="52"/>
        <v>20083766.78171185</v>
      </c>
      <c r="G120" s="523">
        <f t="shared" si="53"/>
        <v>20504546.611257307</v>
      </c>
      <c r="H120" s="526">
        <f t="shared" si="54"/>
        <v>3371104.2044535191</v>
      </c>
      <c r="I120" s="577">
        <f t="shared" si="55"/>
        <v>3371104.2044535191</v>
      </c>
      <c r="J120" s="514">
        <f t="shared" si="35"/>
        <v>0</v>
      </c>
      <c r="K120" s="514"/>
      <c r="L120" s="525"/>
      <c r="M120" s="514">
        <f t="shared" si="37"/>
        <v>0</v>
      </c>
      <c r="N120" s="525"/>
      <c r="O120" s="514">
        <f t="shared" si="39"/>
        <v>0</v>
      </c>
      <c r="P120" s="514">
        <f t="shared" si="40"/>
        <v>0</v>
      </c>
      <c r="Q120" s="269"/>
    </row>
    <row r="121" spans="2:17" ht="12.5">
      <c r="B121" s="195" t="str">
        <f t="shared" si="41"/>
        <v/>
      </c>
      <c r="C121" s="507">
        <f>IF(D93="","-",+C120+1)</f>
        <v>2031</v>
      </c>
      <c r="D121" s="374">
        <f>IF(F120+SUM(E$99:E120)=D$92,F120,D$92-SUM(E$99:E120))</f>
        <v>20083766.78171185</v>
      </c>
      <c r="E121" s="522">
        <f>IF(+J96&lt;F120,J96,D121)</f>
        <v>841559.65909090906</v>
      </c>
      <c r="F121" s="523">
        <f t="shared" si="52"/>
        <v>19242207.12262094</v>
      </c>
      <c r="G121" s="523">
        <f t="shared" si="53"/>
        <v>19662986.952166393</v>
      </c>
      <c r="H121" s="526">
        <f t="shared" si="54"/>
        <v>3267285.1498014196</v>
      </c>
      <c r="I121" s="577">
        <f t="shared" si="55"/>
        <v>3267285.1498014196</v>
      </c>
      <c r="J121" s="514">
        <f t="shared" si="35"/>
        <v>0</v>
      </c>
      <c r="K121" s="514"/>
      <c r="L121" s="525"/>
      <c r="M121" s="514">
        <f t="shared" si="37"/>
        <v>0</v>
      </c>
      <c r="N121" s="525"/>
      <c r="O121" s="514">
        <f t="shared" si="39"/>
        <v>0</v>
      </c>
      <c r="P121" s="514">
        <f t="shared" si="40"/>
        <v>0</v>
      </c>
      <c r="Q121" s="269"/>
    </row>
    <row r="122" spans="2:17" ht="12.5">
      <c r="B122" s="195" t="str">
        <f t="shared" si="41"/>
        <v/>
      </c>
      <c r="C122" s="507">
        <f>IF(D93="","-",+C121+1)</f>
        <v>2032</v>
      </c>
      <c r="D122" s="374">
        <f>IF(F121+SUM(E$99:E121)=D$92,F121,D$92-SUM(E$99:E121))</f>
        <v>19242207.12262094</v>
      </c>
      <c r="E122" s="522">
        <f>IF(+J96&lt;F121,J96,D122)</f>
        <v>841559.65909090906</v>
      </c>
      <c r="F122" s="523">
        <f t="shared" si="52"/>
        <v>18400647.46353003</v>
      </c>
      <c r="G122" s="523">
        <f t="shared" si="53"/>
        <v>18821427.293075487</v>
      </c>
      <c r="H122" s="526">
        <f t="shared" si="54"/>
        <v>3163466.0951493215</v>
      </c>
      <c r="I122" s="577">
        <f t="shared" si="55"/>
        <v>3163466.0951493215</v>
      </c>
      <c r="J122" s="514">
        <f t="shared" si="35"/>
        <v>0</v>
      </c>
      <c r="K122" s="514"/>
      <c r="L122" s="525"/>
      <c r="M122" s="514">
        <f t="shared" si="37"/>
        <v>0</v>
      </c>
      <c r="N122" s="525"/>
      <c r="O122" s="514">
        <f t="shared" si="39"/>
        <v>0</v>
      </c>
      <c r="P122" s="514">
        <f t="shared" si="40"/>
        <v>0</v>
      </c>
      <c r="Q122" s="269"/>
    </row>
    <row r="123" spans="2:17" ht="12.5">
      <c r="B123" s="195" t="str">
        <f t="shared" si="41"/>
        <v/>
      </c>
      <c r="C123" s="507">
        <f>IF(D93="","-",+C122+1)</f>
        <v>2033</v>
      </c>
      <c r="D123" s="374">
        <f>IF(F122+SUM(E$99:E122)=D$92,F122,D$92-SUM(E$99:E122))</f>
        <v>18400647.46353003</v>
      </c>
      <c r="E123" s="522">
        <f>IF(+J96&lt;F122,J96,D123)</f>
        <v>841559.65909090906</v>
      </c>
      <c r="F123" s="523">
        <f t="shared" si="52"/>
        <v>17559087.80443912</v>
      </c>
      <c r="G123" s="523">
        <f t="shared" si="53"/>
        <v>17979867.633984573</v>
      </c>
      <c r="H123" s="526">
        <f t="shared" si="54"/>
        <v>3059647.040497222</v>
      </c>
      <c r="I123" s="577">
        <f t="shared" si="55"/>
        <v>3059647.040497222</v>
      </c>
      <c r="J123" s="514">
        <f t="shared" si="35"/>
        <v>0</v>
      </c>
      <c r="K123" s="514"/>
      <c r="L123" s="525"/>
      <c r="M123" s="514">
        <f t="shared" si="37"/>
        <v>0</v>
      </c>
      <c r="N123" s="525"/>
      <c r="O123" s="514">
        <f t="shared" si="39"/>
        <v>0</v>
      </c>
      <c r="P123" s="514">
        <f t="shared" si="40"/>
        <v>0</v>
      </c>
      <c r="Q123" s="269"/>
    </row>
    <row r="124" spans="2:17" ht="12.5">
      <c r="B124" s="195" t="str">
        <f t="shared" si="41"/>
        <v/>
      </c>
      <c r="C124" s="507">
        <f>IF(D93="","-",+C123+1)</f>
        <v>2034</v>
      </c>
      <c r="D124" s="374">
        <f>IF(F123+SUM(E$99:E123)=D$92,F123,D$92-SUM(E$99:E123))</f>
        <v>17559087.80443912</v>
      </c>
      <c r="E124" s="522">
        <f>IF(+J96&lt;F123,J96,D124)</f>
        <v>841559.65909090906</v>
      </c>
      <c r="F124" s="523">
        <f t="shared" si="52"/>
        <v>16717528.145348212</v>
      </c>
      <c r="G124" s="523">
        <f t="shared" si="53"/>
        <v>17138307.974893667</v>
      </c>
      <c r="H124" s="526">
        <f t="shared" si="54"/>
        <v>2955827.9858451239</v>
      </c>
      <c r="I124" s="577">
        <f t="shared" si="55"/>
        <v>2955827.9858451239</v>
      </c>
      <c r="J124" s="514">
        <f t="shared" si="35"/>
        <v>0</v>
      </c>
      <c r="K124" s="514"/>
      <c r="L124" s="525"/>
      <c r="M124" s="514">
        <f t="shared" si="37"/>
        <v>0</v>
      </c>
      <c r="N124" s="525"/>
      <c r="O124" s="514">
        <f t="shared" si="39"/>
        <v>0</v>
      </c>
      <c r="P124" s="514">
        <f t="shared" si="40"/>
        <v>0</v>
      </c>
      <c r="Q124" s="269"/>
    </row>
    <row r="125" spans="2:17" ht="12.5">
      <c r="B125" s="195" t="str">
        <f t="shared" si="41"/>
        <v/>
      </c>
      <c r="C125" s="507">
        <f>IF(D93="","-",+C124+1)</f>
        <v>2035</v>
      </c>
      <c r="D125" s="374">
        <f>IF(F124+SUM(E$99:E124)=D$92,F124,D$92-SUM(E$99:E124))</f>
        <v>16717528.145348212</v>
      </c>
      <c r="E125" s="522">
        <f>IF(+J96&lt;F124,J96,D125)</f>
        <v>841559.65909090906</v>
      </c>
      <c r="F125" s="523">
        <f t="shared" si="52"/>
        <v>15875968.486257304</v>
      </c>
      <c r="G125" s="523">
        <f t="shared" si="53"/>
        <v>16296748.315802757</v>
      </c>
      <c r="H125" s="526">
        <f t="shared" si="54"/>
        <v>2852008.9311930249</v>
      </c>
      <c r="I125" s="577">
        <f t="shared" si="55"/>
        <v>2852008.9311930249</v>
      </c>
      <c r="J125" s="514">
        <f t="shared" si="35"/>
        <v>0</v>
      </c>
      <c r="K125" s="514"/>
      <c r="L125" s="525"/>
      <c r="M125" s="514">
        <f t="shared" si="37"/>
        <v>0</v>
      </c>
      <c r="N125" s="525"/>
      <c r="O125" s="514">
        <f t="shared" si="39"/>
        <v>0</v>
      </c>
      <c r="P125" s="514">
        <f t="shared" si="40"/>
        <v>0</v>
      </c>
      <c r="Q125" s="269"/>
    </row>
    <row r="126" spans="2:17" ht="12.5">
      <c r="B126" s="195" t="str">
        <f t="shared" si="41"/>
        <v/>
      </c>
      <c r="C126" s="507">
        <f>IF(D93="","-",+C125+1)</f>
        <v>2036</v>
      </c>
      <c r="D126" s="374">
        <f>IF(F125+SUM(E$99:E125)=D$92,F125,D$92-SUM(E$99:E125))</f>
        <v>15875968.486257304</v>
      </c>
      <c r="E126" s="522">
        <f>IF(+J96&lt;F125,J96,D126)</f>
        <v>841559.65909090906</v>
      </c>
      <c r="F126" s="523">
        <f t="shared" si="52"/>
        <v>15034408.827166395</v>
      </c>
      <c r="G126" s="523">
        <f t="shared" si="53"/>
        <v>15455188.65671185</v>
      </c>
      <c r="H126" s="526">
        <f t="shared" si="54"/>
        <v>2748189.8765409268</v>
      </c>
      <c r="I126" s="577">
        <f t="shared" si="55"/>
        <v>2748189.8765409268</v>
      </c>
      <c r="J126" s="514">
        <f t="shared" si="35"/>
        <v>0</v>
      </c>
      <c r="K126" s="514"/>
      <c r="L126" s="525"/>
      <c r="M126" s="514">
        <f t="shared" si="37"/>
        <v>0</v>
      </c>
      <c r="N126" s="525"/>
      <c r="O126" s="514">
        <f t="shared" si="39"/>
        <v>0</v>
      </c>
      <c r="P126" s="514">
        <f t="shared" si="40"/>
        <v>0</v>
      </c>
      <c r="Q126" s="269"/>
    </row>
    <row r="127" spans="2:17" ht="12.5">
      <c r="B127" s="195" t="str">
        <f t="shared" si="41"/>
        <v/>
      </c>
      <c r="C127" s="507">
        <f>IF(D93="","-",+C126+1)</f>
        <v>2037</v>
      </c>
      <c r="D127" s="374">
        <f>IF(F126+SUM(E$99:E126)=D$92,F126,D$92-SUM(E$99:E126))</f>
        <v>15034408.827166395</v>
      </c>
      <c r="E127" s="522">
        <f>IF(+J96&lt;F126,J96,D127)</f>
        <v>841559.65909090906</v>
      </c>
      <c r="F127" s="523">
        <f t="shared" si="52"/>
        <v>14192849.168075487</v>
      </c>
      <c r="G127" s="523">
        <f t="shared" si="53"/>
        <v>14613628.99762094</v>
      </c>
      <c r="H127" s="526">
        <f t="shared" si="54"/>
        <v>2644370.8218888277</v>
      </c>
      <c r="I127" s="577">
        <f t="shared" si="55"/>
        <v>2644370.8218888277</v>
      </c>
      <c r="J127" s="514">
        <f t="shared" si="35"/>
        <v>0</v>
      </c>
      <c r="K127" s="514"/>
      <c r="L127" s="525"/>
      <c r="M127" s="514">
        <f t="shared" si="37"/>
        <v>0</v>
      </c>
      <c r="N127" s="525"/>
      <c r="O127" s="514">
        <f t="shared" si="39"/>
        <v>0</v>
      </c>
      <c r="P127" s="514">
        <f t="shared" si="40"/>
        <v>0</v>
      </c>
      <c r="Q127" s="269"/>
    </row>
    <row r="128" spans="2:17" ht="12.5">
      <c r="B128" s="195" t="str">
        <f t="shared" si="41"/>
        <v/>
      </c>
      <c r="C128" s="507">
        <f>IF(D93="","-",+C127+1)</f>
        <v>2038</v>
      </c>
      <c r="D128" s="374">
        <f>IF(F127+SUM(E$99:E127)=D$92,F127,D$92-SUM(E$99:E127))</f>
        <v>14192849.168075487</v>
      </c>
      <c r="E128" s="522">
        <f>IF(+J96&lt;F127,J96,D128)</f>
        <v>841559.65909090906</v>
      </c>
      <c r="F128" s="523">
        <f t="shared" si="52"/>
        <v>13351289.508984579</v>
      </c>
      <c r="G128" s="523">
        <f t="shared" si="53"/>
        <v>13772069.338530034</v>
      </c>
      <c r="H128" s="526">
        <f t="shared" si="54"/>
        <v>2540551.7672367296</v>
      </c>
      <c r="I128" s="577">
        <f t="shared" si="55"/>
        <v>2540551.7672367296</v>
      </c>
      <c r="J128" s="514">
        <f t="shared" si="35"/>
        <v>0</v>
      </c>
      <c r="K128" s="514"/>
      <c r="L128" s="525"/>
      <c r="M128" s="514">
        <f t="shared" si="37"/>
        <v>0</v>
      </c>
      <c r="N128" s="525"/>
      <c r="O128" s="514">
        <f t="shared" si="39"/>
        <v>0</v>
      </c>
      <c r="P128" s="514">
        <f t="shared" si="40"/>
        <v>0</v>
      </c>
      <c r="Q128" s="269"/>
    </row>
    <row r="129" spans="2:17" ht="12.5">
      <c r="B129" s="195" t="str">
        <f t="shared" si="41"/>
        <v/>
      </c>
      <c r="C129" s="507">
        <f>IF(D93="","-",+C128+1)</f>
        <v>2039</v>
      </c>
      <c r="D129" s="374">
        <f>IF(F128+SUM(E$99:E128)=D$92,F128,D$92-SUM(E$99:E128))</f>
        <v>13351289.508984579</v>
      </c>
      <c r="E129" s="522">
        <f>IF(+J96&lt;F128,J96,D129)</f>
        <v>841559.65909090906</v>
      </c>
      <c r="F129" s="523">
        <f t="shared" si="52"/>
        <v>12509729.849893671</v>
      </c>
      <c r="G129" s="523">
        <f t="shared" si="53"/>
        <v>12930509.679439124</v>
      </c>
      <c r="H129" s="526">
        <f t="shared" si="54"/>
        <v>2436732.7125846306</v>
      </c>
      <c r="I129" s="577">
        <f t="shared" si="55"/>
        <v>2436732.7125846306</v>
      </c>
      <c r="J129" s="514">
        <f t="shared" si="35"/>
        <v>0</v>
      </c>
      <c r="K129" s="514"/>
      <c r="L129" s="525"/>
      <c r="M129" s="514">
        <f t="shared" si="37"/>
        <v>0</v>
      </c>
      <c r="N129" s="525"/>
      <c r="O129" s="514">
        <f t="shared" si="39"/>
        <v>0</v>
      </c>
      <c r="P129" s="514">
        <f t="shared" si="40"/>
        <v>0</v>
      </c>
      <c r="Q129" s="269"/>
    </row>
    <row r="130" spans="2:17" ht="12.5">
      <c r="B130" s="195" t="str">
        <f t="shared" si="41"/>
        <v/>
      </c>
      <c r="C130" s="507">
        <f>IF(D93="","-",+C129+1)</f>
        <v>2040</v>
      </c>
      <c r="D130" s="374">
        <f>IF(F129+SUM(E$99:E129)=D$92,F129,D$92-SUM(E$99:E129))</f>
        <v>12509729.849893671</v>
      </c>
      <c r="E130" s="522">
        <f>IF(+J96&lt;F129,J96,D130)</f>
        <v>841559.65909090906</v>
      </c>
      <c r="F130" s="523">
        <f t="shared" si="52"/>
        <v>11668170.190802762</v>
      </c>
      <c r="G130" s="523">
        <f t="shared" si="53"/>
        <v>12088950.020348217</v>
      </c>
      <c r="H130" s="526">
        <f t="shared" si="54"/>
        <v>2332913.6579325325</v>
      </c>
      <c r="I130" s="577">
        <f t="shared" si="55"/>
        <v>2332913.6579325325</v>
      </c>
      <c r="J130" s="514">
        <f t="shared" si="35"/>
        <v>0</v>
      </c>
      <c r="K130" s="514"/>
      <c r="L130" s="525"/>
      <c r="M130" s="514">
        <f t="shared" si="37"/>
        <v>0</v>
      </c>
      <c r="N130" s="525"/>
      <c r="O130" s="514">
        <f t="shared" si="39"/>
        <v>0</v>
      </c>
      <c r="P130" s="514">
        <f t="shared" si="40"/>
        <v>0</v>
      </c>
      <c r="Q130" s="269"/>
    </row>
    <row r="131" spans="2:17" ht="12.5">
      <c r="B131" s="195" t="str">
        <f t="shared" si="41"/>
        <v/>
      </c>
      <c r="C131" s="507">
        <f>IF(D93="","-",+C130+1)</f>
        <v>2041</v>
      </c>
      <c r="D131" s="374">
        <f>IF(F130+SUM(E$99:E130)=D$92,F130,D$92-SUM(E$99:E130))</f>
        <v>11668170.190802762</v>
      </c>
      <c r="E131" s="522">
        <f>IF(+J96&lt;F130,J96,D131)</f>
        <v>841559.65909090906</v>
      </c>
      <c r="F131" s="523">
        <f t="shared" ref="F131:F154" si="56">+D131-E131</f>
        <v>10826610.531711854</v>
      </c>
      <c r="G131" s="523">
        <f t="shared" ref="G131:G154" si="57">+(F131+D131)/2</f>
        <v>11247390.361257307</v>
      </c>
      <c r="H131" s="526">
        <f t="shared" si="54"/>
        <v>2229094.6032804339</v>
      </c>
      <c r="I131" s="577">
        <f t="shared" si="55"/>
        <v>2229094.6032804339</v>
      </c>
      <c r="J131" s="514">
        <f t="shared" ref="J131:J154" si="58">+I131-H131</f>
        <v>0</v>
      </c>
      <c r="K131" s="514"/>
      <c r="L131" s="525"/>
      <c r="M131" s="514">
        <f t="shared" ref="M131:M154" si="59">IF(L131&lt;&gt;0,+H131-L131,0)</f>
        <v>0</v>
      </c>
      <c r="N131" s="525"/>
      <c r="O131" s="514">
        <f t="shared" ref="O131:O154" si="60">IF(N131&lt;&gt;0,+I131-N131,0)</f>
        <v>0</v>
      </c>
      <c r="P131" s="514">
        <f t="shared" ref="P131:P154" si="61">+O131-M131</f>
        <v>0</v>
      </c>
      <c r="Q131" s="269"/>
    </row>
    <row r="132" spans="2:17" ht="12.5">
      <c r="B132" s="195" t="str">
        <f t="shared" si="41"/>
        <v/>
      </c>
      <c r="C132" s="507">
        <f>IF(D93="","-",+C131+1)</f>
        <v>2042</v>
      </c>
      <c r="D132" s="374">
        <f>IF(F131+SUM(E$99:E131)=D$92,F131,D$92-SUM(E$99:E131))</f>
        <v>10826610.531711854</v>
      </c>
      <c r="E132" s="522">
        <f>IF(+J96&lt;F131,J96,D132)</f>
        <v>841559.65909090906</v>
      </c>
      <c r="F132" s="523">
        <f t="shared" si="56"/>
        <v>9985050.8726209458</v>
      </c>
      <c r="G132" s="523">
        <f t="shared" si="57"/>
        <v>10405830.702166401</v>
      </c>
      <c r="H132" s="526">
        <f t="shared" si="54"/>
        <v>2125275.5486283354</v>
      </c>
      <c r="I132" s="577">
        <f t="shared" si="55"/>
        <v>2125275.5486283354</v>
      </c>
      <c r="J132" s="514">
        <f t="shared" si="58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</row>
    <row r="133" spans="2:17" ht="12.5">
      <c r="B133" s="195" t="str">
        <f t="shared" si="41"/>
        <v/>
      </c>
      <c r="C133" s="507">
        <f>IF(D93="","-",+C132+1)</f>
        <v>2043</v>
      </c>
      <c r="D133" s="374">
        <f>IF(F132+SUM(E$99:E132)=D$92,F132,D$92-SUM(E$99:E132))</f>
        <v>9985050.8726209458</v>
      </c>
      <c r="E133" s="522">
        <f>IF(+J96&lt;F132,J96,D133)</f>
        <v>841559.65909090906</v>
      </c>
      <c r="F133" s="523">
        <f t="shared" si="56"/>
        <v>9143491.2135300376</v>
      </c>
      <c r="G133" s="523">
        <f t="shared" si="57"/>
        <v>9564271.0430754907</v>
      </c>
      <c r="H133" s="526">
        <f t="shared" si="54"/>
        <v>2021456.4939762368</v>
      </c>
      <c r="I133" s="577">
        <f t="shared" si="55"/>
        <v>2021456.4939762368</v>
      </c>
      <c r="J133" s="514">
        <f t="shared" si="58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</row>
    <row r="134" spans="2:17" ht="12.5">
      <c r="B134" s="195" t="str">
        <f t="shared" si="41"/>
        <v/>
      </c>
      <c r="C134" s="507">
        <f>IF(D93="","-",+C133+1)</f>
        <v>2044</v>
      </c>
      <c r="D134" s="374">
        <f>IF(F133+SUM(E$99:E133)=D$92,F133,D$92-SUM(E$99:E133))</f>
        <v>9143491.2135300376</v>
      </c>
      <c r="E134" s="522">
        <f>IF(+J96&lt;F133,J96,D134)</f>
        <v>841559.65909090906</v>
      </c>
      <c r="F134" s="523">
        <f t="shared" si="56"/>
        <v>8301931.5544391284</v>
      </c>
      <c r="G134" s="523">
        <f t="shared" si="57"/>
        <v>8722711.3839845825</v>
      </c>
      <c r="H134" s="526">
        <f t="shared" si="54"/>
        <v>1917637.4393241382</v>
      </c>
      <c r="I134" s="577">
        <f t="shared" si="55"/>
        <v>1917637.4393241382</v>
      </c>
      <c r="J134" s="514">
        <f t="shared" si="58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</row>
    <row r="135" spans="2:17" ht="12.5">
      <c r="B135" s="195" t="str">
        <f t="shared" si="41"/>
        <v/>
      </c>
      <c r="C135" s="507">
        <f>IF(D93="","-",+C134+1)</f>
        <v>2045</v>
      </c>
      <c r="D135" s="374">
        <f>IF(F134+SUM(E$99:E134)=D$92,F134,D$92-SUM(E$99:E134))</f>
        <v>8301931.5544391284</v>
      </c>
      <c r="E135" s="522">
        <f>IF(+J96&lt;F134,J96,D135)</f>
        <v>841559.65909090906</v>
      </c>
      <c r="F135" s="523">
        <f t="shared" si="56"/>
        <v>7460371.8953482192</v>
      </c>
      <c r="G135" s="523">
        <f t="shared" si="57"/>
        <v>7881151.7248936743</v>
      </c>
      <c r="H135" s="526">
        <f t="shared" si="54"/>
        <v>1813818.3846720397</v>
      </c>
      <c r="I135" s="577">
        <f t="shared" si="55"/>
        <v>1813818.3846720397</v>
      </c>
      <c r="J135" s="514">
        <f t="shared" si="58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</row>
    <row r="136" spans="2:17" ht="12.5">
      <c r="B136" s="195" t="str">
        <f t="shared" si="41"/>
        <v/>
      </c>
      <c r="C136" s="507">
        <f>IF(D93="","-",+C135+1)</f>
        <v>2046</v>
      </c>
      <c r="D136" s="374">
        <f>IF(F135+SUM(E$99:E135)=D$92,F135,D$92-SUM(E$99:E135))</f>
        <v>7460371.8953482192</v>
      </c>
      <c r="E136" s="522">
        <f>IF(+J96&lt;F135,J96,D136)</f>
        <v>841559.65909090906</v>
      </c>
      <c r="F136" s="523">
        <f t="shared" si="56"/>
        <v>6618812.23625731</v>
      </c>
      <c r="G136" s="523">
        <f t="shared" si="57"/>
        <v>7039592.0658027641</v>
      </c>
      <c r="H136" s="526">
        <f t="shared" si="54"/>
        <v>1709999.3300199406</v>
      </c>
      <c r="I136" s="577">
        <f t="shared" si="55"/>
        <v>1709999.3300199406</v>
      </c>
      <c r="J136" s="514">
        <f t="shared" si="58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</row>
    <row r="137" spans="2:17" ht="12.5">
      <c r="B137" s="195" t="str">
        <f t="shared" si="41"/>
        <v/>
      </c>
      <c r="C137" s="507">
        <f>IF(D93="","-",+C136+1)</f>
        <v>2047</v>
      </c>
      <c r="D137" s="374">
        <f>IF(F136+SUM(E$99:E136)=D$92,F136,D$92-SUM(E$99:E136))</f>
        <v>6618812.23625731</v>
      </c>
      <c r="E137" s="522">
        <f>IF(+J96&lt;F136,J96,D137)</f>
        <v>841559.65909090906</v>
      </c>
      <c r="F137" s="523">
        <f t="shared" si="56"/>
        <v>5777252.5771664008</v>
      </c>
      <c r="G137" s="523">
        <f t="shared" si="57"/>
        <v>6198032.4067118559</v>
      </c>
      <c r="H137" s="526">
        <f t="shared" si="54"/>
        <v>1606180.2753678421</v>
      </c>
      <c r="I137" s="577">
        <f t="shared" si="55"/>
        <v>1606180.2753678421</v>
      </c>
      <c r="J137" s="514">
        <f t="shared" si="58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</row>
    <row r="138" spans="2:17" ht="12.5">
      <c r="B138" s="195" t="str">
        <f t="shared" si="41"/>
        <v/>
      </c>
      <c r="C138" s="507">
        <f>IF(D93="","-",+C137+1)</f>
        <v>2048</v>
      </c>
      <c r="D138" s="374">
        <f>IF(F137+SUM(E$99:E137)=D$92,F137,D$92-SUM(E$99:E137))</f>
        <v>5777252.5771664008</v>
      </c>
      <c r="E138" s="522">
        <f>IF(+J96&lt;F137,J96,D138)</f>
        <v>841559.65909090906</v>
      </c>
      <c r="F138" s="523">
        <f t="shared" si="56"/>
        <v>4935692.9180754917</v>
      </c>
      <c r="G138" s="523">
        <f t="shared" si="57"/>
        <v>5356472.7476209458</v>
      </c>
      <c r="H138" s="526">
        <f t="shared" si="54"/>
        <v>1502361.2207157435</v>
      </c>
      <c r="I138" s="577">
        <f t="shared" si="55"/>
        <v>1502361.2207157435</v>
      </c>
      <c r="J138" s="514">
        <f t="shared" si="58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</row>
    <row r="139" spans="2:17" ht="12.5">
      <c r="B139" s="195" t="str">
        <f t="shared" si="41"/>
        <v/>
      </c>
      <c r="C139" s="507">
        <f>IF(D93="","-",+C138+1)</f>
        <v>2049</v>
      </c>
      <c r="D139" s="374">
        <f>IF(F138+SUM(E$99:E138)=D$92,F138,D$92-SUM(E$99:E138))</f>
        <v>4935692.9180754917</v>
      </c>
      <c r="E139" s="522">
        <f>IF(+J96&lt;F138,J96,D139)</f>
        <v>841559.65909090906</v>
      </c>
      <c r="F139" s="523">
        <f t="shared" si="56"/>
        <v>4094133.2589845825</v>
      </c>
      <c r="G139" s="523">
        <f t="shared" si="57"/>
        <v>4514913.0885300376</v>
      </c>
      <c r="H139" s="526">
        <f t="shared" si="54"/>
        <v>1398542.1660636449</v>
      </c>
      <c r="I139" s="577">
        <f t="shared" si="55"/>
        <v>1398542.1660636449</v>
      </c>
      <c r="J139" s="514">
        <f t="shared" si="58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</row>
    <row r="140" spans="2:17" ht="12.5">
      <c r="B140" s="195" t="str">
        <f t="shared" si="41"/>
        <v/>
      </c>
      <c r="C140" s="507">
        <f>IF(D93="","-",+C139+1)</f>
        <v>2050</v>
      </c>
      <c r="D140" s="374">
        <f>IF(F139+SUM(E$99:E139)=D$92,F139,D$92-SUM(E$99:E139))</f>
        <v>4094133.2589845825</v>
      </c>
      <c r="E140" s="522">
        <f>IF(+J96&lt;F139,J96,D140)</f>
        <v>841559.65909090906</v>
      </c>
      <c r="F140" s="523">
        <f t="shared" si="56"/>
        <v>3252573.5998936733</v>
      </c>
      <c r="G140" s="523">
        <f t="shared" si="57"/>
        <v>3673353.4294391279</v>
      </c>
      <c r="H140" s="526">
        <f t="shared" si="54"/>
        <v>1294723.1114115461</v>
      </c>
      <c r="I140" s="577">
        <f t="shared" si="55"/>
        <v>1294723.1114115461</v>
      </c>
      <c r="J140" s="514">
        <f t="shared" si="58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</row>
    <row r="141" spans="2:17" ht="12.5">
      <c r="B141" s="195" t="str">
        <f t="shared" si="41"/>
        <v/>
      </c>
      <c r="C141" s="507">
        <f>IF(D93="","-",+C140+1)</f>
        <v>2051</v>
      </c>
      <c r="D141" s="374">
        <f>IF(F140+SUM(E$99:E140)=D$92,F140,D$92-SUM(E$99:E140))</f>
        <v>3252573.5998936733</v>
      </c>
      <c r="E141" s="522">
        <f>IF(+J96&lt;F140,J96,D141)</f>
        <v>841559.65909090906</v>
      </c>
      <c r="F141" s="523">
        <f t="shared" si="56"/>
        <v>2411013.9408027641</v>
      </c>
      <c r="G141" s="523">
        <f t="shared" si="57"/>
        <v>2831793.7703482187</v>
      </c>
      <c r="H141" s="526">
        <f t="shared" si="54"/>
        <v>1190904.0567594476</v>
      </c>
      <c r="I141" s="577">
        <f t="shared" si="55"/>
        <v>1190904.0567594476</v>
      </c>
      <c r="J141" s="514">
        <f t="shared" si="58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</row>
    <row r="142" spans="2:17" ht="12.5">
      <c r="B142" s="195" t="str">
        <f t="shared" si="41"/>
        <v/>
      </c>
      <c r="C142" s="507">
        <f>IF(D93="","-",+C141+1)</f>
        <v>2052</v>
      </c>
      <c r="D142" s="374">
        <f>IF(F141+SUM(E$99:E141)=D$92,F141,D$92-SUM(E$99:E141))</f>
        <v>2411013.9408027641</v>
      </c>
      <c r="E142" s="522">
        <f>IF(+J96&lt;F141,J96,D142)</f>
        <v>841559.65909090906</v>
      </c>
      <c r="F142" s="523">
        <f t="shared" si="56"/>
        <v>1569454.281711855</v>
      </c>
      <c r="G142" s="523">
        <f t="shared" si="57"/>
        <v>1990234.1112573096</v>
      </c>
      <c r="H142" s="526">
        <f t="shared" si="54"/>
        <v>1087085.0021073488</v>
      </c>
      <c r="I142" s="577">
        <f t="shared" si="55"/>
        <v>1087085.0021073488</v>
      </c>
      <c r="J142" s="514">
        <f t="shared" si="58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</row>
    <row r="143" spans="2:17" ht="12.5">
      <c r="B143" s="195" t="str">
        <f t="shared" si="41"/>
        <v/>
      </c>
      <c r="C143" s="507">
        <f>IF(D93="","-",+C142+1)</f>
        <v>2053</v>
      </c>
      <c r="D143" s="374">
        <f>IF(F142+SUM(E$99:E142)=D$92,F142,D$92-SUM(E$99:E142))</f>
        <v>1569454.281711855</v>
      </c>
      <c r="E143" s="522">
        <f>IF(+J96&lt;F142,J96,D143)</f>
        <v>841559.65909090906</v>
      </c>
      <c r="F143" s="523">
        <f t="shared" si="56"/>
        <v>727894.62262094591</v>
      </c>
      <c r="G143" s="523">
        <f t="shared" si="57"/>
        <v>1148674.4521664004</v>
      </c>
      <c r="H143" s="526">
        <f t="shared" si="54"/>
        <v>983265.94745525019</v>
      </c>
      <c r="I143" s="577">
        <f t="shared" si="55"/>
        <v>983265.94745525019</v>
      </c>
      <c r="J143" s="514">
        <f t="shared" si="58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</row>
    <row r="144" spans="2:17" ht="12.5">
      <c r="B144" s="195" t="str">
        <f t="shared" si="41"/>
        <v/>
      </c>
      <c r="C144" s="507">
        <f>IF(D93="","-",+C143+1)</f>
        <v>2054</v>
      </c>
      <c r="D144" s="374">
        <f>IF(F143+SUM(E$99:E143)=D$92,F143,D$92-SUM(E$99:E143))</f>
        <v>727894.62262094591</v>
      </c>
      <c r="E144" s="522">
        <f>IF(+J96&lt;F143,J96,D144)</f>
        <v>727894.62262094591</v>
      </c>
      <c r="F144" s="523">
        <f t="shared" si="56"/>
        <v>0</v>
      </c>
      <c r="G144" s="523">
        <f t="shared" si="57"/>
        <v>363947.31131047296</v>
      </c>
      <c r="H144" s="526">
        <f t="shared" si="54"/>
        <v>772793.00314009178</v>
      </c>
      <c r="I144" s="577">
        <f t="shared" si="55"/>
        <v>772793.00314009178</v>
      </c>
      <c r="J144" s="514">
        <f t="shared" si="58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</row>
    <row r="145" spans="2:17" ht="12.5">
      <c r="B145" s="195" t="str">
        <f t="shared" si="41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57"/>
        <v>0</v>
      </c>
      <c r="H145" s="526">
        <f t="shared" si="54"/>
        <v>0</v>
      </c>
      <c r="I145" s="577">
        <f t="shared" si="55"/>
        <v>0</v>
      </c>
      <c r="J145" s="514">
        <f t="shared" si="58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</row>
    <row r="146" spans="2:17" ht="12.5">
      <c r="B146" s="195" t="str">
        <f t="shared" si="41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57"/>
        <v>0</v>
      </c>
      <c r="H146" s="526">
        <f t="shared" si="54"/>
        <v>0</v>
      </c>
      <c r="I146" s="577">
        <f t="shared" si="55"/>
        <v>0</v>
      </c>
      <c r="J146" s="514">
        <f t="shared" si="58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</row>
    <row r="147" spans="2:17" ht="12.5">
      <c r="B147" s="195" t="str">
        <f t="shared" si="41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57"/>
        <v>0</v>
      </c>
      <c r="H147" s="526">
        <f t="shared" si="54"/>
        <v>0</v>
      </c>
      <c r="I147" s="577">
        <f t="shared" si="55"/>
        <v>0</v>
      </c>
      <c r="J147" s="514">
        <f t="shared" si="58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</row>
    <row r="148" spans="2:17" ht="12.5">
      <c r="B148" s="195" t="str">
        <f t="shared" si="41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57"/>
        <v>0</v>
      </c>
      <c r="H148" s="526">
        <f t="shared" si="54"/>
        <v>0</v>
      </c>
      <c r="I148" s="577">
        <f t="shared" si="55"/>
        <v>0</v>
      </c>
      <c r="J148" s="514">
        <f t="shared" si="58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</row>
    <row r="149" spans="2:17" ht="12.5">
      <c r="B149" s="195" t="str">
        <f t="shared" si="41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57"/>
        <v>0</v>
      </c>
      <c r="H149" s="526">
        <f t="shared" si="54"/>
        <v>0</v>
      </c>
      <c r="I149" s="577">
        <f t="shared" si="55"/>
        <v>0</v>
      </c>
      <c r="J149" s="514">
        <f t="shared" si="58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</row>
    <row r="150" spans="2:17" ht="12.5">
      <c r="B150" s="195" t="str">
        <f t="shared" si="41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57"/>
        <v>0</v>
      </c>
      <c r="H150" s="526">
        <f t="shared" si="54"/>
        <v>0</v>
      </c>
      <c r="I150" s="577">
        <f t="shared" si="55"/>
        <v>0</v>
      </c>
      <c r="J150" s="514">
        <f t="shared" si="58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</row>
    <row r="151" spans="2:17" ht="12.5">
      <c r="B151" s="195" t="str">
        <f t="shared" si="41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57"/>
        <v>0</v>
      </c>
      <c r="H151" s="526">
        <f t="shared" si="54"/>
        <v>0</v>
      </c>
      <c r="I151" s="577">
        <f t="shared" si="55"/>
        <v>0</v>
      </c>
      <c r="J151" s="514">
        <f t="shared" si="58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</row>
    <row r="152" spans="2:17" ht="12.5">
      <c r="B152" s="195" t="str">
        <f t="shared" si="41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57"/>
        <v>0</v>
      </c>
      <c r="H152" s="526">
        <f t="shared" si="54"/>
        <v>0</v>
      </c>
      <c r="I152" s="577">
        <f t="shared" si="55"/>
        <v>0</v>
      </c>
      <c r="J152" s="514">
        <f t="shared" si="58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</row>
    <row r="153" spans="2:17" ht="12.5">
      <c r="B153" s="195" t="str">
        <f t="shared" si="41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57"/>
        <v>0</v>
      </c>
      <c r="H153" s="526">
        <f t="shared" si="54"/>
        <v>0</v>
      </c>
      <c r="I153" s="577">
        <f t="shared" si="55"/>
        <v>0</v>
      </c>
      <c r="J153" s="514">
        <f t="shared" si="58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</row>
    <row r="154" spans="2:17" ht="13" thickBot="1">
      <c r="B154" s="195" t="str">
        <f t="shared" si="41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57"/>
        <v>0</v>
      </c>
      <c r="H154" s="530">
        <f t="shared" si="54"/>
        <v>0</v>
      </c>
      <c r="I154" s="579">
        <f t="shared" si="55"/>
        <v>0</v>
      </c>
      <c r="J154" s="533">
        <f t="shared" si="58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</row>
    <row r="155" spans="2:17" ht="12.5">
      <c r="C155" s="374" t="s">
        <v>78</v>
      </c>
      <c r="D155" s="375"/>
      <c r="E155" s="375">
        <f>SUM(E99:E154)</f>
        <v>37028625</v>
      </c>
      <c r="F155" s="375"/>
      <c r="G155" s="375"/>
      <c r="H155" s="375">
        <f>SUM(H99:H154)</f>
        <v>136114929.37858251</v>
      </c>
      <c r="I155" s="375">
        <f>SUM(I99:I154)</f>
        <v>136114929.37858251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k5OTg5PC9Vc2VyTmFtZT48RGF0ZVRpbWU+MTAvMTEvMjAyMiAyOjM4OjM0IFBNPC9EYXRlVGltZT48TGFiZWxTdHJpbmc+QUVQIEludGVybmFs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070833C3-BDFB-4FC2-940F-B85F813DCBD7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40024BF1-F20F-4E5E-B97A-D69C177760B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77</vt:i4>
      </vt:variant>
    </vt:vector>
  </HeadingPairs>
  <TitlesOfParts>
    <vt:vector size="158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S.075</vt:lpstr>
      <vt:lpstr>S.076</vt:lpstr>
      <vt:lpstr>S.077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S.075!Print_Area</vt:lpstr>
      <vt:lpstr>S.076!Print_Area</vt:lpstr>
      <vt:lpstr>S.077!Print_Area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2020-04-20T20:30:04Z</cp:lastPrinted>
  <dcterms:created xsi:type="dcterms:W3CDTF">2009-05-11T14:02:48Z</dcterms:created>
  <dcterms:modified xsi:type="dcterms:W3CDTF">2024-10-30T16:58:25Z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{070833C3-BDFB-4FC2-940F-B85F813DCBD7}</vt:lpwstr>
  </property>
</Properties>
</file>